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kd-rabov\Desktop\"/>
    </mc:Choice>
  </mc:AlternateContent>
  <xr:revisionPtr revIDLastSave="0" documentId="8_{84620909-7D36-4CF6-87DC-F132427D5E30}" xr6:coauthVersionLast="47" xr6:coauthVersionMax="47" xr10:uidLastSave="{00000000-0000-0000-0000-000000000000}"/>
  <bookViews>
    <workbookView xWindow="-120" yWindow="-120" windowWidth="29040" windowHeight="15840" tabRatio="853" firstSheet="3" activeTab="4" xr2:uid="{00000000-000D-0000-FFFF-FFFF00000000}"/>
  </bookViews>
  <sheets>
    <sheet name="T1_Pick_List" sheetId="1" r:id="rId1"/>
    <sheet name="Components" sheetId="2" r:id="rId2"/>
    <sheet name="Measures" sheetId="3" r:id="rId3"/>
    <sheet name="T1 Milestones&amp;Targets" sheetId="23" r:id="rId4"/>
    <sheet name="T2 Green Digital &amp; Costs" sheetId="5" r:id="rId5"/>
    <sheet name="T3a Impact (qualitative)" sheetId="17" r:id="rId6"/>
    <sheet name="T3b Impact (quantitative)" sheetId="18" r:id="rId7"/>
    <sheet name="T4a Investment baseline Inp" sheetId="21" r:id="rId8"/>
    <sheet name="T4b Investment baseline Dis" sheetId="22" r:id="rId9"/>
    <sheet name="Instructions - read this first" sheetId="10"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xlnm._FilterDatabase" localSheetId="3" hidden="1">'T1 Milestones&amp;Targets'!$I$4:$J$218</definedName>
    <definedName name="_xlnm._FilterDatabase" localSheetId="4" hidden="1">'T2 Green Digital &amp; Costs'!$A$5:$AG$74</definedName>
    <definedName name="_Hlk66710153" localSheetId="2">Measures!$D$77</definedName>
  </definedNames>
  <calcPr calcId="191029"/>
  <customWorkbookViews>
    <customWorkbookView name="AFMAN Emiel (ECFIN) - Personal View" guid="{317D3D83-AACA-40F7-8006-3175597A202A}" mergeInterval="0" personalView="1" maximized="1" xWindow="-11" yWindow="-11" windowWidth="2326" windowHeight="1258" tabRatio="792" activeSheetId="4"/>
    <customWorkbookView name="KAMERTA Markita (ECFIN) - Personal View" guid="{BA2EDF17-FDDF-46B2-A4BE-72FB311EBCAF}" mergeInterval="0" personalView="1" maximized="1" xWindow="-9" yWindow="-9" windowWidth="1938" windowHeight="1048" tabRatio="792" activeSheetId="2"/>
    <customWorkbookView name="VANYOLOS Istvan (ECFIN) - Personal View" guid="{587CB59E-8194-466A-825B-36D9E2C9E12C}" mergeInterval="0" personalView="1" xWindow="2" yWindow="2" windowWidth="1364" windowHeight="726" tabRatio="792" activeSheetId="5"/>
    <customWorkbookView name="LOPES David (ECFIN) - Personal View" guid="{DF4DF86E-F87E-4853-B44F-4F4D647D71FF}" mergeInterval="0" personalView="1" maximized="1" xWindow="-8" yWindow="-8" windowWidth="2576" windowHeight="1066" tabRatio="792" activeSheetId="5"/>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43" i="5" l="1"/>
  <c r="AF28" i="5" l="1"/>
  <c r="AF29" i="5"/>
  <c r="AF49" i="5"/>
  <c r="AF50" i="5"/>
  <c r="AF52" i="5"/>
  <c r="AF53" i="5"/>
  <c r="AF54" i="5"/>
  <c r="AF55" i="5"/>
  <c r="AF56" i="5"/>
  <c r="AG43" i="5"/>
  <c r="AG49" i="5"/>
  <c r="AG50" i="5"/>
  <c r="AG52" i="5"/>
  <c r="AG53" i="5"/>
  <c r="AG54" i="5"/>
  <c r="AG55" i="5"/>
  <c r="AG56" i="5"/>
  <c r="AG31" i="5"/>
  <c r="AG32" i="5"/>
  <c r="AG28" i="5"/>
  <c r="AG29" i="5"/>
  <c r="F15" i="22" l="1"/>
  <c r="G15" i="22"/>
  <c r="H15" i="22"/>
  <c r="I15" i="22"/>
  <c r="J15" i="22"/>
  <c r="K15" i="22"/>
  <c r="L15" i="22"/>
  <c r="B17" i="22"/>
  <c r="E17" i="22" s="1"/>
  <c r="C17" i="22"/>
  <c r="D17" i="22"/>
  <c r="F17" i="22"/>
  <c r="G17" i="22"/>
  <c r="H17" i="22"/>
  <c r="I17" i="22"/>
  <c r="J17" i="22"/>
  <c r="K17" i="22"/>
  <c r="L17" i="22"/>
  <c r="B7" i="21"/>
  <c r="C7" i="21"/>
  <c r="C4" i="22" s="1"/>
  <c r="D7" i="21"/>
  <c r="E7" i="21"/>
  <c r="F4" i="22" s="1"/>
  <c r="F7" i="21"/>
  <c r="G7" i="21"/>
  <c r="H4" i="22" s="1"/>
  <c r="H7" i="21"/>
  <c r="I7" i="21"/>
  <c r="J4" i="22" s="1"/>
  <c r="J7" i="21"/>
  <c r="K4" i="22" s="1"/>
  <c r="K7" i="21"/>
  <c r="L4" i="22" s="1"/>
  <c r="B16" i="21"/>
  <c r="B5" i="22" s="1"/>
  <c r="C16" i="21"/>
  <c r="C5" i="22" s="1"/>
  <c r="D16" i="21"/>
  <c r="D5" i="22" s="1"/>
  <c r="E16" i="21"/>
  <c r="F5" i="22" s="1"/>
  <c r="F16" i="21"/>
  <c r="G5" i="22" s="1"/>
  <c r="G16" i="21"/>
  <c r="H5" i="22" s="1"/>
  <c r="H16" i="21"/>
  <c r="I5" i="22" s="1"/>
  <c r="I16" i="21"/>
  <c r="J5" i="22" s="1"/>
  <c r="J16" i="21"/>
  <c r="K16" i="21"/>
  <c r="L5" i="22" s="1"/>
  <c r="B22" i="21"/>
  <c r="B6" i="22" s="1"/>
  <c r="C22" i="21"/>
  <c r="C6" i="22" s="1"/>
  <c r="D22" i="21"/>
  <c r="D6" i="22" s="1"/>
  <c r="E22" i="21"/>
  <c r="F6" i="22" s="1"/>
  <c r="F22" i="21"/>
  <c r="G6" i="22" s="1"/>
  <c r="G22" i="21"/>
  <c r="H6" i="22" s="1"/>
  <c r="H22" i="21"/>
  <c r="I6" i="22" s="1"/>
  <c r="I22" i="21"/>
  <c r="J6" i="22" s="1"/>
  <c r="J22" i="21"/>
  <c r="K6" i="22" s="1"/>
  <c r="K22" i="21"/>
  <c r="L6" i="22" s="1"/>
  <c r="B29" i="21"/>
  <c r="B7" i="22" s="1"/>
  <c r="E7" i="22" s="1"/>
  <c r="C29" i="21"/>
  <c r="C7" i="22" s="1"/>
  <c r="D29" i="21"/>
  <c r="D7" i="22" s="1"/>
  <c r="E29" i="21"/>
  <c r="F7" i="22" s="1"/>
  <c r="F29" i="21"/>
  <c r="G7" i="22" s="1"/>
  <c r="G29" i="21"/>
  <c r="H7" i="22" s="1"/>
  <c r="H29" i="21"/>
  <c r="I7" i="22" s="1"/>
  <c r="I29" i="21"/>
  <c r="J7" i="22" s="1"/>
  <c r="J29" i="21"/>
  <c r="K7" i="22" s="1"/>
  <c r="K29" i="21"/>
  <c r="L7" i="22" s="1"/>
  <c r="B39" i="21"/>
  <c r="B8" i="22" s="1"/>
  <c r="C39" i="21"/>
  <c r="C8" i="22" s="1"/>
  <c r="D39" i="21"/>
  <c r="D8" i="22" s="1"/>
  <c r="E39" i="21"/>
  <c r="F8" i="22" s="1"/>
  <c r="F39" i="21"/>
  <c r="G8" i="22" s="1"/>
  <c r="G39" i="21"/>
  <c r="H8" i="22" s="1"/>
  <c r="H39" i="21"/>
  <c r="I8" i="22" s="1"/>
  <c r="I39" i="21"/>
  <c r="J8" i="22" s="1"/>
  <c r="J39" i="21"/>
  <c r="K8" i="22" s="1"/>
  <c r="K39" i="21"/>
  <c r="L8" i="22" s="1"/>
  <c r="B46" i="21"/>
  <c r="B9" i="22" s="1"/>
  <c r="C46" i="21"/>
  <c r="C9" i="22" s="1"/>
  <c r="D46" i="21"/>
  <c r="D9" i="22" s="1"/>
  <c r="E46" i="21"/>
  <c r="F9" i="22" s="1"/>
  <c r="F46" i="21"/>
  <c r="G9" i="22" s="1"/>
  <c r="G46" i="21"/>
  <c r="H9" i="22" s="1"/>
  <c r="H46" i="21"/>
  <c r="I9" i="22" s="1"/>
  <c r="I46" i="21"/>
  <c r="J9" i="22" s="1"/>
  <c r="J46" i="21"/>
  <c r="K9" i="22" s="1"/>
  <c r="K46" i="21"/>
  <c r="L9" i="22" s="1"/>
  <c r="B53" i="21"/>
  <c r="B10" i="22" s="1"/>
  <c r="C53" i="21"/>
  <c r="C10" i="22" s="1"/>
  <c r="D53" i="21"/>
  <c r="D10" i="22" s="1"/>
  <c r="E53" i="21"/>
  <c r="F10" i="22" s="1"/>
  <c r="F53" i="21"/>
  <c r="G10" i="22" s="1"/>
  <c r="G53" i="21"/>
  <c r="H10" i="22" s="1"/>
  <c r="H53" i="21"/>
  <c r="I10" i="22" s="1"/>
  <c r="I53" i="21"/>
  <c r="J10" i="22" s="1"/>
  <c r="J53" i="21"/>
  <c r="K10" i="22" s="1"/>
  <c r="K53" i="21"/>
  <c r="L10" i="22" s="1"/>
  <c r="B60" i="21"/>
  <c r="B11" i="22" s="1"/>
  <c r="E11" i="22" s="1"/>
  <c r="C60" i="21"/>
  <c r="C11" i="22" s="1"/>
  <c r="D60" i="21"/>
  <c r="D11" i="22" s="1"/>
  <c r="E60" i="21"/>
  <c r="F11" i="22" s="1"/>
  <c r="F60" i="21"/>
  <c r="G11" i="22" s="1"/>
  <c r="G60" i="21"/>
  <c r="H11" i="22" s="1"/>
  <c r="H60" i="21"/>
  <c r="I11" i="22" s="1"/>
  <c r="I60" i="21"/>
  <c r="J11" i="22" s="1"/>
  <c r="J60" i="21"/>
  <c r="K11" i="22" s="1"/>
  <c r="K60" i="21"/>
  <c r="L11" i="22" s="1"/>
  <c r="B67" i="21"/>
  <c r="B12" i="22" s="1"/>
  <c r="C67" i="21"/>
  <c r="C12" i="22" s="1"/>
  <c r="D67" i="21"/>
  <c r="D12" i="22" s="1"/>
  <c r="E67" i="21"/>
  <c r="F12" i="22" s="1"/>
  <c r="F67" i="21"/>
  <c r="G12" i="22" s="1"/>
  <c r="G67" i="21"/>
  <c r="H12" i="22" s="1"/>
  <c r="H67" i="21"/>
  <c r="I12" i="22" s="1"/>
  <c r="I67" i="21"/>
  <c r="J12" i="22" s="1"/>
  <c r="J67" i="21"/>
  <c r="K12" i="22" s="1"/>
  <c r="K67" i="21"/>
  <c r="L12" i="22" s="1"/>
  <c r="B76" i="21"/>
  <c r="B13" i="22" s="1"/>
  <c r="E13" i="22" s="1"/>
  <c r="C76" i="21"/>
  <c r="C13" i="22" s="1"/>
  <c r="D76" i="21"/>
  <c r="D13" i="22" s="1"/>
  <c r="E76" i="21"/>
  <c r="F13" i="22" s="1"/>
  <c r="F76" i="21"/>
  <c r="G13" i="22" s="1"/>
  <c r="G76" i="21"/>
  <c r="H13" i="22" s="1"/>
  <c r="H76" i="21"/>
  <c r="I13" i="22" s="1"/>
  <c r="I76" i="21"/>
  <c r="J13" i="22" s="1"/>
  <c r="J76" i="21"/>
  <c r="K13" i="22" s="1"/>
  <c r="K76" i="21"/>
  <c r="L13" i="22" s="1"/>
  <c r="M17" i="22" l="1"/>
  <c r="E5" i="22"/>
  <c r="M13" i="22"/>
  <c r="M11" i="22"/>
  <c r="M9" i="22"/>
  <c r="M7" i="22"/>
  <c r="H14" i="22"/>
  <c r="H16" i="22" s="1"/>
  <c r="H18" i="22" s="1"/>
  <c r="F14" i="22"/>
  <c r="F16" i="22" s="1"/>
  <c r="F18" i="22" s="1"/>
  <c r="E12" i="22"/>
  <c r="E10" i="22"/>
  <c r="E8" i="22"/>
  <c r="E9" i="22"/>
  <c r="E6" i="22"/>
  <c r="M12" i="22"/>
  <c r="M10" i="22"/>
  <c r="M8" i="22"/>
  <c r="L14" i="22"/>
  <c r="L16" i="22" s="1"/>
  <c r="J14" i="22"/>
  <c r="J16" i="22" s="1"/>
  <c r="M6" i="22"/>
  <c r="C14" i="22"/>
  <c r="C16" i="22" s="1"/>
  <c r="C18" i="22" s="1"/>
  <c r="J6" i="21"/>
  <c r="H6" i="21"/>
  <c r="D6" i="21"/>
  <c r="I4" i="22"/>
  <c r="I14" i="22" s="1"/>
  <c r="I16" i="22" s="1"/>
  <c r="I18" i="22" s="1"/>
  <c r="D4" i="22"/>
  <c r="D14" i="22" s="1"/>
  <c r="D16" i="22" s="1"/>
  <c r="D18" i="22" s="1"/>
  <c r="I6" i="21"/>
  <c r="F6" i="21"/>
  <c r="B6" i="21"/>
  <c r="G6" i="21"/>
  <c r="C6" i="21"/>
  <c r="K6" i="21"/>
  <c r="E6" i="21"/>
  <c r="M15" i="22"/>
  <c r="K5" i="22"/>
  <c r="K14" i="22" s="1"/>
  <c r="K16" i="22" s="1"/>
  <c r="K18" i="22" s="1"/>
  <c r="G4" i="22"/>
  <c r="B4" i="22"/>
  <c r="B14" i="22" s="1"/>
  <c r="L18" i="22"/>
  <c r="J18" i="22"/>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M5" i="22" l="1"/>
  <c r="M4" i="22"/>
  <c r="B16" i="22"/>
  <c r="B18" i="22" s="1"/>
  <c r="E14" i="22"/>
  <c r="E16" i="22" s="1"/>
  <c r="E18" i="22" s="1"/>
  <c r="E4" i="22"/>
  <c r="G14" i="22"/>
  <c r="M14" i="22" l="1"/>
  <c r="M16" i="22" s="1"/>
  <c r="G16" i="22"/>
  <c r="G18" i="22" s="1"/>
  <c r="M18" i="22" s="1"/>
  <c r="N10" i="5"/>
  <c r="F10" i="5"/>
  <c r="AF10" i="5" s="1"/>
  <c r="Q6" i="1" l="1"/>
  <c r="AG14" i="5" l="1"/>
  <c r="AF14" i="5"/>
  <c r="N14" i="5"/>
  <c r="M14" i="5"/>
  <c r="L14" i="5"/>
  <c r="K14" i="5"/>
  <c r="J14" i="5"/>
  <c r="Z14" i="5" l="1"/>
  <c r="AG59" i="5"/>
  <c r="AF59" i="5"/>
  <c r="Z59" i="5"/>
  <c r="AG42" i="5"/>
  <c r="AF42" i="5"/>
  <c r="Z42" i="5"/>
  <c r="AG35" i="5"/>
  <c r="N32" i="5"/>
  <c r="J32" i="5"/>
  <c r="N31" i="5"/>
  <c r="AG26" i="5" l="1"/>
  <c r="AF26" i="5"/>
  <c r="Z26" i="5"/>
  <c r="AG16" i="5"/>
  <c r="AF16" i="5"/>
  <c r="Z16" i="5"/>
  <c r="AG13" i="5"/>
  <c r="AF13" i="5"/>
  <c r="Z13" i="5"/>
  <c r="AG38" i="5" l="1"/>
  <c r="AF38" i="5"/>
  <c r="Z38" i="5"/>
  <c r="AG34" i="5"/>
  <c r="AF34" i="5"/>
  <c r="Z34" i="5"/>
  <c r="AG73" i="5" l="1"/>
  <c r="AF73" i="5"/>
  <c r="Z73" i="5"/>
  <c r="AG72" i="5"/>
  <c r="AF72" i="5"/>
  <c r="Z72" i="5"/>
  <c r="AG71" i="5"/>
  <c r="AF71" i="5"/>
  <c r="Z71" i="5"/>
  <c r="AG70" i="5"/>
  <c r="AF70" i="5"/>
  <c r="Z70" i="5"/>
  <c r="AG62" i="5" l="1"/>
  <c r="AF62" i="5"/>
  <c r="AG61" i="5"/>
  <c r="AF61" i="5"/>
  <c r="AG60" i="5"/>
  <c r="AF60" i="5"/>
  <c r="N33" i="5" l="1"/>
  <c r="L56" i="5"/>
  <c r="Q4" i="1" l="1"/>
  <c r="Q5" i="1"/>
  <c r="AG30" i="5" l="1"/>
  <c r="AF17" i="5"/>
  <c r="AG69" i="5" l="1"/>
  <c r="AF69" i="5"/>
  <c r="Z69" i="5"/>
  <c r="AG41" i="5" l="1"/>
  <c r="AF41" i="5"/>
  <c r="Z41" i="5"/>
  <c r="AG23" i="5" l="1"/>
  <c r="AF23" i="5"/>
  <c r="Z23" i="5"/>
  <c r="AG21" i="5"/>
  <c r="AF21" i="5"/>
  <c r="Z21" i="5"/>
  <c r="AG22" i="5"/>
  <c r="AF22" i="5"/>
  <c r="Z22" i="5"/>
  <c r="AG20" i="5"/>
  <c r="AF20" i="5"/>
  <c r="Z20" i="5"/>
  <c r="AG58" i="5" l="1"/>
  <c r="AF58" i="5"/>
  <c r="Z58" i="5"/>
  <c r="AF30" i="5"/>
  <c r="Z30" i="5"/>
  <c r="AG27" i="5"/>
  <c r="AF27" i="5"/>
  <c r="Z27" i="5"/>
  <c r="F44" i="5" l="1"/>
  <c r="L44" i="5" s="1"/>
  <c r="K44" i="5" l="1"/>
  <c r="Z53" i="5"/>
  <c r="F51" i="5"/>
  <c r="Z50" i="5"/>
  <c r="Z49" i="5"/>
  <c r="Z51" i="5" l="1"/>
  <c r="AF51" i="5"/>
  <c r="AG51" i="5"/>
  <c r="AG66" i="5"/>
  <c r="Z66" i="5"/>
  <c r="AG63" i="5"/>
  <c r="AF63" i="5"/>
  <c r="Z63" i="5"/>
  <c r="AG19" i="5" l="1"/>
  <c r="AF19" i="5"/>
  <c r="Z19" i="5"/>
  <c r="AG65" i="5" l="1"/>
  <c r="AF65" i="5"/>
  <c r="Z65" i="5"/>
  <c r="AG64" i="5"/>
  <c r="AF64" i="5"/>
  <c r="Z64" i="5"/>
  <c r="AG12" i="5" l="1"/>
  <c r="AF12" i="5"/>
  <c r="Z12" i="5"/>
  <c r="AG8" i="5"/>
  <c r="AF8" i="5"/>
  <c r="Z8" i="5"/>
  <c r="AG7" i="5"/>
  <c r="AF7" i="5"/>
  <c r="Z7" i="5"/>
  <c r="AG6" i="5"/>
  <c r="AF6" i="5"/>
  <c r="Z6" i="5"/>
  <c r="AG24" i="5" l="1"/>
  <c r="AF24" i="5"/>
  <c r="Z24" i="5"/>
  <c r="AG68" i="5" l="1"/>
  <c r="AF68" i="5"/>
  <c r="Z68" i="5"/>
  <c r="AG18" i="5"/>
  <c r="AF18" i="5"/>
  <c r="AG36" i="5" l="1"/>
  <c r="AG37" i="5"/>
  <c r="AF36" i="5"/>
  <c r="AF37" i="5"/>
  <c r="Z36" i="5"/>
  <c r="Z37" i="5"/>
  <c r="AG40" i="5" l="1"/>
  <c r="AF40" i="5"/>
  <c r="Z40" i="5"/>
  <c r="AG15" i="5"/>
  <c r="AF15" i="5"/>
  <c r="Z15" i="5"/>
  <c r="AG48" i="5" l="1"/>
  <c r="AF48" i="5"/>
  <c r="Z48" i="5"/>
  <c r="Z47" i="5"/>
  <c r="AG46" i="5"/>
  <c r="AF46" i="5"/>
  <c r="AG45" i="5"/>
  <c r="AF45" i="5"/>
  <c r="Z45" i="5"/>
  <c r="AG44" i="5"/>
  <c r="AF44" i="5"/>
  <c r="Z44" i="5"/>
  <c r="Z46" i="5" l="1"/>
  <c r="Q3" i="1" l="1"/>
  <c r="AG25" i="5" l="1"/>
  <c r="AG47" i="5"/>
  <c r="AG57" i="5"/>
  <c r="AF25" i="5"/>
  <c r="AF47" i="5"/>
  <c r="AF57" i="5"/>
  <c r="Z25" i="5"/>
  <c r="Z57" i="5"/>
  <c r="Q586" i="1" l="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855" i="1"/>
  <c r="Q856" i="1"/>
  <c r="Q857" i="1"/>
  <c r="Q858" i="1"/>
  <c r="Q859" i="1"/>
  <c r="Q860" i="1"/>
  <c r="Q861" i="1"/>
  <c r="Q862" i="1"/>
  <c r="Q863" i="1"/>
  <c r="Q864" i="1"/>
  <c r="Q865" i="1"/>
  <c r="Q866" i="1"/>
  <c r="Q867" i="1"/>
  <c r="Q868" i="1"/>
  <c r="Q869" i="1"/>
  <c r="Q870" i="1"/>
  <c r="Q871" i="1"/>
  <c r="Q872"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Q1000" i="1"/>
  <c r="Q1001" i="1"/>
  <c r="Q1002" i="1"/>
  <c r="Q1003" i="1"/>
  <c r="Q1004" i="1"/>
  <c r="Q1005" i="1"/>
  <c r="Q1006" i="1"/>
  <c r="Q1007" i="1"/>
  <c r="Q1008" i="1"/>
  <c r="Q1009" i="1"/>
  <c r="Q1010" i="1"/>
  <c r="Q1011" i="1"/>
  <c r="Q1012" i="1"/>
  <c r="Q1013" i="1"/>
  <c r="Q1014" i="1"/>
  <c r="Q1015" i="1"/>
  <c r="Q1016" i="1"/>
  <c r="Q1017" i="1"/>
  <c r="Q1018" i="1"/>
  <c r="Q1019" i="1"/>
  <c r="Q1020" i="1"/>
  <c r="Q1021" i="1"/>
  <c r="Q1022" i="1"/>
  <c r="Q1023" i="1"/>
  <c r="Q1024" i="1"/>
  <c r="Q1025" i="1"/>
  <c r="Q1026" i="1"/>
  <c r="Q1027" i="1"/>
  <c r="Q1028" i="1"/>
  <c r="Q1029" i="1"/>
  <c r="Q1030" i="1"/>
  <c r="Q1031" i="1"/>
  <c r="Q1032" i="1"/>
  <c r="Q1033" i="1"/>
  <c r="Q1034" i="1"/>
  <c r="Q1035" i="1"/>
  <c r="Q1036" i="1"/>
  <c r="Q1037" i="1"/>
  <c r="Q1038" i="1"/>
  <c r="Q1039" i="1"/>
  <c r="Q1040" i="1"/>
  <c r="Q1041" i="1"/>
  <c r="Q1042" i="1"/>
  <c r="Q1043" i="1"/>
  <c r="Q1044" i="1"/>
  <c r="Q1045" i="1"/>
  <c r="Q1046" i="1"/>
  <c r="Q1047" i="1"/>
  <c r="Q1048" i="1"/>
  <c r="Q1049" i="1"/>
  <c r="Q1050" i="1"/>
  <c r="Q1051" i="1"/>
  <c r="Q1052" i="1"/>
  <c r="Q1053" i="1"/>
  <c r="Q1054" i="1"/>
  <c r="Q1055" i="1"/>
  <c r="Q1056" i="1"/>
  <c r="Q1057" i="1"/>
  <c r="Q1058" i="1"/>
  <c r="Q1059" i="1"/>
  <c r="Q1060" i="1"/>
  <c r="Q1061" i="1"/>
  <c r="Q1062" i="1"/>
  <c r="Q1063" i="1"/>
  <c r="Q1064" i="1"/>
  <c r="Q1065" i="1"/>
  <c r="Q1066" i="1"/>
  <c r="Q1067" i="1"/>
  <c r="Q1068" i="1"/>
  <c r="Q1069" i="1"/>
  <c r="Q1070" i="1"/>
  <c r="Q1071" i="1"/>
  <c r="Q1072" i="1"/>
  <c r="Q1073" i="1"/>
  <c r="Q1074" i="1"/>
  <c r="Q1075" i="1"/>
  <c r="Q1076" i="1"/>
  <c r="Q1077" i="1"/>
  <c r="Q1078" i="1"/>
  <c r="Q1079" i="1"/>
  <c r="Q1080" i="1"/>
  <c r="Q1081" i="1"/>
  <c r="Q1082" i="1"/>
  <c r="Q1083" i="1"/>
  <c r="Q1084" i="1"/>
  <c r="Q1085" i="1"/>
  <c r="Q1086" i="1"/>
  <c r="Q1087" i="1"/>
  <c r="Q1088" i="1"/>
  <c r="Q1089" i="1"/>
  <c r="Q1090" i="1"/>
  <c r="Q1091" i="1"/>
  <c r="Q1092" i="1"/>
  <c r="Q1093" i="1"/>
  <c r="Q1094" i="1"/>
  <c r="Q1095" i="1"/>
  <c r="Q1096" i="1"/>
  <c r="Q1097" i="1"/>
  <c r="Q1098" i="1"/>
  <c r="Q1099" i="1"/>
  <c r="Q1100" i="1"/>
  <c r="Q1101" i="1"/>
  <c r="Q1102" i="1"/>
  <c r="Q1103" i="1"/>
  <c r="Q1104" i="1"/>
  <c r="Q1105" i="1"/>
  <c r="Q1106" i="1"/>
  <c r="Q1107" i="1"/>
  <c r="Q1108" i="1"/>
  <c r="Q1109" i="1"/>
  <c r="Q1110" i="1"/>
  <c r="Q1111" i="1"/>
  <c r="Q1112" i="1"/>
  <c r="Q1113" i="1"/>
  <c r="Q1114" i="1"/>
  <c r="Q1115" i="1"/>
  <c r="Q1116" i="1"/>
  <c r="Q1117" i="1"/>
  <c r="Q1118" i="1"/>
  <c r="Q1119" i="1"/>
  <c r="Q1120" i="1"/>
  <c r="Q1121" i="1"/>
  <c r="Q1122" i="1"/>
  <c r="Q1123" i="1"/>
  <c r="Q1124" i="1"/>
  <c r="Q1125" i="1"/>
  <c r="Q1126" i="1"/>
  <c r="Q1127" i="1"/>
  <c r="Q1128" i="1"/>
  <c r="Q1129" i="1"/>
  <c r="Q1130" i="1"/>
  <c r="Q1131" i="1"/>
  <c r="Q1132" i="1"/>
  <c r="Q1133" i="1"/>
  <c r="Q1134" i="1"/>
  <c r="Q1135" i="1"/>
  <c r="Q1136" i="1"/>
  <c r="Q1137" i="1"/>
  <c r="Q1138" i="1"/>
  <c r="Q1139" i="1"/>
  <c r="Q1140" i="1"/>
  <c r="Q1141" i="1"/>
  <c r="Q1142" i="1"/>
  <c r="Q1143" i="1"/>
  <c r="Q1144" i="1"/>
  <c r="Q1145" i="1"/>
  <c r="Q1146" i="1"/>
  <c r="Q1147" i="1"/>
  <c r="Q1148" i="1"/>
  <c r="Q1149" i="1"/>
  <c r="Q1150" i="1"/>
  <c r="Q1151" i="1"/>
  <c r="Q1152" i="1"/>
  <c r="Q1153" i="1"/>
  <c r="Q1154" i="1"/>
  <c r="Q1155" i="1"/>
  <c r="Q1156" i="1"/>
  <c r="Q1157" i="1"/>
  <c r="Q1158" i="1"/>
  <c r="Q1159" i="1"/>
  <c r="Q1160" i="1"/>
  <c r="Q1161" i="1"/>
  <c r="Q1162" i="1"/>
  <c r="Q1163" i="1"/>
  <c r="Q1164" i="1"/>
  <c r="Q1165" i="1"/>
  <c r="Q1166" i="1"/>
  <c r="Q1167" i="1"/>
  <c r="Q1168" i="1"/>
  <c r="Q1169" i="1"/>
  <c r="Q1170" i="1"/>
  <c r="Q1171" i="1"/>
  <c r="Q1172" i="1"/>
  <c r="Q1173" i="1"/>
  <c r="Q1174" i="1"/>
  <c r="Q1175" i="1"/>
  <c r="Q1176" i="1"/>
  <c r="Q1177" i="1"/>
  <c r="Q1178" i="1"/>
  <c r="Q1179" i="1"/>
  <c r="Q1180" i="1"/>
  <c r="Q1181" i="1"/>
  <c r="Q1182" i="1"/>
  <c r="Q1183" i="1"/>
  <c r="Q1184" i="1"/>
  <c r="Q1185" i="1"/>
  <c r="Q1186" i="1"/>
  <c r="Q1187" i="1"/>
  <c r="Q1188" i="1"/>
  <c r="Q1189" i="1"/>
  <c r="Q1190" i="1"/>
  <c r="Q1191" i="1"/>
  <c r="Q1192" i="1"/>
  <c r="Q1193" i="1"/>
  <c r="Q1194" i="1"/>
  <c r="Q1195" i="1"/>
  <c r="Q1196" i="1"/>
  <c r="Q1197" i="1"/>
  <c r="Q1198" i="1"/>
  <c r="Q1199" i="1"/>
  <c r="Q1200" i="1"/>
  <c r="Q1201" i="1"/>
  <c r="Q1202" i="1"/>
  <c r="Q1203" i="1"/>
  <c r="Q1204" i="1"/>
  <c r="Q1205" i="1"/>
  <c r="Q1206" i="1"/>
  <c r="Q1207" i="1"/>
  <c r="Q1208" i="1"/>
  <c r="Q1209" i="1"/>
  <c r="Q1210" i="1"/>
  <c r="Q1211" i="1"/>
  <c r="Q1212" i="1"/>
  <c r="Q1213" i="1"/>
  <c r="Q1214" i="1"/>
  <c r="Q1215" i="1"/>
  <c r="Q1216" i="1"/>
  <c r="Q1217" i="1"/>
  <c r="Q1218" i="1"/>
  <c r="Q1219" i="1"/>
  <c r="Q1220" i="1"/>
  <c r="Q1221" i="1"/>
  <c r="Q1222" i="1"/>
  <c r="Q1223" i="1"/>
  <c r="Q1224" i="1"/>
  <c r="Q1225" i="1"/>
  <c r="Q1226" i="1"/>
  <c r="Q1227" i="1"/>
  <c r="Q1228" i="1"/>
  <c r="Q1229" i="1"/>
  <c r="Q1230" i="1"/>
  <c r="Q1231" i="1"/>
  <c r="Q1232" i="1"/>
  <c r="Q1233" i="1"/>
  <c r="Q1234" i="1"/>
  <c r="Q1235" i="1"/>
  <c r="Q1236" i="1"/>
  <c r="Q1237" i="1"/>
  <c r="Q1238" i="1"/>
  <c r="Q1239" i="1"/>
  <c r="Q1240" i="1"/>
  <c r="Q1241" i="1"/>
  <c r="Q1242" i="1"/>
  <c r="Q1243" i="1"/>
  <c r="Q1244" i="1"/>
  <c r="Q1245" i="1"/>
  <c r="Q1246" i="1"/>
  <c r="Q1247" i="1"/>
  <c r="Q1248" i="1"/>
  <c r="Q1249" i="1"/>
  <c r="Q1250" i="1"/>
  <c r="Q1251" i="1"/>
  <c r="Q1252" i="1"/>
  <c r="Q1253" i="1"/>
  <c r="Q1254" i="1"/>
  <c r="Q1255" i="1"/>
  <c r="Q1256" i="1"/>
  <c r="Q1257" i="1"/>
  <c r="Q1258" i="1"/>
  <c r="Q1259" i="1"/>
  <c r="Q1260" i="1"/>
  <c r="Q1261" i="1"/>
  <c r="Q1262" i="1"/>
  <c r="Q1263" i="1"/>
  <c r="Q1264" i="1"/>
  <c r="Q1265" i="1"/>
  <c r="Q1266" i="1"/>
  <c r="Q1267" i="1"/>
  <c r="Q1268" i="1"/>
  <c r="Q1269" i="1"/>
  <c r="Q1270" i="1"/>
  <c r="Q1271" i="1"/>
  <c r="Q1272" i="1"/>
  <c r="Q1273" i="1"/>
  <c r="Q1274" i="1"/>
  <c r="Q1275" i="1"/>
  <c r="Q1276" i="1"/>
  <c r="Q1277" i="1"/>
  <c r="Q1278" i="1"/>
  <c r="Q1279" i="1"/>
  <c r="Q1280" i="1"/>
  <c r="Q1281" i="1"/>
  <c r="Q1282" i="1"/>
  <c r="Q1283" i="1"/>
  <c r="Q1284" i="1"/>
  <c r="Q1285" i="1"/>
  <c r="Q1286" i="1"/>
  <c r="Q1287" i="1"/>
  <c r="Q1288" i="1"/>
  <c r="Q1289" i="1"/>
  <c r="Q1290" i="1"/>
  <c r="Q1291" i="1"/>
  <c r="Q1292" i="1"/>
  <c r="Q1293" i="1"/>
  <c r="Q1294" i="1"/>
  <c r="Q1295" i="1"/>
  <c r="Q1296" i="1"/>
  <c r="Q1297" i="1"/>
  <c r="Q1298" i="1"/>
  <c r="Q1299" i="1"/>
  <c r="Q1300" i="1"/>
  <c r="Q1301" i="1"/>
  <c r="Q1302" i="1"/>
  <c r="Q1303" i="1"/>
  <c r="Q1304" i="1"/>
  <c r="Q1305" i="1"/>
  <c r="Q1306" i="1"/>
  <c r="Q1307" i="1"/>
  <c r="Q1308" i="1"/>
  <c r="Q1309" i="1"/>
  <c r="Q1310" i="1"/>
  <c r="Q1311" i="1"/>
  <c r="Q1312" i="1"/>
  <c r="Q1313" i="1"/>
  <c r="Q1314" i="1"/>
  <c r="Q1315" i="1"/>
  <c r="Q1316" i="1"/>
  <c r="Q1317" i="1"/>
  <c r="Q1318" i="1"/>
  <c r="Q1319" i="1"/>
  <c r="Q1320" i="1"/>
  <c r="Q1321" i="1"/>
  <c r="Q1322" i="1"/>
  <c r="Q1323" i="1"/>
  <c r="Q1324" i="1"/>
  <c r="Q1325" i="1"/>
  <c r="Q1326" i="1"/>
  <c r="Q1327" i="1"/>
  <c r="Q1328" i="1"/>
  <c r="Q1329" i="1"/>
  <c r="Q1330" i="1"/>
  <c r="Q1331" i="1"/>
  <c r="Q1332" i="1"/>
  <c r="Q1333" i="1"/>
  <c r="Q1334" i="1"/>
  <c r="Q1335" i="1"/>
  <c r="Q1336" i="1"/>
  <c r="Q1337" i="1"/>
  <c r="Q1338" i="1"/>
  <c r="Q1339" i="1"/>
  <c r="Q1340" i="1"/>
  <c r="Q1341" i="1"/>
  <c r="Q1342" i="1"/>
  <c r="Q1343" i="1"/>
  <c r="Q1344" i="1"/>
  <c r="Q1345" i="1"/>
  <c r="Q1346" i="1"/>
  <c r="Q1347" i="1"/>
  <c r="Q1348" i="1"/>
  <c r="Q1349" i="1"/>
  <c r="Q1350" i="1"/>
  <c r="Q1351" i="1"/>
  <c r="Q1352" i="1"/>
  <c r="Q1353" i="1"/>
  <c r="Q1354" i="1"/>
  <c r="Q1355" i="1"/>
  <c r="Q1356" i="1"/>
  <c r="Q1357" i="1"/>
  <c r="Q1358" i="1"/>
  <c r="Q1359" i="1"/>
  <c r="Q1360" i="1"/>
  <c r="Q1361" i="1"/>
  <c r="Q1362" i="1"/>
  <c r="Q1363" i="1"/>
  <c r="Q1364" i="1"/>
  <c r="Q1365" i="1"/>
  <c r="Q1366" i="1"/>
  <c r="Q1367" i="1"/>
  <c r="Q1368" i="1"/>
  <c r="Q1369" i="1"/>
  <c r="Q1370" i="1"/>
  <c r="Q1371" i="1"/>
  <c r="Q1372" i="1"/>
  <c r="Q1373" i="1"/>
  <c r="Q1374" i="1"/>
  <c r="Q1375" i="1"/>
  <c r="Q1376" i="1"/>
  <c r="Q1377" i="1"/>
  <c r="Q1378" i="1"/>
  <c r="Q1379" i="1"/>
  <c r="Q1380" i="1"/>
  <c r="Q1381" i="1"/>
  <c r="Q1382" i="1"/>
  <c r="Q1383" i="1"/>
  <c r="Q1384" i="1"/>
  <c r="Q1385" i="1"/>
  <c r="Q1386" i="1"/>
  <c r="Q1387" i="1"/>
  <c r="Q1388" i="1"/>
  <c r="Q1389" i="1"/>
  <c r="Q1390" i="1"/>
  <c r="Q1391" i="1"/>
  <c r="Q1392" i="1"/>
  <c r="Q1393" i="1"/>
  <c r="Q1394" i="1"/>
  <c r="Q1395" i="1"/>
  <c r="Q1396" i="1"/>
  <c r="Q1397" i="1"/>
  <c r="Q1398" i="1"/>
  <c r="Q1399" i="1"/>
  <c r="Q1400" i="1"/>
  <c r="Q1401" i="1"/>
  <c r="Q1402" i="1"/>
  <c r="Q1403" i="1"/>
  <c r="Q1404" i="1"/>
  <c r="Q1405" i="1"/>
  <c r="Q1406" i="1"/>
  <c r="Q1407" i="1"/>
  <c r="Q1408" i="1"/>
  <c r="Q1409" i="1"/>
  <c r="Q1410" i="1"/>
  <c r="Q1411" i="1"/>
  <c r="Q1412" i="1"/>
  <c r="Q1413" i="1"/>
  <c r="Q1414" i="1"/>
  <c r="Q1415" i="1"/>
  <c r="Q1416" i="1"/>
  <c r="Q1417" i="1"/>
  <c r="Q1418" i="1"/>
  <c r="Q1419" i="1"/>
  <c r="Q1420" i="1"/>
  <c r="Q1421" i="1"/>
  <c r="Q1422" i="1"/>
  <c r="Q1423" i="1"/>
  <c r="Q1424" i="1"/>
  <c r="Q1425" i="1"/>
  <c r="Q1426" i="1"/>
  <c r="Q1427" i="1"/>
  <c r="Q1428" i="1"/>
  <c r="Q1429" i="1"/>
  <c r="Q1430" i="1"/>
  <c r="Q1431" i="1"/>
  <c r="Q1432" i="1"/>
  <c r="Q1433" i="1"/>
  <c r="Q1434" i="1"/>
  <c r="Q1435" i="1"/>
  <c r="Q1436" i="1"/>
  <c r="Q1437" i="1"/>
  <c r="Q1438" i="1"/>
  <c r="Q1439" i="1"/>
  <c r="Q1440" i="1"/>
  <c r="Q1441" i="1"/>
  <c r="Q1442" i="1"/>
  <c r="Q1443" i="1"/>
  <c r="Q1444" i="1"/>
  <c r="Q1445" i="1"/>
  <c r="Q1446" i="1"/>
  <c r="Q1447" i="1"/>
  <c r="Q1448" i="1"/>
  <c r="Q1449" i="1"/>
  <c r="Q1450" i="1"/>
  <c r="Q1451" i="1"/>
  <c r="Q1452" i="1"/>
  <c r="Q1453" i="1"/>
  <c r="Q1454" i="1"/>
  <c r="Q1455" i="1"/>
  <c r="Q1456" i="1"/>
  <c r="Q1457" i="1"/>
  <c r="Q1458" i="1"/>
  <c r="Q1459" i="1"/>
  <c r="Q1460" i="1"/>
  <c r="Q1461" i="1"/>
  <c r="Q1462" i="1"/>
  <c r="Q1463" i="1"/>
  <c r="Q1464" i="1"/>
  <c r="Q1465" i="1"/>
  <c r="Q1466" i="1"/>
  <c r="Q1467" i="1"/>
  <c r="Q1468" i="1"/>
  <c r="Q1469" i="1"/>
  <c r="Q1470" i="1"/>
  <c r="Q1471" i="1"/>
  <c r="Q1472" i="1"/>
  <c r="Q1473" i="1"/>
  <c r="Q1474" i="1"/>
  <c r="Q1475" i="1"/>
  <c r="Q1476" i="1"/>
  <c r="Q1477" i="1"/>
  <c r="Q1478" i="1"/>
  <c r="Q1479" i="1"/>
  <c r="Q1480" i="1"/>
  <c r="Q1481" i="1"/>
  <c r="Q1482" i="1"/>
  <c r="Q1483" i="1"/>
  <c r="Q1484" i="1"/>
  <c r="Q1485" i="1"/>
  <c r="Q1486" i="1"/>
  <c r="Q1487" i="1"/>
  <c r="Q1488" i="1"/>
  <c r="Q1489" i="1"/>
  <c r="Q1490" i="1"/>
  <c r="Q1491" i="1"/>
  <c r="Q1492" i="1"/>
  <c r="Q1493" i="1"/>
  <c r="Q1494" i="1"/>
  <c r="Q1495" i="1"/>
  <c r="Q1496" i="1"/>
  <c r="Q1497" i="1"/>
  <c r="Q1498" i="1"/>
  <c r="Q1499" i="1"/>
  <c r="Q1500" i="1"/>
  <c r="Q1501" i="1"/>
  <c r="Q1502" i="1"/>
  <c r="Q1503" i="1"/>
  <c r="Q1504" i="1"/>
  <c r="Q1505" i="1"/>
  <c r="Q1506" i="1"/>
  <c r="Q1507" i="1"/>
  <c r="Q1508" i="1"/>
  <c r="Q1509" i="1"/>
  <c r="Q1510" i="1"/>
  <c r="Q1511" i="1"/>
  <c r="Q1512" i="1"/>
  <c r="Q1513" i="1"/>
  <c r="Q1514" i="1"/>
  <c r="Q1515" i="1"/>
  <c r="Q1516" i="1"/>
  <c r="Q1517" i="1"/>
  <c r="Q1518" i="1"/>
  <c r="Q1519" i="1"/>
  <c r="Q1520" i="1"/>
  <c r="Q1521" i="1"/>
  <c r="Q1522" i="1"/>
  <c r="Q1523" i="1"/>
  <c r="Q1524" i="1"/>
  <c r="Q1525" i="1"/>
  <c r="Q1526" i="1"/>
  <c r="Q1527" i="1"/>
  <c r="Q1528" i="1"/>
  <c r="Q1529" i="1"/>
  <c r="Q1530" i="1"/>
  <c r="Q1531" i="1"/>
  <c r="Q1532" i="1"/>
  <c r="Q1533" i="1"/>
  <c r="Q1534" i="1"/>
  <c r="Q1535" i="1"/>
  <c r="Q1536" i="1"/>
  <c r="Q1537" i="1"/>
  <c r="Q1538" i="1"/>
  <c r="Q1539" i="1"/>
  <c r="Q1540" i="1"/>
  <c r="Q1541" i="1"/>
  <c r="Q1542" i="1"/>
  <c r="Q1543" i="1"/>
  <c r="Q1544" i="1"/>
  <c r="Q1545" i="1"/>
  <c r="Q1546" i="1"/>
  <c r="Q1547" i="1"/>
  <c r="Q1548" i="1"/>
  <c r="Q1549" i="1"/>
  <c r="Q1550" i="1"/>
  <c r="Q1551" i="1"/>
  <c r="Q1552" i="1"/>
  <c r="Q1553" i="1"/>
  <c r="Q1554" i="1"/>
  <c r="Q1555" i="1"/>
  <c r="Q1556" i="1"/>
  <c r="Q1557" i="1"/>
  <c r="Q1558" i="1"/>
  <c r="Q1559" i="1"/>
  <c r="Q1560" i="1"/>
  <c r="Q1561" i="1"/>
  <c r="Q1562" i="1"/>
  <c r="Q1563" i="1"/>
  <c r="Q1564" i="1"/>
  <c r="Q1565" i="1"/>
  <c r="Q1566" i="1"/>
  <c r="Q1567" i="1"/>
  <c r="Q1568" i="1"/>
  <c r="Q1569" i="1"/>
  <c r="Q1570" i="1"/>
  <c r="Q1571" i="1"/>
  <c r="Q1572" i="1"/>
  <c r="Q1573" i="1"/>
  <c r="Q1574" i="1"/>
  <c r="Q1575" i="1"/>
  <c r="Q1576" i="1"/>
  <c r="Q1577" i="1"/>
  <c r="Q1578" i="1"/>
  <c r="Q1579" i="1"/>
  <c r="Q1580" i="1"/>
  <c r="Q1581" i="1"/>
  <c r="Q1582" i="1"/>
  <c r="Q1583" i="1"/>
  <c r="Q1584" i="1"/>
  <c r="Q1585" i="1"/>
  <c r="Q1586" i="1"/>
  <c r="Q1587" i="1"/>
  <c r="Q1588" i="1"/>
  <c r="Q1589" i="1"/>
  <c r="Q1590" i="1"/>
  <c r="Q1591" i="1"/>
  <c r="Q1592" i="1"/>
  <c r="Q1593" i="1"/>
  <c r="Q1594" i="1"/>
  <c r="Q1595" i="1"/>
  <c r="Q1596" i="1"/>
  <c r="Q1597" i="1"/>
  <c r="Q1598" i="1"/>
  <c r="Q1599" i="1"/>
  <c r="Q1600" i="1"/>
  <c r="Q1601" i="1"/>
  <c r="Q1602" i="1"/>
  <c r="Q1603" i="1"/>
  <c r="Q1604" i="1"/>
  <c r="Q1605" i="1"/>
  <c r="Q1606" i="1"/>
  <c r="Q1607" i="1"/>
  <c r="Q1608" i="1"/>
  <c r="Q1609" i="1"/>
  <c r="Q1610" i="1"/>
  <c r="Q1611" i="1"/>
  <c r="Q1612" i="1"/>
  <c r="Q1613" i="1"/>
  <c r="Q1614" i="1"/>
  <c r="Q1615" i="1"/>
  <c r="Q1616" i="1"/>
  <c r="Q1617" i="1"/>
  <c r="Q1618" i="1"/>
  <c r="Q1619" i="1"/>
  <c r="Q1620" i="1"/>
  <c r="Q1621" i="1"/>
  <c r="Q1622" i="1"/>
  <c r="Q1623" i="1"/>
  <c r="Q1624" i="1"/>
  <c r="Q1625" i="1"/>
  <c r="Q1626" i="1"/>
  <c r="Q1627" i="1"/>
  <c r="Q1628" i="1"/>
  <c r="Q1629" i="1"/>
  <c r="Q1630" i="1"/>
  <c r="Q1631" i="1"/>
  <c r="Q1632" i="1"/>
  <c r="Q1633" i="1"/>
  <c r="Q1634" i="1"/>
  <c r="Q1635" i="1"/>
  <c r="Q1636" i="1"/>
  <c r="Q1637" i="1"/>
  <c r="Q1638" i="1"/>
  <c r="Q1639" i="1"/>
  <c r="Q1640" i="1"/>
  <c r="Q1641" i="1"/>
  <c r="Q1642" i="1"/>
  <c r="Q1643" i="1"/>
  <c r="Q1644" i="1"/>
  <c r="Q1645" i="1"/>
  <c r="Q1646" i="1"/>
  <c r="Q1647" i="1"/>
  <c r="Q1648" i="1"/>
  <c r="Q1649" i="1"/>
  <c r="Q1650" i="1"/>
  <c r="Q1651" i="1"/>
  <c r="Q1652" i="1"/>
  <c r="Q1653" i="1"/>
  <c r="Q1654" i="1"/>
  <c r="Q1655" i="1"/>
  <c r="Q1656" i="1"/>
  <c r="Q1657" i="1"/>
  <c r="Q1658" i="1"/>
  <c r="Q1659" i="1"/>
  <c r="Q1660" i="1"/>
  <c r="Q1661" i="1"/>
  <c r="Q1662" i="1"/>
  <c r="Q1663" i="1"/>
  <c r="Q1664" i="1"/>
  <c r="Q1665" i="1"/>
  <c r="Q1666" i="1"/>
  <c r="Q1667" i="1"/>
  <c r="Q1668" i="1"/>
  <c r="Q1669" i="1"/>
  <c r="Q1670" i="1"/>
  <c r="Q1671" i="1"/>
  <c r="Q1672" i="1"/>
  <c r="Q1673" i="1"/>
  <c r="Q1674" i="1"/>
  <c r="Q1675" i="1"/>
  <c r="Q1676" i="1"/>
  <c r="Q1677" i="1"/>
  <c r="Q1678" i="1"/>
  <c r="Q1679" i="1"/>
  <c r="Q1680" i="1"/>
  <c r="Q1681" i="1"/>
  <c r="Q1682" i="1"/>
  <c r="Q1683" i="1"/>
  <c r="Q1684" i="1"/>
  <c r="Q1685" i="1"/>
  <c r="Q1686" i="1"/>
  <c r="Q1687" i="1"/>
  <c r="Q1688" i="1"/>
  <c r="Q1689" i="1"/>
  <c r="Q1690" i="1"/>
  <c r="Q1691" i="1"/>
  <c r="Q1692" i="1"/>
  <c r="Q1693" i="1"/>
  <c r="Q1694" i="1"/>
  <c r="Q1695" i="1"/>
  <c r="Q1696" i="1"/>
  <c r="Q1697" i="1"/>
  <c r="Q1698" i="1"/>
  <c r="Q1699" i="1"/>
  <c r="Q1700" i="1"/>
  <c r="Q1701" i="1"/>
  <c r="Q1702" i="1"/>
  <c r="Q1703" i="1"/>
  <c r="Q1704" i="1"/>
  <c r="Q1705" i="1"/>
  <c r="Q1706" i="1"/>
  <c r="Q1707" i="1"/>
  <c r="Q1708" i="1"/>
  <c r="Q1709" i="1"/>
  <c r="Q1710" i="1"/>
  <c r="Q1711" i="1"/>
  <c r="Q1712" i="1"/>
  <c r="Q1713" i="1"/>
  <c r="Q1714" i="1"/>
  <c r="Q1715" i="1"/>
  <c r="Q1716" i="1"/>
  <c r="Q1717" i="1"/>
  <c r="Q1718" i="1"/>
  <c r="Q1719" i="1"/>
  <c r="Q1720" i="1"/>
  <c r="Q1721" i="1"/>
  <c r="Q1722" i="1"/>
  <c r="Q1723" i="1"/>
  <c r="Q1724" i="1"/>
  <c r="Q1725" i="1"/>
  <c r="Q1726" i="1"/>
  <c r="Q1727" i="1"/>
  <c r="Q1728" i="1"/>
  <c r="Q1729" i="1"/>
  <c r="Q1730" i="1"/>
  <c r="Q1731" i="1"/>
  <c r="Q1732" i="1"/>
  <c r="Q1733" i="1"/>
  <c r="Q1734" i="1"/>
  <c r="Q1735" i="1"/>
  <c r="Q1736" i="1"/>
  <c r="Q1737" i="1"/>
  <c r="Q1738" i="1"/>
  <c r="Q1739" i="1"/>
  <c r="Q1740" i="1"/>
  <c r="Q1741" i="1"/>
  <c r="Q1742" i="1"/>
  <c r="Q1743" i="1"/>
  <c r="Q1744" i="1"/>
  <c r="Q1745" i="1"/>
  <c r="Q1746" i="1"/>
  <c r="Q1747" i="1"/>
  <c r="Q1748" i="1"/>
  <c r="Q1749" i="1"/>
  <c r="Q1750" i="1"/>
  <c r="Q1751" i="1"/>
  <c r="Q1752" i="1"/>
  <c r="Q1753" i="1"/>
  <c r="Q1754" i="1"/>
  <c r="Q1755" i="1"/>
  <c r="Q1756" i="1"/>
  <c r="Q1757" i="1"/>
  <c r="Q1758" i="1"/>
  <c r="Q1759" i="1"/>
  <c r="Q1760" i="1"/>
  <c r="Q1761" i="1"/>
  <c r="Q1762" i="1"/>
  <c r="Q1763" i="1"/>
  <c r="Q1764" i="1"/>
  <c r="Q1765" i="1"/>
  <c r="Q1766" i="1"/>
  <c r="Q1767" i="1"/>
  <c r="Q1768" i="1"/>
  <c r="Q1769" i="1"/>
  <c r="Q1770" i="1"/>
  <c r="Q1771" i="1"/>
  <c r="Q1772" i="1"/>
  <c r="Q1773" i="1"/>
  <c r="Q1774" i="1"/>
  <c r="Q1775" i="1"/>
  <c r="Q1776" i="1"/>
  <c r="Q1777" i="1"/>
  <c r="Q1778" i="1"/>
  <c r="Q1779" i="1"/>
  <c r="Q1780" i="1"/>
  <c r="Q1781" i="1"/>
  <c r="Q1782" i="1"/>
  <c r="Q1783" i="1"/>
  <c r="Q1784" i="1"/>
  <c r="Q1785" i="1"/>
  <c r="Q1786" i="1"/>
  <c r="Q1787" i="1"/>
  <c r="Q1788" i="1"/>
  <c r="Q1789" i="1"/>
  <c r="Q1790" i="1"/>
  <c r="Q1791" i="1"/>
  <c r="Q1792" i="1"/>
  <c r="Q1793" i="1"/>
  <c r="Q1794" i="1"/>
  <c r="Q1795" i="1"/>
  <c r="Q1796" i="1"/>
  <c r="Q1797" i="1"/>
  <c r="Q1798" i="1"/>
  <c r="Q1799" i="1"/>
  <c r="Q1800" i="1"/>
  <c r="Q1801" i="1"/>
  <c r="Q1802" i="1"/>
  <c r="Q1803" i="1"/>
  <c r="Q1804" i="1"/>
  <c r="Q1805" i="1"/>
  <c r="Q1806" i="1"/>
  <c r="Q1807" i="1"/>
  <c r="Q1808" i="1"/>
  <c r="Q1809" i="1"/>
  <c r="Q1810" i="1"/>
  <c r="Q1811" i="1"/>
  <c r="Q1812" i="1"/>
  <c r="Q1813" i="1"/>
  <c r="Q1814" i="1"/>
  <c r="Q1815" i="1"/>
  <c r="Q1816" i="1"/>
  <c r="Q1817" i="1"/>
  <c r="Q1818" i="1"/>
  <c r="Q1819" i="1"/>
  <c r="Q1820" i="1"/>
  <c r="Q1821" i="1"/>
  <c r="Q1822" i="1"/>
  <c r="Q1823" i="1"/>
  <c r="Q1824" i="1"/>
  <c r="Q1825" i="1"/>
  <c r="Q1826" i="1"/>
  <c r="Q1827" i="1"/>
  <c r="Q1828" i="1"/>
  <c r="Q1829" i="1"/>
  <c r="Q1830" i="1"/>
  <c r="Q1831" i="1"/>
  <c r="Q1832" i="1"/>
  <c r="Q1833" i="1"/>
  <c r="Q1834" i="1"/>
  <c r="Q1835" i="1"/>
  <c r="Q1836" i="1"/>
  <c r="Q1837" i="1"/>
  <c r="Q1838" i="1"/>
  <c r="Q1839" i="1"/>
  <c r="Q1840" i="1"/>
  <c r="Q1841" i="1"/>
  <c r="Q1842" i="1"/>
  <c r="Q1843" i="1"/>
  <c r="Q1844" i="1"/>
  <c r="Q1845" i="1"/>
  <c r="Q1846" i="1"/>
  <c r="Q1847" i="1"/>
  <c r="Q1848" i="1"/>
  <c r="Q1849" i="1"/>
  <c r="Q1850" i="1"/>
  <c r="Q1851" i="1"/>
  <c r="Q1852" i="1"/>
  <c r="Q1853" i="1"/>
  <c r="Q1854" i="1"/>
  <c r="Q1855" i="1"/>
  <c r="Q1856" i="1"/>
  <c r="Q1857" i="1"/>
  <c r="Q1858" i="1"/>
  <c r="Q1859" i="1"/>
  <c r="Q1860" i="1"/>
  <c r="Q1861" i="1"/>
  <c r="Q1862" i="1"/>
  <c r="Q1863" i="1"/>
  <c r="Q1864" i="1"/>
  <c r="Q1865" i="1"/>
  <c r="Q1866" i="1"/>
  <c r="Q1867" i="1"/>
  <c r="Q1868" i="1"/>
  <c r="Q1869" i="1"/>
  <c r="Q1870" i="1"/>
  <c r="Q1871" i="1"/>
  <c r="Q1872" i="1"/>
  <c r="Q1873" i="1"/>
  <c r="Q1874" i="1"/>
  <c r="Q1875" i="1"/>
  <c r="Q1876" i="1"/>
  <c r="Q1877" i="1"/>
  <c r="Q1878" i="1"/>
  <c r="Q1879" i="1"/>
  <c r="Q1880" i="1"/>
  <c r="Q1881" i="1"/>
  <c r="Q1882" i="1"/>
  <c r="Q1883" i="1"/>
  <c r="Q1884" i="1"/>
  <c r="Q1885" i="1"/>
  <c r="Q1886" i="1"/>
  <c r="Q1887" i="1"/>
  <c r="Q1888" i="1"/>
  <c r="Q1889" i="1"/>
  <c r="Q1890" i="1"/>
  <c r="Q1891" i="1"/>
  <c r="Q1892" i="1"/>
  <c r="Q1893" i="1"/>
  <c r="Q1894" i="1"/>
  <c r="Q1895" i="1"/>
  <c r="Q1896" i="1"/>
  <c r="Q1897" i="1"/>
  <c r="Q1898" i="1"/>
  <c r="Q1899" i="1"/>
  <c r="Q1900" i="1"/>
  <c r="Q1901" i="1"/>
  <c r="Q1902" i="1"/>
  <c r="Q1903" i="1"/>
  <c r="Q1904" i="1"/>
  <c r="Q1905" i="1"/>
  <c r="Q1906" i="1"/>
  <c r="Q1907" i="1"/>
  <c r="Q1908" i="1"/>
  <c r="Q1909" i="1"/>
  <c r="Q1910" i="1"/>
  <c r="Q1911" i="1"/>
  <c r="Q1912" i="1"/>
  <c r="Q1913" i="1"/>
  <c r="Q1914" i="1"/>
  <c r="Q1915" i="1"/>
  <c r="Q1916" i="1"/>
  <c r="Q1917" i="1"/>
  <c r="Q1918" i="1"/>
  <c r="Q1919" i="1"/>
  <c r="Q1920" i="1"/>
  <c r="Q1921" i="1"/>
  <c r="Q1922" i="1"/>
  <c r="Q1923" i="1"/>
  <c r="Q1924" i="1"/>
  <c r="Q1925" i="1"/>
  <c r="Q1926" i="1"/>
  <c r="Q1927" i="1"/>
  <c r="Q1928" i="1"/>
  <c r="Q1929" i="1"/>
  <c r="Q1930" i="1"/>
  <c r="Q1931" i="1"/>
  <c r="Q1932" i="1"/>
  <c r="Q1933" i="1"/>
  <c r="Q1934" i="1"/>
  <c r="Q1935" i="1"/>
  <c r="Q1936" i="1"/>
  <c r="Q1937" i="1"/>
  <c r="Q1938" i="1"/>
  <c r="Q1939" i="1"/>
  <c r="Q1940" i="1"/>
  <c r="Q1941" i="1"/>
  <c r="Q1942" i="1"/>
  <c r="Q1943" i="1"/>
  <c r="Q1944" i="1"/>
  <c r="Q1945" i="1"/>
  <c r="Q1946" i="1"/>
  <c r="Q1947" i="1"/>
  <c r="Q1948" i="1"/>
  <c r="Q1949" i="1"/>
  <c r="Q1950" i="1"/>
  <c r="Q1951" i="1"/>
  <c r="Q1952" i="1"/>
  <c r="Q1953" i="1"/>
  <c r="Q1954" i="1"/>
  <c r="Q1955" i="1"/>
  <c r="Q1956" i="1"/>
  <c r="Q1957" i="1"/>
  <c r="Q1958" i="1"/>
  <c r="Q1959" i="1"/>
  <c r="Q1960" i="1"/>
  <c r="Q1961" i="1"/>
  <c r="Q1962" i="1"/>
  <c r="Q1963" i="1"/>
  <c r="Q1964" i="1"/>
  <c r="Q1965" i="1"/>
  <c r="Q1966" i="1"/>
  <c r="Q1967" i="1"/>
  <c r="Q1968" i="1"/>
  <c r="Q1969" i="1"/>
  <c r="Q1970" i="1"/>
  <c r="Q1971" i="1"/>
  <c r="Q1972" i="1"/>
  <c r="Q1973" i="1"/>
  <c r="Q1974" i="1"/>
  <c r="Q1975" i="1"/>
  <c r="Q1976" i="1"/>
  <c r="Q1977" i="1"/>
  <c r="Q1978" i="1"/>
  <c r="Q1979" i="1"/>
  <c r="Q1980" i="1"/>
  <c r="Q1981" i="1"/>
  <c r="Q1982" i="1"/>
  <c r="Q1983" i="1"/>
  <c r="Q1984" i="1"/>
  <c r="Q1985" i="1"/>
  <c r="Q1986" i="1"/>
  <c r="Q1987" i="1"/>
  <c r="Q1988" i="1"/>
  <c r="Q1989" i="1"/>
  <c r="Q1990" i="1"/>
  <c r="Q1991" i="1"/>
  <c r="Q1992" i="1"/>
  <c r="Q1993" i="1"/>
  <c r="Q1994" i="1"/>
  <c r="Q1995" i="1"/>
  <c r="Q1996" i="1"/>
  <c r="Q1997" i="1"/>
  <c r="Q1998" i="1"/>
  <c r="Q1999" i="1"/>
  <c r="Q2000" i="1"/>
  <c r="Q2001" i="1"/>
  <c r="Q2" i="1"/>
  <c r="P3" i="1"/>
  <c r="P4" i="1"/>
  <c r="P5" i="1"/>
  <c r="P6" i="1"/>
  <c r="P7" i="1"/>
  <c r="P8" i="1"/>
  <c r="P2" i="1"/>
</calcChain>
</file>

<file path=xl/sharedStrings.xml><?xml version="1.0" encoding="utf-8"?>
<sst xmlns="http://schemas.openxmlformats.org/spreadsheetml/2006/main" count="4254" uniqueCount="1915">
  <si>
    <t>Pasākums vai
 ieguldījums</t>
  </si>
  <si>
    <t>Atskaites punkts vai
 mērķis</t>
  </si>
  <si>
    <t>Klimata atzīme</t>
  </si>
  <si>
    <t>Vides atzīme</t>
  </si>
  <si>
    <t>Ciparatzīme</t>
  </si>
  <si>
    <t>Jā/Nē</t>
  </si>
  <si>
    <t>Jā/Null</t>
  </si>
  <si>
    <t>Aizdevumi/dotācijas</t>
  </si>
  <si>
    <t>Politikas pīlārs</t>
  </si>
  <si>
    <t>Ceturkšņi</t>
  </si>
  <si>
    <t>Mērvienība</t>
  </si>
  <si>
    <t>COFOG 2. līmenis</t>
  </si>
  <si>
    <t>Atlasīt komponentu</t>
  </si>
  <si>
    <t>Saistītā reforma vai ieguldījumi</t>
  </si>
  <si>
    <t>Investīcijas</t>
  </si>
  <si>
    <t>Atskaites punkts</t>
  </si>
  <si>
    <t>Jā</t>
  </si>
  <si>
    <t>Jā</t>
  </si>
  <si>
    <t>Aizdevumi</t>
  </si>
  <si>
    <t>a. Videi nekaitīga pāreja</t>
  </si>
  <si>
    <t>% (procentos)</t>
  </si>
  <si>
    <t>01.1 - Izpildu un likumdošanas orgāni, finanšu un fiskālās lietas, ārlietas</t>
  </si>
  <si>
    <t>001 - ieguldījumi pamatlīdzekļos, tostarp pētniecības infrastruktūrā, mikrouzņēmumos, kas tieši saistīti ar pētniecības un inovācijas darbībām</t>
  </si>
  <si>
    <t>1 - 051 - ļoti augstas jaudas platjoslas tīkls (maģistrālais/atvilces maršrutēšanas tīkls)</t>
  </si>
  <si>
    <t>Reforma</t>
  </si>
  <si>
    <t>Mērķis</t>
  </si>
  <si>
    <t>Nē</t>
  </si>
  <si>
    <t>Dotācijas</t>
  </si>
  <si>
    <t>b. Digitālā pārveide</t>
  </si>
  <si>
    <t>01.2 - ārvalstu ekonomikas atbalsts</t>
  </si>
  <si>
    <t>002 - ieguldījumi pamatlīdzekļos, tai skaitā pētniecības infrastruktūrā, mazos un vidējos uzņēmumos (ieskaitot privātos pētniecības centrus), kas tieši saistīti ar pētniecības un inovācijas darbībām</t>
  </si>
  <si>
    <t>1 - 052 - ļoti augstas ietilpības platjoslas tīkls (piekļuve/vietējā sakaru līnija ar darbību, kas līdzvērtīga optiskās šķiedras iekārtai līdz sadales punktam daudzdzīvokļu telpu apkalpošanas vietā)</t>
  </si>
  <si>
    <t>c. Gudra, ilgtspējīga un integrējoša izaugsme</t>
  </si>
  <si>
    <t>01.3 - Vispārīgie pakalpojumi</t>
  </si>
  <si>
    <t>002 bis1 - Ieguldījumi pamatlīdzekļos lielos, tai skaitā pētniecības infrastruktūrā, uzņēmumos [1], kas tieši saistīti ar pētniecības un inovācijas darbībām</t>
  </si>
  <si>
    <t>1 - 053 - ļoti augstas ietilpības platjoslas tīkls (piekļuve/vietējā sakaru līnija ar darbību, kas līdzvērtīga optiskās šķiedras iekārtai līdz sadales punktam mājas un uzņēmuma telpu apkalpošanas vietā)</t>
  </si>
  <si>
    <t>d. Sociālā un teritoriālā kohēzija</t>
  </si>
  <si>
    <t>01.4 - fundamentālie pētījumi</t>
  </si>
  <si>
    <t>003 - ieguldījumi pamatlīdzekļos, tai skaitā pētniecības infrastruktūrā, valsts pētniecības centros un augstākajā izglītībā, kas tieši saistīta ar pētniecības un inovācijas darbībām</t>
  </si>
  <si>
    <t>1 - 054 - ļoti augstas ietilpības platjoslas tīkls (piekļuve/vietējā sakaru līnija ar veiktspēju, kas līdzvērtīga optiskās šķiedras iekārtai līdz bāzes stacijai uzlabotai bezvadu saziņai)</t>
  </si>
  <si>
    <t>e. Veselība un ekonomiskā, sociālā un institucionālā elastība</t>
  </si>
  <si>
    <t>01.5 - Pētniecība un attīstība Vispārīgie sabiedriskie pakalpojumi</t>
  </si>
  <si>
    <t>004 - ieguldījumi nemateriālos aktīvos mikrouzņēmumos, kas tieši saistīti ar pētniecības un inovācijas darbībām</t>
  </si>
  <si>
    <t>1 - 054 bis - 5G tīkla pārklājums, tostarp nepārtraukta savienojamības nodrošināšana pa transporta ceļiem; Gigabit savienojamība (tīkli, kas piedāvā vismaz 1 Gb/s simetrisku) sociālekonomiskiem dzinējspēkiem, piemēram, skolām, transporta mezgliem un galvenajiem sabiedrisko pakalpojumu sniedzējiem</t>
  </si>
  <si>
    <t>f. Nākamās paaudzes politika</t>
  </si>
  <si>
    <t>01.6 – citur neklasificēti publiskie pakalpojumi</t>
  </si>
  <si>
    <t>005 - ieguldījumi nemateriālos aktīvos mazos un vidējos uzņēmumos (t.sk. privātos pētniecības centros), kas tieši saistīti ar pētniecības un inovācijas darbībām</t>
  </si>
  <si>
    <t>1 - 054 ter - Mobilo datu savienojamība ar plašu teritoriālo pārklājumu</t>
  </si>
  <si>
    <t>01.7 - Valsts parāda darījumi</t>
  </si>
  <si>
    <t>005 bis1 - Ieguldījumi nemateriālos aktīvos lielos uzņēmumos, kas tieši saistīti ar pētniecības un inovācijas darbībām</t>
  </si>
  <si>
    <t>2 - 009 bis - Ieguldījumi ar digitalizāciju saistītās pētniecības un inovācijas darbībās (ieskaitot izcilības pētniecības centrus, rūpnieciskos pētījumus, eksperimentālo izstrādi, priekšizpēti, pamatlīdzekļu iegādi digitālām pētniecības un inovācijas darbībām)</t>
  </si>
  <si>
    <t>01.8 - vispārēja rakstura nodošana starp dažādiem valdības līmeņiem</t>
  </si>
  <si>
    <t>006 - ieguldījumi nemateriālos aktīvos valsts pētniecības centros un augstākajā izglītībā, kas tieši saistīta ar pētniecības un inovācijas aktivitātēm</t>
  </si>
  <si>
    <t>3 - 012 - IT pakalpojumi un lietojumprogrammas digitālajām prasmēm un digitālajai iekļaušanai</t>
  </si>
  <si>
    <t>02.1 - militārā aizsardzība</t>
  </si>
  <si>
    <t>007 – pētniecības un inovācijas pasākumi mikrouzņēmumos, tostarp tīklu veidošana (rūpnieciskie pētījumi, eksperimentālā izstrāde, priekšizpēte)</t>
  </si>
  <si>
    <t>3 - 016 - prasmju attīstība pārdomātai specializācijai, rūpniecības pārejai, uzņēmējdarbībai un uzņēmumu pielāgošanās spējai pārmaiņām</t>
  </si>
  <si>
    <t>02.2 - civilā aizsardzība</t>
  </si>
  <si>
    <t>008 – pētniecības un inovācijas pasākumi mazos un vidējos uzņēmumos, tostarp tīklu veidošana</t>
  </si>
  <si>
    <t>3 - 099 - īpašs atbalsts jauniešu nodarbinātībai un jauniešu sociāli ekonomiskajai integrācijai</t>
  </si>
  <si>
    <t>02.3 - ārvalstu militārais atbalsts</t>
  </si>
  <si>
    <t>008 bis1 — pētniecības un inovācijas pasākumi lielos uzņēmumos, tostarp tīklu veidošana</t>
  </si>
  <si>
    <t>3 - 100 - atbalsts pašnodarbinātības un uzņēmējdarbības uzsākšanai</t>
  </si>
  <si>
    <t>02.4 - Pētniecības un attīstības aizsardzība</t>
  </si>
  <si>
    <t>009 - pētniecības un inovācijas pasākumi sabiedriskajos pētniecības centros, augstākajā izglītībā un kompetences centros, ieskaitot tīklu veidošanu (rūpnieciskie pētījumi, eksperimentālā izstrāde, priekšizpēte)</t>
  </si>
  <si>
    <t>3 - 108 - atbalsts digitālo prasmju attīstīšanai</t>
  </si>
  <si>
    <t>02.5 - citur neklasificēta aizsardzība</t>
  </si>
  <si>
    <t>010 - MVU digitalizācija (ieskaitot e-komerciju, e-uzņēmējdarbību un tīklā savienotus uzņēmējdarbības procesus, digitālās inovācijas centrus, dzīves laboratorijas, tīmekļa uzņēmējus un jaunizveidotus IKT uzņēmumus, B2B)</t>
  </si>
  <si>
    <t>4 - 011 - valsts IKT risinājumi, e-pakalpojumi, lietojumprogrammas</t>
  </si>
  <si>
    <t>03.1. – policijas dienesti</t>
  </si>
  <si>
    <t>010 bis1 — lielo uzņēmumu digitalizācija (tostarp e-komercija, e-bizness un tīklā savienoti uzņēmējdarbības procesi, digitālās inovācijas centri, dzīves laboratorijas, tīmekļa uzņēmēji un jaunizveidotie IKT uzņēmumi, B2B)</t>
  </si>
  <si>
    <t>4 - 011 bis - Valdības IKT risinājumi, e-pakalpojumi, lietojumi, kas atbilst SEG emisiju samazināšanas vai energoefektivitātes kritērijiem</t>
  </si>
  <si>
    <t>03.2 - ugunsdrošības pakalpojumi</t>
  </si>
  <si>
    <t>010 payer - Digitising SMEs or large enterprises (including e-Commerce, e-Business and networked business processes, digital innovation iculub, live cells, web entrepreneurs and ICT start-ups, B2B), kas atbilst SEG emisiju samazināšanas vai energoefektivitātes kritērijiem [2]</t>
  </si>
  <si>
    <t>4 - 011 Quater - customs Systems</t>
  </si>
  <si>
    <t>03.3 - Tiesību akti</t>
  </si>
  <si>
    <t>011 - valsts IKT risinājumi, e-pakalpojumi, lietojumprogrammas</t>
  </si>
  <si>
    <t>4. -011. ter – Eiropas digitālās identitātes sistēmas izvēršana publiskai un privātai lietošanai</t>
  </si>
  <si>
    <t>03.4 - cietumi</t>
  </si>
  <si>
    <t>011 bis - valdības IKT risinājumi, e-pakalpojumi, lietojumi, kas atbilst SEG emisiju samazināšanas vai energoefektivitātes kritērijiem (sk. 2. zemsvītras piezīmi)</t>
  </si>
  <si>
    <t>4 - 013 - e-veselības pakalpojumi un lietojumi (ieskaitot e-aprūpi, lietisko internetu fiziskajām aktivitātēm un apkārtējo automatizēto dzīvi)</t>
  </si>
  <si>
    <t>03.5 - Pētniecība un izstrāde Sabiedriskā kārtība un drošība</t>
  </si>
  <si>
    <t>012 - IT pakalpojumi un lietojumprogrammas digitālajām prasmēm un digitālajai iekļaušanai</t>
  </si>
  <si>
    <t>4 - 033 - Viedās energosistēmas (tostarp viedie tīkli un IKT sistēmas) un ar tām saistītā krātuve</t>
  </si>
  <si>
    <t>03.6 – sabiedriskā kārtība un drošība, kas citur nav minēti</t>
  </si>
  <si>
    <t>013 - e-veselības pakalpojumi un lietojumi (ieskaitot e-aprūpi, lietisko internetu fiziskajām aktivitātēm un apkārtējo automatizēto dzīvi)</t>
  </si>
  <si>
    <t>4 - 063 - transporta digitalizācija: autotransports</t>
  </si>
  <si>
    <t>04.1 Vispārējie ekonomiskie, komerciālie un darba jautājumi</t>
  </si>
  <si>
    <t>014 - uzņēmējdarbības infrastruktūra MVU (ieskaitot industriālos parkus un vietas)</t>
  </si>
  <si>
    <t>4 - 063 bis - Transporta digitalizācija, ja tā daļēji paredzēta SEG emisiju samazināšanai: autoceļi</t>
  </si>
  <si>
    <t>04.2 - lauksaimniecība, mežsaimniecība, zvejniecība un medības</t>
  </si>
  <si>
    <t>015 - MVU uzņēmējdarbības attīstība un internacionalizācija, ieskaitot produktīvus ieguldījumus</t>
  </si>
  <si>
    <t>4 - 070 - Transporta digitalizācija: dzelzceļš</t>
  </si>
  <si>
    <t>04.3 - degviela un enerģija</t>
  </si>
  <si>
    <t>015 bis – Atbalsts lieliem uzņēmumiem, izmantojot finanšu instrumentus, tostarp produktīvus ieguldījumus</t>
  </si>
  <si>
    <t>4 - 071 - Eiropas dzelzceļa satiksmes vadības sistēma (ERTMS)</t>
  </si>
  <si>
    <t>04.4 - kalnrūpniecība, rūpniecība un būvniecība</t>
  </si>
  <si>
    <t>016 - prasmju attīstība pārdomātai specializācijai, rūpniecības pārejai, uzņēmējdarbībai un uzņēmumu pielāgošanās spējai pārmaiņām</t>
  </si>
  <si>
    <t>4 - 076 - pilsētas transporta digitalizācija</t>
  </si>
  <si>
    <t>04.5 - transports</t>
  </si>
  <si>
    <t>017 - izvērsti atbalsta pakalpojumi MVU un MVU grupām (tostarp vadības, mārketinga un dizaina pakalpojumi)</t>
  </si>
  <si>
    <t>4 - 076 bis - Transporta digitalizācija, ja tā daļēji paredzēta SEG emisiju samazināšanai: pilsētas transports</t>
  </si>
  <si>
    <t>04.6 - komunikācija</t>
  </si>
  <si>
    <t>018 - inkubācija, atbalsts vērpšanai, griešanai un jaunizveidotiem uzņēmumiem</t>
  </si>
  <si>
    <t>4 - 084 - transporta digitalizēšana: citi transporta veidi</t>
  </si>
  <si>
    <t>04.7 - citas nozares</t>
  </si>
  <si>
    <t>019 - atbalsts inovāciju kopām, tostarp starp uzņēmumiem, pētniecības organizācijām un valsts iestādēm, un uzņēmumu tīkliem, kas galvenokārt sniedz labumu MVU</t>
  </si>
  <si>
    <t>4. -084. bis – transporta samazināšana, ja tas daļēji paredzēts SEG emisiju samazināšanai: citi transporta veidi</t>
  </si>
  <si>
    <t>04.8 – pētniecības un attīstības ekonomikas jautājumi</t>
  </si>
  <si>
    <t>020 - inovācijas procesi MVU (process, organizācija, mārketings, līdzradīšana, uz lietotāju un pieprasījumu balstīta inovācija)</t>
  </si>
  <si>
    <t>4 - 095 - digitalizācija veselības aprūpē</t>
  </si>
  <si>
    <t>04.9. — citur neklasificētas saimnieciskas lietas</t>
  </si>
  <si>
    <t>021 - tehnoloģiju nodošana un sadarbība starp uzņēmumiem, pētniecības centriem un augstākās izglītības sektoru</t>
  </si>
  <si>
    <t>5 - 010 - MVU digitalizācija (ieskaitot e-komerciju, e-komercdarbību un tīklā savienotus uzņēmējdarbības procesus, digitālās inovācijas centrus, dzīves laboratorijas, tīmekļa uzņēmējus un jaunizveidotus IKT uzņēmumus, B2B)</t>
  </si>
  <si>
    <t>05.1 - atkritumu apsaimniekošana</t>
  </si>
  <si>
    <t>022 - pētniecības un inovācijas procesi, tehnoloģiju nodošana un sadarbība starp uzņēmumiem, koncentrējoties uz ekonomiku ar zemu oglekļa dioksīda emisiju līmeni, noturību un pielāgošanos klimata pārmaiņām</t>
  </si>
  <si>
    <t>5 - 010 bis - Digitising large enterprises (including e-Commerce, e-Business and networked business processes, digital innovation hub, live cells, web entrepreneurs and ICT start-ups, B2B)</t>
  </si>
  <si>
    <t>05.2 - notekūdeņu apsaimniekošana</t>
  </si>
  <si>
    <t>023 - pētniecības un inovācijas procesi, tehnoloģiju nodošana un sadarbība starp uzņēmumiem, kas koncentrējas uz aprites ekonomiku</t>
  </si>
  <si>
    <t>5 - 010 ter - MVU vai lielu uzņēmumu (tostarp e-komercijas, e-biznesa un tīklā savienotu uzņēmumu procesu, digitālo inovāciju centru, dzīvo laboratoriju, tīmekļa uzņēmēju un IKT jaunuzņēmumu, B2B) digitalizācija, kas atbilst SEG emisiju samazināšanas vai energoefektivitātes kritērijiem</t>
  </si>
  <si>
    <t>05.3 - piesārņojuma samazināšana</t>
  </si>
  <si>
    <t>024 - energoefektivitātes un demonstrējumu projekti MVU un atbalsta pasākumi</t>
  </si>
  <si>
    <t>5 - 014 - uzņēmējdarbības infrastruktūra MVU (ieskaitot industriālos parkus un laukumus)</t>
  </si>
  <si>
    <t>05.4 - bioloģiskās daudzveidības un ainavas aizsardzība</t>
  </si>
  <si>
    <t>024 bis – Energoefektivitāte un demonstrējumu projekti lielos uzņēmumos un atbalsta pasākumi</t>
  </si>
  <si>
    <t>5 - 015 - MVU uzņēmējdarbības attīstība un internacionalizācija, tostarp ražošanas ieguldījumi47</t>
  </si>
  <si>
    <t>05.5 - R &amp; D Vides aizsardzība</t>
  </si>
  <si>
    <t>024. ter – Energoefektivitāte un demonstrējumu projekti MVU vai lielos uzņēmumos un atbalsta pasākumi, kas atbilst energoefektivitātes kritērijiem [3]</t>
  </si>
  <si>
    <t>5 - 017 - progresīvi atbalsta pakalpojumi MVU un MVU grupām (tostarp vadības, mārketinga un dizaina pakalpojumi) 47</t>
  </si>
  <si>
    <t>05.6 - citur neklasificēta vides aizsardzība</t>
  </si>
  <si>
    <t>025 - esošā mājokļu fonda energoefektivitātes atjaunošana, demonstrējumu projekti un atbalsta pasākumi</t>
  </si>
  <si>
    <t>5 - 018 - inkubācija, atbalsts griešanās un griešanās pārtraukumiem un sākšanai47</t>
  </si>
  <si>
    <t>06.1 - Mājokļu attīstība</t>
  </si>
  <si>
    <t>025 bis – esošo mājokļu energoefektivitātes atjaunošana, demonstrējumu projekti un energoefektivitātes kritērijiem atbilstoši atbalsta pasākumi [4]</t>
  </si>
  <si>
    <t>5 - 019 - atbalsts inovāciju kopām, tostarp starp uzņēmumiem, pētniecības organizācijām, valsts iestādēm un uzņēmumu tīkliem, kas galvenokārt sniedz labumu SMEs47 [8]</t>
  </si>
  <si>
    <t>06.2 - Kopienas attīstība</t>
  </si>
  <si>
    <t>025 ter – jaunu energoefektīvu ēku būvniecība [5]</t>
  </si>
  <si>
    <t>5 - 020 - inovāciju procesi MVU (process, organizācija, mārketings, kopradīšana, lietotāju un pieprasījumu virzīta inovācija) 47</t>
  </si>
  <si>
    <t>06.3. - ūdens apgāde</t>
  </si>
  <si>
    <t>026 - energoefektivitātes atjaunošanas vai energoefektivitātes pasākumi attiecībā uz publisko infrastruktūru, demonstrējumu projektiem un atbalsta pasākumiem</t>
  </si>
  <si>
    <t>5 - 021 - tehnoloģiju nodošana un sadarbība starp uzņēmumiem, pētniecības centriem un augstākās izglītības sektoru 47</t>
  </si>
  <si>
    <t>06.4 - ielu apgaismojums</t>
  </si>
  <si>
    <t>026 bis - Energoefektivitātes atjaunošanas vai energoefektivitātes pasākumi attiecībā uz publisko infrastruktūru, demonstrējumu projektiem un energoefektivitātes kritērijiem atbilstošiem atbalsta pasākumiem [6]</t>
  </si>
  <si>
    <t>5 - 021 bis – atbalsts digitālā satura ražošanai un izplatīšanai</t>
  </si>
  <si>
    <t>06.5 - Pētniecība un attīstība Mājokļu un kopienu ērtības</t>
  </si>
  <si>
    <t>027 - atbalsts uzņēmumiem, kas sniedz pakalpojumus, kuri veicina ekonomiku ar zemu oglekļa dioksīda emisiju līmeni un noturību pret klimata pārmaiņām, tostarp izpratnes veicināšanas pasākumi</t>
  </si>
  <si>
    <t>6 - 021 Quater - investīcijas progresīvās tehnoloģijās, piemēram: augstas veiktspējas datošanas un Kvantu skaitļošanas kapacitāte/Kvantu sakaru jauda (ieskaitot kvantu šifrēšanu); mikroelektronikas dizainā, ražošanā un sistēmu integrācijā; nākamās paaudzes Eiropas datu, mākoņdatošanas un malu jaudas (infrastruktūra, platformas un pakalpojumi); virtuālā un paplašinātā realitāte, DeepTech un citas progresīvas digitālās tehnoloģijas. Ieguldījumi digitālās piegādes ķēdes nodrošināšanā.</t>
  </si>
  <si>
    <t>06.6. – citur neklasificēti mājokļa un kopienas labumi</t>
  </si>
  <si>
    <t>028 - atjaunojamā enerģija: vējš</t>
  </si>
  <si>
    <t>6 - 021 cecies - kiberdrošības tehnoloģiju izstrāde un ieviešana, pasākumi un atbalsta iespējas publiskā un privātā sektora lietotājiem.</t>
  </si>
  <si>
    <t>07.1 - medicīnas produkti, ierīces un iekārtas</t>
  </si>
  <si>
    <t>029 - atjaunojamā enerģija: saules enerģija</t>
  </si>
  <si>
    <t>6 - 021 ter – Valsts pārvaldes iestāžu un uzņēmumu īpaši specializētu atbalsta pakalpojumu un iekārtu attīstība (nacionālie HPC kompetences centri, kibercentri, EEK testēšanas un eksperimentēšanas iekārtas, blokādes ķēde, lietiskais internets utt.)</t>
  </si>
  <si>
    <t>07.2 - ambulatorie pakalpojumi</t>
  </si>
  <si>
    <t>030 - atjaunojamā enerģija: biomasa [7]</t>
  </si>
  <si>
    <t>6 - 055 - cita veida IKT infrastruktūra (tai skaitā liela mēroga datoru resursi/iekārtas, datu centri, sensori un citas bezvadu iekārtas)</t>
  </si>
  <si>
    <t>07.3 - Slimnīcu pakalpojumi</t>
  </si>
  <si>
    <t>030 bis - Atjaunojamā enerģija: biomasa ar lieliem SEG ietaupījumiem [8]</t>
  </si>
  <si>
    <t>6 - 055 bis - Cita veida IKT infrastruktūra (ieskaitot liela mēroga datorresursus/iekārtas, datu centrus, sensorus un citas bezvadu iekārtas), kas atbilst oglekļa emisijas samazināšanas un energoefektivitātes kritērijiem (7. zemsvītras piezīme).</t>
  </si>
  <si>
    <t>07.4 – veselības aprūpes pakalpojumi</t>
  </si>
  <si>
    <t>031 - atjaunojamā enerģija: jūras</t>
  </si>
  <si>
    <t>7 - 027 bis - Ieguldījumi tehnoloģijās, prasmēs, infrastruktūrās un risinājumos, kas uzlabo energoefektivitāti un nodrošina datu centru un tīklu klimata neitralitāti.</t>
  </si>
  <si>
    <t>07.5 - P &amp; A Health</t>
  </si>
  <si>
    <t>032 - pārējā atjaunojamā enerģija (ieskaitot ģeotermālo enerģiju)</t>
  </si>
  <si>
    <t>07.6 - Veselība, kas citur nav minēta</t>
  </si>
  <si>
    <t>033 - viedās energosistēmas (ieskaitot viedtīklus un IKT sistēmas) un ar tām saistītā krātuve.</t>
  </si>
  <si>
    <t>08.1 - atpūtas un sporta pakalpojumi</t>
  </si>
  <si>
    <t>034 - augstas efektivitātes koģenerācijas, centralizētā siltumapgāde un dzesēšana</t>
  </si>
  <si>
    <t>08.2 Kultūras pakalpojumi</t>
  </si>
  <si>
    <t>034 bis0 — augstas efektivitātes koģenerācijas, efektīva centralizētā siltumapgāde un dzesēšana ar zemām aprites cikla emisijām [9]</t>
  </si>
  <si>
    <t>08.3 - apraides un izdevējdarbības pakalpojumi</t>
  </si>
  <si>
    <t>034 bis1 – ogļu apkures sistēmu aizstāšana ar gāzes apkures sistēmām klimata pārmaiņu mazināšanas nolūkā</t>
  </si>
  <si>
    <t>08.4. - reliģiskie un citi kopienas dienesti</t>
  </si>
  <si>
    <t>034 bis2 - dabasgāzes aizstājējogļu izplatīšana un transportēšana</t>
  </si>
  <si>
    <t>08.5 - R &amp; D rekreācija, kultūra un reliģija</t>
  </si>
  <si>
    <t>035 - pielāgošanās klimata pārmaiņu pasākumiem un ar klimatu saistītu risku novēršana un pārvaldība: plūdi (tostarp izpratnes veidošana, civilās aizsardzības un katastrofu pārvaldības sistēmas, infrastruktūras un uz ekosistēmām balstītas pieejas)</t>
  </si>
  <si>
    <t>08.6 - citur neklasificēta atpūta, kultūra un reliģija</t>
  </si>
  <si>
    <t>036 - pielāgošanās klimata pārmaiņu pasākumiem un ar klimatu saistītu risku novēršana un pārvaldība: ugunsgrēki (tostarp izpratnes veidošana, civilās aizsardzības un katastrofu pārvaldības sistēmas, infrastruktūras un uz ekosistēmām balstītas pieejas)</t>
  </si>
  <si>
    <t>09.1 - pirmsskolas un pamatizglītība</t>
  </si>
  <si>
    <t>037 - pielāgošanās klimata pārmaiņu pasākumiem un ar klimatu saistītu risku novēršana un pārvaldība: citi, piemēram, vētras un sausums (tostarp izpratnes veidošana, civilās aizsardzības un katastrofu pārvaldības sistēmas, infrastruktūras un uz ekosistēmām balstītas pieejas)</t>
  </si>
  <si>
    <t>09.2. - vidējā izglītība</t>
  </si>
  <si>
    <t>038 - riska novēršana un ar klimatu nesaistītu dabas risku (t. i., zemestrīces) un ar cilvēku darbībām saistītu risku (piemēram, tehnoloģisku avāriju) pārvaldība, tostarp izpratnes veidošana, civilās aizsardzības un katastrofu pārvaldības sistēmas, infrastruktūras un uz ekosistēmām balstītas pieejas</t>
  </si>
  <si>
    <t>09.3 – pēcvidusskolas izglītība, kas nav augstākā izglītība</t>
  </si>
  <si>
    <t>039 - ūdens nodrošināšana cilvēku patēriņam (ieguves, attīrīšanas, uzglabāšanas un sadales infrastruktūra, efektivitātes pasākumi, dzeramā ūdens piegāde)</t>
  </si>
  <si>
    <t>09.4. - terciārā izglītība</t>
  </si>
  <si>
    <t>039 bis - dzeramā ūdens nodrošināšana (ieguves, attīrīšanas, uzglabāšanas un sadales infrastruktūra, efektivitātes pasākumi, dzeramā ūdens piegāde), kas atbilst efektivitātes kritērijiem [10]</t>
  </si>
  <si>
    <t>09.5 - izglītība nav definējama pēc līmeņa</t>
  </si>
  <si>
    <t>040 - ūdens apsaimniekošana un ūdens resursu saglabāšana (tai skaitā upju baseinu apsaimniekošana, īpaši klimata pārmaiņu pielāgošanās pasākumi, atkārtota izmantošana, noplūdes samazināšana)</t>
  </si>
  <si>
    <t>09.6 - palīgpakalpojumi izglītībai</t>
  </si>
  <si>
    <t>041 - notekūdeņu savākšana un attīrīšana</t>
  </si>
  <si>
    <t>09.7 - Pētniecības un attīstības izglītība</t>
  </si>
  <si>
    <t>041 bis - Notekūdeņu savākšana un attīrīšana, kas atbilst energoefektivitātes kritērijiem [11]</t>
  </si>
  <si>
    <t>09.8 — citur neklasificēta izglītība</t>
  </si>
  <si>
    <t>042 - sadzīves atkritumu apsaimniekošana: novēršana, samazināšana, šķirošana, atkārtota izmantošana, otrreizējās pārstrādes pasākumi</t>
  </si>
  <si>
    <t>10.1 - slimība un invaliditāte</t>
  </si>
  <si>
    <t>042 bis - Mājsaimniecības atkritumu apsaimniekošana: atkritumu apsaimniekošanas atlikumi</t>
  </si>
  <si>
    <t>10.2. - vecums</t>
  </si>
  <si>
    <t>044 - komerciālo, rūpniecisko atkritumu apsaimniekošana: novēršanas, samazināšanas, šķirošanas, atkārtotas izmantošanas, pārstrādes pasākumi</t>
  </si>
  <si>
    <t>10.3. – izdzīvojušie</t>
  </si>
  <si>
    <t>044 bis - Komerciālo, rūpniecisko atkritumu apsaimniekošana: atlikušie un bīstamie atkritumi</t>
  </si>
  <si>
    <t>10.4. - ģimene un bērni</t>
  </si>
  <si>
    <t>045 - Pārstrādāto materiālu kā izejvielu izmantošanas veicināšana</t>
  </si>
  <si>
    <t>10.5 - bezdarbs</t>
  </si>
  <si>
    <t>045 bis - Pārstrādāto materiālu izmantošana par izejvielām, kas atbilst efektivitātes kritērijiem [12]</t>
  </si>
  <si>
    <t>10.6. — mājoklis</t>
  </si>
  <si>
    <t>046 - rūpniecisko teritoriju un piesārņotās zemes sanācija</t>
  </si>
  <si>
    <t>10.7. - citur neklasificēta sociālā atstumtība</t>
  </si>
  <si>
    <t>046 bis - To rūpniecisko vietu un piesārņotās zemes atjaunošana, kas atbilst efektivitātes kritērijiem [13]</t>
  </si>
  <si>
    <t>10.8 - Pētniecības un attīstības sociālā aizsardzība</t>
  </si>
  <si>
    <t>047 - atbalsts videi draudzīgiem ražošanas procesiem un resursefektivitātei MVU</t>
  </si>
  <si>
    <t>10.9. - citur neklasificēta sociālā aizsardzība</t>
  </si>
  <si>
    <t>047 bis – Atbalsts videi draudzīgiem ražošanas procesiem un resursu efektivitātei lielos uzņēmumos</t>
  </si>
  <si>
    <t>Nav būtisks</t>
  </si>
  <si>
    <t>048 - gaisa kvalitātes un trokšņa samazināšanas pasākumi</t>
  </si>
  <si>
    <t>049 - Natura 2000 teritoriju aizsardzība, atjaunošana un ilgtspējīga izmantošana.</t>
  </si>
  <si>
    <t>050 - dabas un bioloģiskās daudzveidības aizsardzība, dabas mantojums un resursi, zaļā un zilā infrastruktūra</t>
  </si>
  <si>
    <t>051 - IKT: ļoti augstas jaudas platjoslas tīkls (maģistrālais/atvilces maršrutēšanas tīkls)</t>
  </si>
  <si>
    <t>052 - IKT: ļoti augstas ietilpības platjoslas tīkls (piekļuve/vietējā sakaru līnija ar darbību, kas līdzvērtīga optiskās šķiedras iekārtai līdz sadales punktam daudzdzīvokļu telpu apkalpošanas vietā)</t>
  </si>
  <si>
    <t>053 - IKT: ļoti augstas ietilpības platjoslas tīkls (piekļuve/vietējā sakaru līnija, kuras veiktspēja ir līdzvērtīga optiskās šķiedras iekārtai līdz sadales punktam mājas un uzņēmuma telpu apkalpošanas vietā)</t>
  </si>
  <si>
    <t>054 - IKT: ļoti augstas ietilpības platjoslas tīkls (piekļuve/vietējā sakaru līnija ar veiktspēju, kas līdzvērtīga optiskās šķiedras instalācijai līdz bāzes stacijai uzlabotai bezvadu saziņai)</t>
  </si>
  <si>
    <t>055 - IKT: Citi IKT infrastruktūras veidi (ieskaitot liela mēroga datoru resursus/iekārtas, datu centrus, sensorus un citas bezvadu iekārtas)</t>
  </si>
  <si>
    <t>055 bis - IKT: Citi IKT infrastruktūras veidi (tostarp liela mēroga datoru resursi/iekārtas, datu centri, sensori un citas bezvadu iekārtas), kas atbilst oglekļa emisijas samazināšanas un energoefektivitātes kritērijiem (2. zemsvītras piezīme).</t>
  </si>
  <si>
    <t>056 - jaunbūvētas vai modernizētas automaģistrāles un ceļi - TEN-T pamattīkls [14]</t>
  </si>
  <si>
    <t>057 - jaunizbūvētas vai modernizētas automaģistrāles un ceļi - TEN-T visaptverošs tīkls</t>
  </si>
  <si>
    <t>058 - jaunizbūvēti vai modernizēti sekundāro ceļu savienojumi ar TEN-T ceļu tīklu un mezgliem</t>
  </si>
  <si>
    <t>059 - jaunizbūvēti vai modernizēti citi valsts, reģionālie un vietējie piekļuves ceļi</t>
  </si>
  <si>
    <t>060 - rekonstruētas vai modernizētas maģistrāles un ceļi - TEN-T pamattīkls</t>
  </si>
  <si>
    <t>061 - rekonstruētas vai modernizētas automaģistrāles un ceļi - TEN-T visaptverošais tīkls</t>
  </si>
  <si>
    <t>062 - citi rekonstruētie vai modernizētie ceļi (autoceļu, valsts, reģionālie vai vietējie)</t>
  </si>
  <si>
    <t>063 - transporta digitalizācija: autotransports</t>
  </si>
  <si>
    <t>063 bis - Transporta digitalizācija, ja tā daļēji paredzēta SEG emisiju samazināšanai: autoceļi</t>
  </si>
  <si>
    <t>064 – jaunbūvēti vai modernizēti dzelzceļi – TEN-T pamattīkls</t>
  </si>
  <si>
    <t>065 – jaunbūvēti vai modernizēti dzelzceļi – TEN-T visaptverošs tīkls</t>
  </si>
  <si>
    <t>066 - citi jaunbūvēti vai modernizēti dzelzceļi</t>
  </si>
  <si>
    <t>066 bis - Citi jaunbūvēti vai modernizēti dzelzceļi – elektriska/nulles emisija [15]</t>
  </si>
  <si>
    <t>067 - rekonstruēti vai modernizēti dzelzceļi - TEN-T pamattīkls</t>
  </si>
  <si>
    <t>068 - rekonstruētie vai modernizētie dzelzceļi - TEN-T visaptverošais tīkls</t>
  </si>
  <si>
    <t>069 - citi rekonstruēti vai modernizēti dzelzceļi</t>
  </si>
  <si>
    <t>069 bis – citi rekonstruēti vai modernizēti dzelzceļi – elektriska/nulles emisija (sk. 15. zemsvītras piezīmi)</t>
  </si>
  <si>
    <t>070 – transporta digitalizācija: dzelzceļš</t>
  </si>
  <si>
    <t>071 - Eiropas Dzelzceļa satiksmes vadības sistēma (ERTMS)</t>
  </si>
  <si>
    <t>072 - pārvietojamie dzelzceļa aktīvi</t>
  </si>
  <si>
    <t>072 bis - mobilā nulles emisija/ar elektroenerģiju darbināmi [16] dzelzceļa aktīvi</t>
  </si>
  <si>
    <t>073 - tīra pilsētas transporta infrastruktūra [17]</t>
  </si>
  <si>
    <t>074 - tīrs pilsētas transporta ritošais sastāvs [18]</t>
  </si>
  <si>
    <t>075 - riteņbraukšanas infrastruktūra</t>
  </si>
  <si>
    <t>076 - pilsētas transporta digitalizācija</t>
  </si>
  <si>
    <t>076 bis - Transporta digitalizācija, ja tā daļēji paredzēta SEG emisiju samazināšanai: pilsētas transports</t>
  </si>
  <si>
    <t>077 - alternatīvo degvielu infrastruktūra [19]</t>
  </si>
  <si>
    <t>078 - multimodālais transports (TEN-T)</t>
  </si>
  <si>
    <t>079 - multimodālais transports (ne pilsētas transports)</t>
  </si>
  <si>
    <t>080 - jūras ostas (TEN-T)</t>
  </si>
  <si>
    <t>080 bis – jūras ostas (TEN-T), izņemot iekārtas, kas paredzētas fosilā kurināmā transportēšanai</t>
  </si>
  <si>
    <t>081 - citas jūras ostas</t>
  </si>
  <si>
    <t>081 bis - Pārējās jūras ostas, izņemot iekārtas, kas paredzētas fosilā kurināmā transportēšanai</t>
  </si>
  <si>
    <t>082 - Iekšējie ūdensceļi un ostas (TEN-T)</t>
  </si>
  <si>
    <t>082 bis - Iekšzemes ūdensceļi un ostas (TEN-T), izņemot iekārtas, kas paredzētas fosilā kurināmā transportēšanai</t>
  </si>
  <si>
    <t>083 - iekšzemes ūdensceļi un ostas (reģionālie un vietējie)</t>
  </si>
  <si>
    <t>083 bis0 — iekšzemes ūdensceļi un ostas (reģionālie un vietējie), izņemot iekārtas, kas paredzētas fosilā kurināmā transportēšanai</t>
  </si>
  <si>
    <t>083 bis1 – drošības, drošības un gaisa satiksmes pārvaldības sistēmas esošajām lidostām</t>
  </si>
  <si>
    <t>084 - transporta digitalizēšana: citi transporta veidi</t>
  </si>
  <si>
    <t>084 bis – transporta detalizācija, ja tas daļēji paredzēts SEG emisiju samazināšanai: citi transporta veidi</t>
  </si>
  <si>
    <t>085 - infrastruktūra agrīnai pirmsskolas izglītībai un aprūpei</t>
  </si>
  <si>
    <t>086 - infrastruktūra pamatizglītībai un vidējai izglītībai</t>
  </si>
  <si>
    <t>087 - augstākās izglītības infrastruktūra</t>
  </si>
  <si>
    <t>088 - infrastruktūra profesionālajai izglītībai un apmācībai un pieaugušo izglītībai</t>
  </si>
  <si>
    <t>089 - migrantu, bēgļu un personu, uz kurām attiecas vai kuras piesakās starptautiskās aizsardzības saņemšanai, mājokļu infrastruktūra</t>
  </si>
  <si>
    <t>090 - mājokļu infrastruktūra (kas neattiecas uz migrantiem, bēgļiem un personām, uz kurām attiecas vai kuras piesakās starptautiskās aizsardzības saņemšanai)</t>
  </si>
  <si>
    <t>091 - cita sociālā infrastruktūra, kas veicina sociālo integrāciju kopienā</t>
  </si>
  <si>
    <t>092 - veselības aprūpes infrastruktūra</t>
  </si>
  <si>
    <t>093 - veselības aprūpes iekārtas</t>
  </si>
  <si>
    <t>094 - veselības mobilie aktīvi</t>
  </si>
  <si>
    <t>095 - digitalizācija veselības aprūpē</t>
  </si>
  <si>
    <t>096 - pagaidu uzņemšanas infrastruktūra migrantiem, bēgļiem un personām, uz kurām attiecas vai kuras piesakās starptautiskās aizsardzības saņemšanai</t>
  </si>
  <si>
    <t>097 – pasākumi, lai uzlabotu piekļuvi nodarbinātībai</t>
  </si>
  <si>
    <t>098 - pasākumi, lai veicinātu ilgtermiņa bezdarbnieku piekļuvi nodarbinātībai</t>
  </si>
  <si>
    <t>099 - īpašs atbalsts jauniešu nodarbinātībai un jauniešu sociāli ekonomiskajai integrācijai</t>
  </si>
  <si>
    <t>100 - atbalsts pašnodarbinātības un uzņēmējdarbības uzsākšanai</t>
  </si>
  <si>
    <t>101 – atbalsts sociālajai ekonomikai un sociālajiem uzņēmumiem</t>
  </si>
  <si>
    <t>102 - pasākumi darba tirgus iestāžu un dienestu modernizācijai un stiprināšanai, lai novērtētu un prognozētu prasmju vajadzības un nodrošinātu savlaicīgu un pielāgotu palīdzību</t>
  </si>
  <si>
    <t>103 - atbalsts darba tirgus pielāgošanai un pārejām</t>
  </si>
  <si>
    <t>104 - atbalsts darbaspēka mobilitātei</t>
  </si>
  <si>
    <t>105 - pasākumi, lai veicinātu sieviešu dalību darba tirgū un mazinātu uz dzimumu balstītu segregāciju darba tirgū</t>
  </si>
  <si>
    <t>106 - pasākumi, kas veicina darba un privātās dzīves līdzsvaru, tostarp bērnu aprūpes un apgādājamo personu aprūpes pieejamība</t>
  </si>
  <si>
    <t>107 - pasākumi veselīgai un labi pielāgotai darba videi, kas pievēršas veselības riskiem, tostarp fizisko aktivitāšu veicināšanai</t>
  </si>
  <si>
    <t>108 - atbalsts digitālo prasmju attīstīšanai</t>
  </si>
  <si>
    <t>109 - atbalsts darba ņēmēju, uzņēmumu un uzņēmēju pielāgošanai pārmaiņām</t>
  </si>
  <si>
    <t>110 - pasākumi, kas veicina aktīvas un veselīgas vecumdienas</t>
  </si>
  <si>
    <t>111 - atbalsts agrīnai pirmsskolas izglītībai un aprūpei (izņemot infrastruktūru)</t>
  </si>
  <si>
    <t>112 - atbalsts pamatizglītībai un vidējai izglītībai (izņemot infrastruktūru)</t>
  </si>
  <si>
    <t>113 - atbalsts terciārajai izglītībai (izņemot infrastruktūru)</t>
  </si>
  <si>
    <t>114 - atbalsts pieaugušo izglītībai (izņemot infrastruktūru)</t>
  </si>
  <si>
    <t>115 - pasākumi vienlīdzīgu iespēju un aktīvas līdzdalības sabiedrībā veicināšanai</t>
  </si>
  <si>
    <t>116 - ceļš uz integrāciju un atgriešanos nodarbinātībā nelabvēlīgā situācijā esošiem cilvēkiem</t>
  </si>
  <si>
    <t>117 - pasākumi, lai uzlabotu tādu marginalizētu grupu kā romu piekļuvi izglītībai, nodarbinātībai un veicinātu viņu sociālo integrāciju</t>
  </si>
  <si>
    <t>118 - atbalsts pilsoniskajai sabiedrībai, kas strādā ar tādām nelabvēlīgos apstākļos esošām kopienām kā romi</t>
  </si>
  <si>
    <t>119 - īpaši pasākumi, lai palielinātu trešo valstu valstspiederīgo līdzdalību nodarbinātībā</t>
  </si>
  <si>
    <t>120 - pasākumi trešo valstu valstspiederīgo sociālajai integrācijai</t>
  </si>
  <si>
    <t>121 - pasākumi, lai veicinātu vienlīdzīgu un savlaicīgu piekļuvi kvalitatīviem, ilgtspējīgiem un pieejamiem pakalpojumiem</t>
  </si>
  <si>
    <t>122 - pasākumi ģimenes un kopienas aprūpes pakalpojumu sniegšanas uzlabošanai</t>
  </si>
  <si>
    <t>123 - pasākumi veselības aprūpes sistēmu pieejamības, efektivitātes un noturības uzlabošanai (izņemot infrastruktūru)</t>
  </si>
  <si>
    <t>124 - pasākumi, lai uzlabotu piekļuvi ilgtermiņa aprūpei (izņemot infrastruktūru)</t>
  </si>
  <si>
    <t>125 - pasākumi sociālās aizsardzības sistēmu modernizācijai, tostarp sociālās aizsardzības pieejamības veicināšanai</t>
  </si>
  <si>
    <t>126 - nabadzības vai sociālās atstumtības riskam pakļauto cilvēku sociālās integrācijas veicināšana, ieskaitot vistrūcīgākos un bērnus</t>
  </si>
  <si>
    <t>127 - materiālās nenodrošinātības novēršana, izmantojot pārtiku un/vai materiālo palīdzību vistrūcīgākajām personām, tostarp papildu pasākumi</t>
  </si>
  <si>
    <t>128 - valsts tūrisma aktīvu un tūrisma pakalpojumu aizsardzība, attīstība un popularizēšana</t>
  </si>
  <si>
    <t>129 - kultūras mantojuma un kultūras pakalpojumu aizsardzība, attīstība un popularizēšana</t>
  </si>
  <si>
    <t>130 - dabas mantojuma un ekotūrisma, kas nav Natura 2000 teritorijas, aizsardzība, attīstība un popularizēšana</t>
  </si>
  <si>
    <t>131 - publisko telpu fiziska reģenerācija un apsardze</t>
  </si>
  <si>
    <t>131 bis - Teritoriālās attīstības iniciatīvas, tostarp teritoriālo stratēģiju sagatavošana</t>
  </si>
  <si>
    <t>132 - uzlabot ar fondu īstenošanu saistīto programmu iestāžu un struktūru kapacitāti</t>
  </si>
  <si>
    <t>133 – sadarbības pastiprināšana ar partneriem gan dalībvalstī, gan ārpus tās</t>
  </si>
  <si>
    <t>134 - šķērsfinansējums saskaņā ar ERAF (atbalsts EFF tipa darbībām, kas nepieciešamas darbības ERAF daļas īstenošanai un ir tieši saistītas ar to)</t>
  </si>
  <si>
    <t>135 - valsts iestāžu un ieinteresēto personu institucionālās kapacitātes palielināšana, lai īstenotu teritoriālās sadarbības projektus un iniciatīvas pārrobežu, starptautiskā, jūras un starpreģionālā kontekstā</t>
  </si>
  <si>
    <t>135 bis – Interreg: robežšķērsošanas pārvaldība un mobilitātes un migrācijas pārvaldība</t>
  </si>
  <si>
    <t>136 – attālākie reģioni: papildu izmaksu kompensēšana pieejamības deficīta un teritoriālās sadrumstalotības dēļ</t>
  </si>
  <si>
    <t>137 – attālākie reģioni: īpaša rīcība, lai kompensētu papildu izmaksas, ko rada tirgus lieluma faktori</t>
  </si>
  <si>
    <t>138 - attālākie reģioni: atbalsts papildu izmaksu kompensēšanai klimata apstākļu un palīdzības grūtību dēļ</t>
  </si>
  <si>
    <t>139 – attālākie reģioni: lidostas</t>
  </si>
  <si>
    <t>140 - informācija un saziņa</t>
  </si>
  <si>
    <t>141 - sagatavošana, ieviešana, uzraudzība un kontrole</t>
  </si>
  <si>
    <t>142 - izvērtēšana un pētījumi, datu vākšana</t>
  </si>
  <si>
    <t>143 - dalībvalstu iestāžu, saņēmēju un attiecīgo partneru kapacitātes stiprināšana</t>
  </si>
  <si>
    <t>01 – “zaļo” prasmju, darbavietu un “zaļās” ekonomikas veicināšana</t>
  </si>
  <si>
    <t>Vispārīgas piezīmes</t>
  </si>
  <si>
    <t>Šī Excel faila mērķis, kas sniegts kā RVR vadlīniju pielikums, ir apkopot tā sauktos “strukturētos datus” RVR plānos, ņemot vērā turpmāko transponēšanu tīmekļa lietojumprogrammā atjaunināšanai, ko veic dalībvalstis.</t>
  </si>
  <si>
    <t>Tāpēc ir svarīgi ievērot norādījumus, lai nesūtītu nederīgu (nestrukturētu) informāciju.</t>
  </si>
  <si>
    <r>
      <rPr>
        <b/>
        <sz val="11"/>
        <color rgb="FFFF0000"/>
        <rFont val="Calibri"/>
        <family val="2"/>
        <scheme val="minor"/>
      </rPr>
      <t>Lapas</t>
    </r>
    <r>
      <rPr>
        <sz val="11"/>
        <color theme="1"/>
        <rFont val="Calibri"/>
        <family val="2"/>
        <scheme val="minor"/>
      </rPr>
      <t xml:space="preserve"> </t>
    </r>
    <r>
      <rPr>
        <b/>
        <sz val="11"/>
        <color theme="1"/>
        <rFont val="Calibri"/>
        <family val="2"/>
        <scheme val="minor"/>
      </rPr>
      <t>“Komponents” un “Pasākumi”</t>
    </r>
    <r>
      <rPr>
        <sz val="11"/>
        <color theme="1"/>
        <rFont val="Calibri"/>
        <family val="2"/>
        <scheme val="minor"/>
      </rPr>
      <t xml:space="preserve"> ir jāaizpilda vispirms</t>
    </r>
    <r>
      <rPr>
        <sz val="11"/>
        <color theme="1"/>
        <rFont val="Calibri"/>
        <family val="2"/>
        <scheme val="minor"/>
      </rPr>
      <t>, kā norādīts T1 - &gt; T4 lapās.</t>
    </r>
  </si>
  <si>
    <t>“Sastāvdaļu” lapa</t>
  </si>
  <si>
    <t>Šajā lapā ir tikai 2 fragmenti: viens ar secīgu skaitli/ID katram komponentam un īsu komponenta nosaukumu (brīvais teksts)</t>
  </si>
  <si>
    <r>
      <t>Ir svarīgi “</t>
    </r>
    <r>
      <rPr>
        <b/>
        <sz val="11"/>
        <color theme="1"/>
        <rFont val="Calibri"/>
        <family val="2"/>
        <scheme val="minor"/>
      </rPr>
      <t>0”</t>
    </r>
    <r>
      <rPr>
        <sz val="11"/>
        <color theme="1"/>
        <rFont val="Calibri"/>
        <family val="2"/>
        <scheme val="minor"/>
      </rPr>
      <t xml:space="preserve"> atstāt</t>
    </r>
    <r>
      <rPr>
        <sz val="11"/>
        <color theme="1"/>
        <rFont val="Calibri"/>
        <family val="2"/>
        <scheme val="minor"/>
      </rPr>
      <t xml:space="preserve"> kā kārtas numuru “Kopējam plānam”, kas ir īpašs komponents, ko izmanto tikai lapā "T3b Ietekme (kvantitatīvs)</t>
    </r>
  </si>
  <si>
    <t>Šī lapa jāaizpilda vispirms, kā to izmanto pasākumu lapa. Piemēri ir jāsvītro.</t>
  </si>
  <si>
    <t>“Mēru” lapa</t>
  </si>
  <si>
    <r>
      <t xml:space="preserve">Šai lapai ir atsevišķs secīgais numurs/ID katram mērījumam, </t>
    </r>
    <r>
      <rPr>
        <b/>
        <sz val="11"/>
        <color theme="1"/>
        <rFont val="Calibri"/>
        <family val="2"/>
        <scheme val="minor"/>
      </rPr>
      <t>un</t>
    </r>
    <r>
      <rPr>
        <sz val="11"/>
        <color theme="1"/>
        <rFont val="Calibri"/>
        <family val="2"/>
        <scheme val="minor"/>
      </rPr>
      <t xml:space="preserve"> tai ir jāatsaucas uz komponentiem nolaižamajā sarakstā</t>
    </r>
    <r>
      <rPr>
        <sz val="11"/>
        <color theme="1"/>
        <rFont val="Calibri"/>
        <family val="2"/>
        <scheme val="minor"/>
      </rPr>
      <t>,</t>
    </r>
    <r>
      <rPr>
        <sz val="11"/>
        <color theme="1"/>
        <rFont val="Calibri"/>
        <family val="2"/>
        <scheme val="minor"/>
      </rPr>
      <t xml:space="preserve"> </t>
    </r>
    <r>
      <rPr>
        <b/>
        <sz val="11"/>
        <color rgb="FFFF0000"/>
        <rFont val="Calibri"/>
        <family val="2"/>
        <scheme val="minor"/>
      </rPr>
      <t>nevis izmantojot informāciju, kas kopēta no citiem avotiem</t>
    </r>
    <r>
      <rPr>
        <b/>
        <sz val="11"/>
        <color theme="1"/>
        <rFont val="Calibri"/>
        <family val="2"/>
        <scheme val="minor"/>
      </rPr>
      <t>.</t>
    </r>
  </si>
  <si>
    <r>
      <t>Ir svarīgi “</t>
    </r>
    <r>
      <rPr>
        <b/>
        <sz val="11"/>
        <color theme="1"/>
        <rFont val="Calibri"/>
        <family val="2"/>
        <scheme val="minor"/>
      </rPr>
      <t>0”</t>
    </r>
    <r>
      <rPr>
        <sz val="11"/>
        <color theme="1"/>
        <rFont val="Calibri"/>
        <family val="2"/>
        <scheme val="minor"/>
      </rPr>
      <t xml:space="preserve"> atstāt</t>
    </r>
    <r>
      <rPr>
        <sz val="11"/>
        <color theme="1"/>
        <rFont val="Calibri"/>
        <family val="2"/>
        <scheme val="minor"/>
      </rPr>
      <t xml:space="preserve"> kā kārtas numuru “Kopējam plānam”, kas ir īpašs pasākums, ko izmanto tikai lapā "T3b Ietekme (kvantitatīvs)</t>
    </r>
  </si>
  <si>
    <t>Katra pasākuma īsais virsraksts šajā lapā ir brīvais teksts. Piemēri ir jāsvītro.</t>
  </si>
  <si>
    <t>Gadījumā, ja nepieciešams kodēt “pakārtotos pasākumus” izmantošanai citās cilnēs, jums jākodē gan pamata mērvienība, gan apakšpasākums un jāatzīmē apakšpasākumi E slejā.</t>
  </si>
  <si>
    <t>T1 - &gt; T4 lapas</t>
  </si>
  <si>
    <r>
      <t xml:space="preserve">T1 - &gt; T4 lapās ir </t>
    </r>
    <r>
      <rPr>
        <b/>
        <sz val="11"/>
        <color theme="1"/>
        <rFont val="Calibri"/>
        <family val="2"/>
        <scheme val="minor"/>
      </rPr>
      <t>īpaši norādījumi,</t>
    </r>
    <r>
      <rPr>
        <sz val="11"/>
        <color theme="1"/>
        <rFont val="Calibri"/>
        <family val="2"/>
        <scheme val="minor"/>
      </rPr>
      <t xml:space="preserve"> </t>
    </r>
    <r>
      <rPr>
        <sz val="11"/>
        <color theme="1"/>
        <rFont val="Calibri"/>
        <family val="2"/>
        <scheme val="minor"/>
      </rPr>
      <t>kā arī piemēri, kas jāsvītro.</t>
    </r>
  </si>
  <si>
    <r>
      <t xml:space="preserve">Katrā no šīm cilnēm ir kārtas numurs, </t>
    </r>
    <r>
      <rPr>
        <b/>
        <sz val="11"/>
        <color theme="1"/>
        <rFont val="Calibri"/>
        <family val="2"/>
        <scheme val="minor"/>
      </rPr>
      <t>kā</t>
    </r>
    <r>
      <rPr>
        <sz val="11"/>
        <color theme="1"/>
        <rFont val="Calibri"/>
        <family val="2"/>
        <scheme val="minor"/>
      </rPr>
      <t xml:space="preserve"> arī nolaižamais saraksts saistītajiem pasākumiem, </t>
    </r>
    <r>
      <rPr>
        <sz val="11"/>
        <color theme="1"/>
        <rFont val="Calibri"/>
        <family val="2"/>
        <scheme val="minor"/>
      </rPr>
      <t>kas ir komponenta un mērījuma savienošana</t>
    </r>
  </si>
  <si>
    <r>
      <rPr>
        <b/>
        <sz val="11"/>
        <color theme="1"/>
        <rFont val="Calibri"/>
        <family val="2"/>
        <scheme val="minor"/>
      </rPr>
      <t>Šo nolaižamo sarakstu</t>
    </r>
    <r>
      <rPr>
        <sz val="11"/>
        <color theme="1"/>
        <rFont val="Calibri"/>
        <family val="2"/>
        <scheme val="minor"/>
      </rPr>
      <t xml:space="preserve"> </t>
    </r>
    <r>
      <rPr>
        <sz val="11"/>
        <color theme="1"/>
        <rFont val="Calibri"/>
        <family val="2"/>
        <scheme val="minor"/>
      </rPr>
      <t>obligāti</t>
    </r>
    <r>
      <rPr>
        <sz val="11"/>
        <color theme="1"/>
        <rFont val="Calibri"/>
        <family val="2"/>
        <scheme val="minor"/>
      </rPr>
      <t xml:space="preserve"> izmantot lapās T1 - &gt; T4</t>
    </r>
  </si>
  <si>
    <r>
      <t xml:space="preserve">Lapa “T2 Green Digital &amp; costs” ir ļoti plaša, un tai ir </t>
    </r>
    <r>
      <rPr>
        <b/>
        <sz val="11"/>
        <color theme="1"/>
        <rFont val="Calibri"/>
        <family val="2"/>
        <scheme val="minor"/>
      </rPr>
      <t>īpaša loma uz “Green &amp; Digital” starp “Z” un “AF</t>
    </r>
    <r>
      <rPr>
        <sz val="11"/>
        <color theme="1"/>
        <rFont val="Calibri"/>
        <family val="2"/>
        <scheme val="minor"/>
      </rPr>
      <t>”. Šai sadaļai jābalstās uz B slejā kodētajiem saistītajiem pasākumiem. Colums AE un AF aprēķina pēc formulas, un tai nav nepieciešams kodējums.</t>
    </r>
  </si>
  <si>
    <r>
      <t xml:space="preserve">Lapā </t>
    </r>
    <r>
      <rPr>
        <b/>
        <sz val="11"/>
        <color theme="1"/>
        <rFont val="Calibri"/>
        <family val="2"/>
        <scheme val="minor"/>
      </rPr>
      <t>“T3b Ietekme (kvantitatīvs)”</t>
    </r>
    <r>
      <rPr>
        <sz val="11"/>
        <color theme="1"/>
        <rFont val="Calibri"/>
        <family val="2"/>
        <scheme val="minor"/>
      </rPr>
      <t xml:space="preserve"> </t>
    </r>
    <r>
      <rPr>
        <sz val="11"/>
        <color theme="1"/>
        <rFont val="Calibri"/>
        <family val="2"/>
        <scheme val="minor"/>
      </rPr>
      <t>ir konkrēts ieraksts “Kopējais plāns”, kas nav jāsvītro, bet jāizmanto.</t>
    </r>
  </si>
  <si>
    <r>
      <t xml:space="preserve">Lapa “T4b Ieguldījumu bāzlīnijas displejs” </t>
    </r>
    <r>
      <rPr>
        <b/>
        <sz val="11"/>
        <color theme="1"/>
        <rFont val="Calibri"/>
        <family val="2"/>
        <scheme val="minor"/>
      </rPr>
      <t>neprasa kodējumu</t>
    </r>
    <r>
      <rPr>
        <sz val="11"/>
        <color theme="1"/>
        <rFont val="Calibri"/>
        <family val="2"/>
        <scheme val="minor"/>
      </rPr>
      <t>, un tās mērķis ir vizualizēt to, kas ir kodēts lapā “T4a - ieguldījumu bāzlīnijas ievade”</t>
    </r>
  </si>
  <si>
    <t>Secīgais numurs</t>
  </si>
  <si>
    <t>Komponenta nosaukums</t>
  </si>
  <si>
    <t>Kopumā</t>
  </si>
  <si>
    <t>Klimata pārmaiņas</t>
  </si>
  <si>
    <t>Digitālā transformācija</t>
  </si>
  <si>
    <t>Nevienlīdzības mazināšana</t>
  </si>
  <si>
    <t>Veselība</t>
  </si>
  <si>
    <t>Likuma vara</t>
  </si>
  <si>
    <t>Secīgais numurs</t>
  </si>
  <si>
    <t>Komponenta atsauce</t>
  </si>
  <si>
    <t>Vai šis ir
 “zaļās” un “digitālās” iezīmēšanas apakšpasākums?
 (jā vai atstājiet tukšu)</t>
  </si>
  <si>
    <t>0 - kopumā</t>
  </si>
  <si>
    <t>Plāna vispārējā ietekme</t>
  </si>
  <si>
    <t>Reforma</t>
  </si>
  <si>
    <t>Investīcijas</t>
  </si>
  <si>
    <t>Investīcijas</t>
  </si>
  <si>
    <t>Investīcijas</t>
  </si>
  <si>
    <t>Investīcijas</t>
  </si>
  <si>
    <t>Investīcijas</t>
  </si>
  <si>
    <t>Investīcijas</t>
  </si>
  <si>
    <t>Investīcijas</t>
  </si>
  <si>
    <t>Investīcijas</t>
  </si>
  <si>
    <t>1. tabula. Starpposma mērķi un mērķi</t>
  </si>
  <si>
    <t>Lūdzu, sniedziet pārskatu par attiecīgajiem atskaites punktiem un mērķiem. Attiecībā uz atskaites punktiem, lūdzu, norādiet kvalitatīvos kritērijus, pēc kuriem to mērīs (konkrēti tiesību akta noteikumi utt.). Attiecībā uz mērķiem, lūdzu, norādiet kvantitatīvos rādītājus, ko mērīs agaisnt (zvirbuļveida mērvienība, bāzes līnija, mērķis). Saskaņā ar datu avotu/metodoloģiju, lūdzu, sīki aprakstiet datu bāzi vai tās informācijas izcelsmi, ko izmantos, lai mērītu atskaites punkta/mērķa sasniegšanu, kā arī valsts iestādi, kas būs atbildīga par īstenošanu un ziņošanu par īstenošanu. Visbeidzot, saskaņā ar pārbaudes mehānismu, lūdzu, sīki izklāstiet, kā tiks objektīvi pierādīta un pārbaudīta atskaites punkta/mērķa sasniegšana (tiesību aktu publicēšana oficiālajā žurnālā, uzaicinājums iesniegt priekšlikumus, atjaunotās infrastruktūras fiziskā atrašanās vieta utt.).</t>
  </si>
  <si>
    <t>Saistītais pasākums (reforma vai ieguldījumi)</t>
  </si>
  <si>
    <t>Atskaites punkts/mērķis</t>
  </si>
  <si>
    <t>Kvalitatīvie rādītāji
 (atskaites punktiem)</t>
  </si>
  <si>
    <t>Kvantitatīvie rādītāji
 (mērķiem)</t>
  </si>
  <si>
    <t>Pabeigšanas laika grafiks
 (norādīt ceturksni un gadu)</t>
  </si>
  <si>
    <t>Datu avots/metodoloģija</t>
  </si>
  <si>
    <t>Atbildība par ziņošanu un īstenošanu</t>
  </si>
  <si>
    <t>Katra atskaites punkta un mērķa apraksts un skaidra definīcija</t>
  </si>
  <si>
    <t>Pieņēmumi/riski</t>
  </si>
  <si>
    <t>Pārbaudes mehānisms</t>
  </si>
  <si>
    <t>Kvartāls</t>
  </si>
  <si>
    <t>Gads</t>
  </si>
  <si>
    <t>2. tabula. Plānotās izmaksas un ekoloģiskā un digitālā ietekme</t>
  </si>
  <si>
    <t>“Zaļie” un “Digitālie” mērķi</t>
  </si>
  <si>
    <t>Aizpildāmā tabula ar paredzamajām izmaksām EUR pašreizējās cenās. Šajā tabulā jāsniedz kopsavilkums par pamatinformāciju par katras reformas/ieguldījuma izmaksām. Papildus, detalizētāka informācija jāiesniedz atsevišķi. “Aplēstās izmaksas”: lūdzu, ņemiet vērā, ka šeit jānorāda tikai tās izmaksas, par kurām ir pieprasīti RVR fondi. “Finansējums no citiem avotiem”: lūdzu, šeit norādiet avotu un summu gadījumos, kad tā pati reforma/ieguldījumi vai reforma/ieguldījumi, kas ir cieši saistīti, saņem vai ir paredzēts saņemt līdzekļus no citiem avotiem (kuriem nebūtu jāsedz tās pašas izmaksas). “Izmantotā metodoloģija un izmaksu apraksts”: lūdzu, īsi aprakstiet metodoloģiju un pieminiet galvenos izmaksu noteicējus. “Metodikas avots” (ja tāds ir): lūdzu, sniedziet atsauces uz jūsu izmantoto metodoloģiju un datu avotiem. “Norādīt avotu” un “Iespējamā atsauce uz iepriekšējām ES programmām” (izmantojot salīdzinošos izmaksu datus): lūdzu, miniet iepriekšējos investīciju/reformu projektus, kas ir kritēriji izmaksu novērtējumam un šo projektu izmaksu avots. “Neatkarīga validācija” (ja tāda ir): lūdzu, norādiet validējošās organizācijas/aģentūras nosaukumu un atsauci uz validācijas dokumentu.</t>
  </si>
  <si>
    <t>Lūdzu, norādiet, vai 0%, 40% vai 100% reformu/investīciju veicina mērķa sasniegšanu. Attiecībā uz reformām/ieguldījumiem un klimata mērķi izmantot klimata kontroles metodoloģiju, kas izklāstīta IIA pielikumā, un pamatot savu izvēli attiecībā uz katru ieguldījumu un katru reformu. Reformām/ieguldījumiem, kas saistīti ar vides mērķiem, izmantojiet to pašu metodoloģiju. Digitālajam mērķim izmanto III pielikumā izklāstīto metodiku. Visos gadījumos norādiet katrai reformai/ieguldījumam atbilstošo intervences lauku, izvēloties vispiemērotāko, atspoguļojot reformas/ieguldījuma veidu, mērķi vai sagaidāmo rezultātu. Ja var piemērot vairākus intervences laukus, jāsniedz motivācija komponenta aprakstā. Parasti reformai/ieguldījumam būtu jāpiešķir viena intervences joma.</t>
  </si>
  <si>
    <t>Secīgais numurs</t>
  </si>
  <si>
    <t>Saistītais pasākums (reforma vai ieguldījumi)</t>
  </si>
  <si>
    <t>Attiecīgais laikposms</t>
  </si>
  <si>
    <r>
      <t xml:space="preserve">COFOG 2. līmeņa kategorija
 </t>
    </r>
    <r>
      <rPr>
        <i/>
        <sz val="12"/>
        <color theme="1"/>
        <rFont val="Times New Roman"/>
        <family val="1"/>
      </rPr>
      <t>(vai “Nav būtiski” ieņēmumu pasākuma gadījumā)</t>
    </r>
  </si>
  <si>
    <t>Iepriekšējo reformu/ieguldījumu salīdzinošie izmaksu dati</t>
  </si>
  <si>
    <t>Neatkarīga validācija (veicināta)</t>
  </si>
  <si>
    <t>Kopējais pieprasītais</t>
  </si>
  <si>
    <t>No citām ES programmām</t>
  </si>
  <si>
    <t>No valsts budžeta vai citiem avotiem</t>
  </si>
  <si>
    <t>Izmantotā metodika un izmaksu apraksts</t>
  </si>
  <si>
    <t>Norādīt avotu</t>
  </si>
  <si>
    <t>Summa (mn EUR)</t>
  </si>
  <si>
    <t>Norādīt avotu</t>
  </si>
  <si>
    <t>Iespējama atsauce uz iepriekšējām ES programmām</t>
  </si>
  <si>
    <t>Validējošās struktūras nosaukums un atsauce uz validāciju</t>
  </si>
  <si>
    <t>“Zaļie” mērķi</t>
  </si>
  <si>
    <t>Digitālie mērķi</t>
  </si>
  <si>
    <t>RRF ieguldījums ar tagiem</t>
  </si>
  <si>
    <t>Summa (mn EUR)</t>
  </si>
  <si>
    <t>Atmaksājamais finansiālais atbalsts (aizdevumi)/neatmaksājamais finansiālais atbalsts (dotācijas)</t>
  </si>
  <si>
    <r>
      <rPr>
        <b/>
        <sz val="11"/>
        <color theme="1"/>
        <rFont val="Times New Roman"/>
        <family val="1"/>
      </rPr>
      <t>Norādīt ES programmas</t>
    </r>
    <r>
      <rPr>
        <b/>
        <i/>
        <sz val="11"/>
        <color theme="1"/>
        <rFont val="Times New Roman"/>
        <family val="1"/>
      </rPr>
      <t xml:space="preserve">
 [Sadalīt pa programmām, ja nepieciešams (piemēram, reģionālā darbības programma)]</t>
    </r>
  </si>
  <si>
    <t>Norādīt avotu</t>
  </si>
  <si>
    <t>Intervences lauks</t>
  </si>
  <si>
    <t>Klimata
 atzīme</t>
  </si>
  <si>
    <t>Vides
 atzīme</t>
  </si>
  <si>
    <t>Intervences lauks</t>
  </si>
  <si>
    <t>Ciparatzīme</t>
  </si>
  <si>
    <t>Klimats</t>
  </si>
  <si>
    <t>Cipars</t>
  </si>
  <si>
    <t>3. a tabula. Plāna ietekme (kvalitatīvs)</t>
  </si>
  <si>
    <t>Lūdzu, sniedziet pārskatu par to, kā plāns un tā sastāvdaļas veicina mehānisma mērķu sasniegšanu un atbilst regulas II pielikumā uzskaitītajiem vērtēšanas kritērijiem.</t>
  </si>
  <si>
    <t>Sastāvdaļa</t>
  </si>
  <si>
    <t>Atbilstība</t>
  </si>
  <si>
    <t>Pasākuma paredzamās ietekmes apraksts uz:
 (norāda attiecīgos kvantitatīvos rādītājus)</t>
  </si>
  <si>
    <t>Galvenie politikas mērķi</t>
  </si>
  <si>
    <r>
      <t xml:space="preserve">Adresēti CSR (2.2)
 </t>
    </r>
    <r>
      <rPr>
        <i/>
        <sz val="11"/>
        <color theme="1"/>
        <rFont val="Times New Roman"/>
        <family val="1"/>
      </rPr>
      <t>(atdalīti ar;)</t>
    </r>
  </si>
  <si>
    <t>Izaugsmes potenciāls un darbavietu radīšana (2.3)</t>
  </si>
  <si>
    <t>Ekonomiskā, institucionālā un sociālā elastība (2.3)</t>
  </si>
  <si>
    <t>Eiropas sociālo tiesību pīlāra īstenošana (2.3.)</t>
  </si>
  <si>
    <t>Krīzes ekonomiskās un sociālās ietekmes mazināšana (2.3)</t>
  </si>
  <si>
    <t>Sociālā un teritoriālā kohēzija un konverģence (2.3)</t>
  </si>
  <si>
    <t>ilgstoša ietekme (2.7)</t>
  </si>
  <si>
    <t>3. b tabula. Plāna ietekme (kvantitatīvs)</t>
  </si>
  <si>
    <t>Lūdzu, sniedziet plāna un tā sastāvdaļu vai svarīgāko pasākumu (reformas/ieguldījumi) ietekmes īsu aprakstu un aplēsi.</t>
  </si>
  <si>
    <r>
      <t xml:space="preserve">Ietekmes kanāli
 </t>
    </r>
    <r>
      <rPr>
        <i/>
        <sz val="12"/>
        <color theme="1"/>
        <rFont val="Times New Roman"/>
        <family val="1"/>
      </rPr>
      <t>Sīki izstrādāti to kanālu apraksti, caur kuriem pasākumi rada sagaidāmo ietekmi</t>
    </r>
  </si>
  <si>
    <t>Riski/problēmas</t>
  </si>
  <si>
    <r>
      <t xml:space="preserve">Ietekmes kvantitatīvā noteikšana (ja pieejama), </t>
    </r>
    <r>
      <rPr>
        <i/>
        <sz val="12"/>
        <color theme="1"/>
        <rFont val="Times New Roman"/>
        <family val="1"/>
      </rPr>
      <t>t. i.</t>
    </r>
    <r>
      <rPr>
        <sz val="11"/>
        <color theme="1"/>
        <rFont val="Calibri"/>
        <family val="2"/>
        <scheme val="minor"/>
      </rPr>
      <t>,
 procentuālā atšķirība no politikas neitrālās bāzes līnijas</t>
    </r>
  </si>
  <si>
    <t>Īstermiņa (2 gadi uz priekšu)</t>
  </si>
  <si>
    <t>Vidēja termiņa (5 gadi uz priekšu)</t>
  </si>
  <si>
    <t>Ilgtermiņa (20 gadi uz priekšu)</t>
  </si>
  <si>
    <t>IKP</t>
  </si>
  <si>
    <t>Nodarbinātība</t>
  </si>
  <si>
    <t>Budžeta bilance (pps)</t>
  </si>
  <si>
    <t>4. a tabula. Ieguldījumu bāzlīnija – COFOG II līmeņa posteņu izmantošana</t>
  </si>
  <si>
    <t>Lūdzu, aizpildiet zaļās ailes (mn EUR) un sniedziet īsu aprakstu par izdevumiem, kas finansēti no RVR dotācijām, kuras ietekmē COFOG II līmeņa posteņus.
 Aizpildiet tikai tās rindas, kuras skars izdevumi, kas finansēti ar RVR dotācijām 2020. -2026. gadā.</t>
  </si>
  <si>
    <t>Īss to izdevumu apraksts, kurus finansē no RVR dotācijām, kas ietekmē COFOG II līmeņa posteni</t>
  </si>
  <si>
    <t>IKP faktiskajās cenās</t>
  </si>
  <si>
    <t>Izaugsmi veicinoši izdevumi, ko finansē ar RPP dotācijām</t>
  </si>
  <si>
    <t>Kopējie izaugsmi veicinošie izdevumi, kurus ietekmē ar RVR dotācijām finansētie izdevumi</t>
  </si>
  <si>
    <t>01 - vispārīgie sabiedriskie pakalpojumi, no kuriem</t>
  </si>
  <si>
    <t>02 - aizsardzība, no kā</t>
  </si>
  <si>
    <t>03 - sabiedriskā kārtība un drošība, no kā</t>
  </si>
  <si>
    <t>04 - ekonomiskās lietas, no kurām</t>
  </si>
  <si>
    <t>05 - vides aizsardzība, no tās</t>
  </si>
  <si>
    <t>06 - mājokļa un kopienas ērtības, no kurām</t>
  </si>
  <si>
    <t>07 - veselība, no kā</t>
  </si>
  <si>
    <t>08 - atpūta, kultūra un reliģija, no kā</t>
  </si>
  <si>
    <t>09 - izglītība, no tās</t>
  </si>
  <si>
    <t>10 - sociālā aizsardzība, no tās</t>
  </si>
  <si>
    <t>glosārijs:</t>
  </si>
  <si>
    <t>https://ec.europa.eu/eurostat/statistics/index.php? title = Glossary: Classification_of_the_functions_of_government_ (COFOG)</t>
  </si>
  <si>
    <t>4. b tabula. Ieguldījumu bāzlīnija – KOFOG I līmeņa posteņu attēlojums</t>
  </si>
  <si>
    <r>
      <t>Izaugsmi veicinoši izdevumi, kurus ietekmē izdevumi, ko finansē ar RPP dotācijām, valdības funkciju klasifikācija (COFOG), atsauces līmenis 2017. –2019. gadam un izdevumi 2020. –2026</t>
    </r>
    <r>
      <rPr>
        <i/>
        <sz val="12"/>
        <color theme="1"/>
        <rFont val="Times New Roman"/>
        <family val="1"/>
      </rPr>
      <t>.</t>
    </r>
    <r>
      <rPr>
        <sz val="11"/>
        <color theme="1"/>
        <rFont val="Calibri"/>
        <family val="2"/>
        <scheme val="minor"/>
      </rPr>
      <t xml:space="preserve"> gadam
 (mn EUR)</t>
    </r>
  </si>
  <si>
    <t>Atsauces līmenis: 2017. –2019. gada vidējais rādītājs</t>
  </si>
  <si>
    <t>Plānotais 2020. -2026. gada vidējais rādītājs</t>
  </si>
  <si>
    <t>Publiskie pakalpojumi</t>
  </si>
  <si>
    <t>Aizsardzība</t>
  </si>
  <si>
    <t>Sabiedriskā kārtība un drošība</t>
  </si>
  <si>
    <t>Ekonomikas lietas</t>
  </si>
  <si>
    <t>Vides aizsardzība</t>
  </si>
  <si>
    <t>Mājokļu un kopienas ērtības</t>
  </si>
  <si>
    <t>Atpūta, kultūra un reliģija</t>
  </si>
  <si>
    <t>Izglītība</t>
  </si>
  <si>
    <t>Sociālā aizsardzība</t>
  </si>
  <si>
    <t>Kopējie izaugsmi veicinošie izdevumi, kurus ietekmē ar RVR dotācijām finansētie izdevumi (a)</t>
  </si>
  <si>
    <t>Izaugsmi veicinoši izdevumi, ko finansē ar RVR dotācijām (b)</t>
  </si>
  <si>
    <t>Izaugsmi veicinoši izdevumi, izņemot izdevumus, ko finansē no RPP dotācijām (a-b)</t>
  </si>
  <si>
    <t>IKP faktiskajās cenās (c)</t>
  </si>
  <si>
    <t>Izaugsmi veicinoši izdevumi, izņemot izdevumus, ko finansē no RVR dotācijām (a-b)/c</t>
  </si>
  <si>
    <t>4.cet.</t>
  </si>
  <si>
    <t>3.cet.</t>
  </si>
  <si>
    <t>2.cet.</t>
  </si>
  <si>
    <t>1.cet.</t>
  </si>
  <si>
    <t xml:space="preserve">2 - Digitālā transformācija </t>
  </si>
  <si>
    <t xml:space="preserve">3 - Nevienlīdzības mazināšana </t>
  </si>
  <si>
    <t>4 - Veselība</t>
  </si>
  <si>
    <t>5 - Ekonomikas transformācija un produktivitāte</t>
  </si>
  <si>
    <t>6 - Likuma vara</t>
  </si>
  <si>
    <t>Pasākumi - Īsais nosaukums</t>
  </si>
  <si>
    <t>Reforma/Investīcijas</t>
  </si>
  <si>
    <t>Ekonomikas transformācija un produktivitāte</t>
  </si>
  <si>
    <t>1 - Klimata pārmaiņas</t>
  </si>
  <si>
    <t>Intervences lauks  (zaļš)</t>
  </si>
  <si>
    <t>Intervences lauks (digitāls)</t>
  </si>
  <si>
    <t>Nosaukums</t>
  </si>
  <si>
    <t>Bāzes vērtība</t>
  </si>
  <si>
    <t>n/a</t>
  </si>
  <si>
    <t>EM</t>
  </si>
  <si>
    <t xml:space="preserve">Apstiprināti MK noteikumi </t>
  </si>
  <si>
    <t>VARAM</t>
  </si>
  <si>
    <t>Apstiprināti Ministru kabineta noteikumi</t>
  </si>
  <si>
    <t>skaits</t>
  </si>
  <si>
    <t>Projektu dati</t>
  </si>
  <si>
    <t>VARAM, CFLA, pašvaldības</t>
  </si>
  <si>
    <t xml:space="preserve">n/a </t>
  </si>
  <si>
    <t>Ekonomikas ministrija</t>
  </si>
  <si>
    <t xml:space="preserve">Datu avots: Akciju sabiedrība "Attīstības finanšu institūcija Altum" rīcībā esošie projektu dati. </t>
  </si>
  <si>
    <t xml:space="preserve">Datu avots: Akciju sabiedrība "Attīstības finanšu institūcija Altum" rīcībā esošie projektu dati. 
</t>
  </si>
  <si>
    <t>Ekonomikas ministrijas sadarbībā ar Akciju sabiedrību "Attīstības finanšu institūcija Altum"</t>
  </si>
  <si>
    <t>Ekonomikas ministrija, Altum</t>
  </si>
  <si>
    <t>Projekta dati</t>
  </si>
  <si>
    <t>Aizkavēta regulējošo MK noteikumu saskaņošana ar visām iesaistītajām pusēm un kavēta saistīto tiesību aktu izstrāde energoefektivitātes jomā.</t>
  </si>
  <si>
    <t>VARAM projektu dati/</t>
  </si>
  <si>
    <t>VARAM, pašvaldības</t>
  </si>
  <si>
    <t>projektu dati</t>
  </si>
  <si>
    <t>Pieņēmumi: Vienlaicīgi valstī tiks veikta daudzu objektu būvniecība, līdz ar to var nepietikt jaudu un resursu jaunbūvējamo centru būvniecībai. 
Riski:  objekti netiks uzbūvēti noteiktajos termiņos un sadārdzināsies to izmaksas.</t>
  </si>
  <si>
    <t>Centru būvniecību uzraudzīs  sertificēti būvuzraugi.
Centru pieņemšanu ekspluatācijā veiks iestādes, kuras būs izdevušas tehniskos noteikumus un būvvaldes.</t>
  </si>
  <si>
    <t>-</t>
  </si>
  <si>
    <t>Visi norādītie rādītāji ir indikatīvi un tiks precizēti atbilstoši apstiprinātajam ANM un tā pasākumiem.</t>
  </si>
  <si>
    <t>VARAM dati</t>
  </si>
  <si>
    <t>VARAM/ risinājuma pārziņa dati</t>
  </si>
  <si>
    <t>VARAM/ risinājumu pārziņi</t>
  </si>
  <si>
    <t>1. Izveidots Eiropas digitālais inovāciju centrs (EDIC), kā uzņēmējdarbības digitālās transformācijas koordinējošā vienas pieturas aģentūra. (Nodrošina Reģionālo uzņēmējdarbības centru, digitālā brieduma testa un valsts atbalsta vienotu pieeju un informācijas apmaiņu).</t>
  </si>
  <si>
    <t xml:space="preserve">Izveidots Eiropas Digitālo inovāciju centrs (EDIC). 
</t>
  </si>
  <si>
    <t>Datu avots: Eiropas komisija, Latvijas EDIC kandidāts</t>
  </si>
  <si>
    <t xml:space="preserve">Ekonomikas ministrija, Eiropas Komisija </t>
  </si>
  <si>
    <t>2. Stiprināta plānošanas reģionu uzņēmējdarbības atbalsta centru kapacitāte, lai veicinātu komunikāciju ar uzņēmējiem visā Latvijā un reģionos.</t>
  </si>
  <si>
    <t>Datu avots: EDIC</t>
  </si>
  <si>
    <t>3. Uzņēmumu digitālā brieduma testa sistēmas izveide, lai noteiktu uzņēmumu nepieciešamās veicamās darbības un valsts pieejamo atbalstu.</t>
  </si>
  <si>
    <t>Izveidota digitālā brieduma testa sistēma</t>
  </si>
  <si>
    <t>Atbalstītie komersanti</t>
  </si>
  <si>
    <t>Datu avots: Eiropas digitālais inovāciju centrs, Kompetenču centri, asociācijas, klasteri, LIAA, komersanti, Reģionālie uzņēmējdarbības centri plānošanas reģionos.</t>
  </si>
  <si>
    <t>nozaru asociācijas, klasteri, Eiropas Digitālais inovāciju centrs</t>
  </si>
  <si>
    <t>Veikts digitālā brieduma tests, kā rezultātā komersants ir saņēmis ceļa karti ar tālāko rīcību uzņēmējdarbības digitālās transformācijas veicināšanai.</t>
  </si>
  <si>
    <t>Atbalstītie komersanti/ projekti</t>
  </si>
  <si>
    <t>Datu avots: Kompetenču centri, asociācijas, klasteri, Eiropas digitālo inovāciju centrs, LIAA, komersanti.</t>
  </si>
  <si>
    <t>Ekonomikas ministrija, LIAA</t>
  </si>
  <si>
    <t>Nepietiekama popularitāte komersantu vidū, kuras dēļ atbalsts var tikt izmantots nepilnā apmērā.</t>
  </si>
  <si>
    <t>Noslēgts līgums starp atbalsta sniedzēju un atbalsta saņēmēju, kā arī pabeigts projekts.</t>
  </si>
  <si>
    <t>Noslēgts līgums starp atbalsta sniedzēju un atbalsta saņēmēju.</t>
  </si>
  <si>
    <t>Atbalstītie komersanti/projekti</t>
  </si>
  <si>
    <t>Datu avots: Centrālās finanšu un līgumu aģentūras rīcībā esošie projektu dati.</t>
  </si>
  <si>
    <t>Ekonomikas ministrija un CFLA</t>
  </si>
  <si>
    <t>ALTUM</t>
  </si>
  <si>
    <t>Augstskolas</t>
  </si>
  <si>
    <t xml:space="preserve">Komersantu skaists, kam nodrošināta digitālo pamatprasmju apguve </t>
  </si>
  <si>
    <t>Datu avots: Kompetenču centri, asociācijas, klasteri, Eiropas digitālo inovāciju centrs, LIAA.</t>
  </si>
  <si>
    <t>Ekonomikas ministrija, LIAA, nozaru asociācijas, klasteri, Eiropas Digitālais inovāciju centrs</t>
  </si>
  <si>
    <t xml:space="preserve">Mācību uzskaites dati
</t>
  </si>
  <si>
    <t xml:space="preserve">VARAM/VAS
</t>
  </si>
  <si>
    <t>Datu avots: Satiksmes ministrija sadarbībā ar  VAS "Latvijas Valsts radio un televīzijas centrs"</t>
  </si>
  <si>
    <t>Satiksmes ministrija sadarbībā ar  VAS "Latvijas Valsts radio un televīzijas centrs"</t>
  </si>
  <si>
    <t xml:space="preserve">Iesaistītajām ir atsevišķas specifiskas prasības, kuras nav iespējams dažādu iemeslu dēļ precizēt. </t>
  </si>
  <si>
    <t>Sagatavota tehniskā specifikācija, kura iekļaujama projekta iepirkuma nolikumā.</t>
  </si>
  <si>
    <t xml:space="preserve">Datu avots: Satiksmes ministrija. </t>
  </si>
  <si>
    <t xml:space="preserve">Satiksmes ministrija. </t>
  </si>
  <si>
    <t>Iesaistītajām pusēm ir specifiskas prasības, kuras nav iespējams īstenot vienota modeļa ietvaros.</t>
  </si>
  <si>
    <t xml:space="preserve">1. Valdības lēmums par Elektronisko sakaru nozares attīstības plāna apstiprināšanu. 
2. Sabiedriskās apspriešanas rezultāti. 
3. Iensiegtā informācija EK un EK lēmums par valsts atbalsta programmas apstiprināšanu. </t>
  </si>
  <si>
    <t>Optisko tīklu pieejamība Via Baltica trasē</t>
  </si>
  <si>
    <t>%</t>
  </si>
  <si>
    <t>Datu avots: projekta dati/
Kopējais plānotais optikas garums gar Via Baltica ir 229.4km*, šobrīd ir pieejami 14.4km (6.27%) no kopējās plānotās trases. Izbūvēt plānots 215* km. 
Rādītāju izpilde optiko tīklu pieejamība tiek rēķināta sekojoši:   (Izbūvēto km skaits/kopējo km skaitu) *100%.</t>
  </si>
  <si>
    <t>Satiksmes ministrija sadarbībā ar ​VAS Latvijas Valsts radio un televīzijas centru</t>
  </si>
  <si>
    <t>* Precīzs izbūvējamo km apjoms būs zināms pēc priekšizpētes, kad būs zināms kopējais pieslēdzamo sakaru mezglu skaits un to atrašanās vieta.</t>
  </si>
  <si>
    <t xml:space="preserve">Rādītāju pamato  projektā pievienotie pieņemšanas-nodošanas akti. </t>
  </si>
  <si>
    <t>Skaits</t>
  </si>
  <si>
    <t>Datu avots: projekta dati/ 
Aprēķini balstīti uz SM organizētā pētījumā minēto valsts atbalsta modeļa izstrādi, kur vidējais investīciju apjoms uz 1 papildu mājsaimniecību un uzņēmumu, kam nodrošināta piekļuve, ir no 1488 EUR  līdz 2661 EUR atkarībā no tā, vai tiks izvēlēts publiski pārvaldīts tīkla modelis vai privāti pārvaldīts tīkla modelis. Izpilde tiek aprēķināta sekojoši: kopējās izmaksas/ vidējais investīciju apjoms uz 1 papildu mājsaimniecību un uzņēmumu, kam nodrošināta piekļuve.</t>
  </si>
  <si>
    <t xml:space="preserve">Satiksmes ministrija </t>
  </si>
  <si>
    <t>1. Latvijā līdz šim nav īstenoti šāda veida projektu un notikusi sadarbība ar operatoriem, līdz ar to nav novērtējams investīciju multiplikāciju efekts. 
2. Papildus rādītāja rezultātu var ietekmēt operatoru mārketinga kampaņas un citi ārēji faktori, kas var uzlabot rādītājus, palielinot pieprasījumu pēc platjoslas pakalpojuma. 
3. Lai gan ir ņemta vērā demogrāfiskās tendences un iedzīvotāju migrācija rādītāju prognozē, nav izslēdzama netipisku tendenču iespējamība, t.sk. neparedzētu apstākļu rezultātā (piemēram, kā 2020. gadā COVID-19), kas var ietekmēt rādītāja faktisko izpildi.</t>
  </si>
  <si>
    <t>1. Rādītāju pamatos  projekta atskaites, balstoties uz līgumiem ar operatoriem. 2. Elektronisko sakaru tīkla infrastruktūras un pakalpojumu kartēšanas rīka dati.</t>
  </si>
  <si>
    <t>SaM, VSIA Latvjas valsts ceļi, VARAM, plānošanas reģioni, pašvaldības</t>
  </si>
  <si>
    <t>Noslēgtie nodomu protokoli/līgumi</t>
  </si>
  <si>
    <t> </t>
  </si>
  <si>
    <t xml:space="preserve">LIAA, pašvaldību dati </t>
  </si>
  <si>
    <t xml:space="preserve">Īrnieku un izīrētāju tiesību sabalansēšana </t>
  </si>
  <si>
    <t>Izglītības un zinātnes ministrija</t>
  </si>
  <si>
    <t>LM</t>
  </si>
  <si>
    <t>personas</t>
  </si>
  <si>
    <t>LM un VSAA</t>
  </si>
  <si>
    <t>LM un SIVA</t>
  </si>
  <si>
    <t>LM un NVA</t>
  </si>
  <si>
    <t>Veselības ministrija, pamatojoties uz finansējuma saņēmēja iesniegtajiem apliecinošajiem dokumentiem</t>
  </si>
  <si>
    <t>Ārstniecības iestāžu dati</t>
  </si>
  <si>
    <t>Veselības ministrija apkopo datus par atbalstītajām ārstniecības iestādēm</t>
  </si>
  <si>
    <t xml:space="preserve">Finansējuma saņēmēja iesniegti apstiprināti dokumenti par simulācijas procesa ieviešanu
</t>
  </si>
  <si>
    <t>Veselības ministrijas dati</t>
  </si>
  <si>
    <t>Veselības ministrija atbildīga par datu apkopošanu</t>
  </si>
  <si>
    <t>RIS3 jomu stratēģisko vadības grupu apstiprināts analītiskais monitoringa pārskats.</t>
  </si>
  <si>
    <t>Datu avoti:
- gala labuma guvēji (uzņēmumi);
- Inovāciju klasteri;
- Sadarbības iestāde;
- Ekonomikas ministrija;
- Izglītības un zinātnes ministrija;
- Latvijas investīciju un attīstības aģentūra.</t>
  </si>
  <si>
    <t>Ekonomikas ministrija sadarbojoties ar citām iestādēm.</t>
  </si>
  <si>
    <t>Izveidoti Inovāciju klasteri</t>
  </si>
  <si>
    <t>Inovāciju klasteru programma RIS3 jomu ietvaros tiks izstrādāta ņemot vērā saistīto EK regulējumu, saistīto nacionālo tiesisko regulējumu, kā arī vadlīnijas un labo praksi izstrādājot atbalsta mehānismus.</t>
  </si>
  <si>
    <t>Ekonomikas ministrija.</t>
  </si>
  <si>
    <t>RRF ietvaros paredzamas jaunas regulas, kuru izpratne un integrēšana atbalsta mehānismā var prasīt laiku, taču uz doto brīdi identificētais laika rāmis pirmšķietami ir pietiekams.</t>
  </si>
  <si>
    <t>Oficiāli publicēts uzsaukums Inovāciju klasteru programmā RIS3 jomu ietvaros.</t>
  </si>
  <si>
    <t>Izglītības un zinātnes ministrija, projektā iesaistītās institūcijas</t>
  </si>
  <si>
    <t>Noslēgti granta līgumi</t>
  </si>
  <si>
    <t>Riski: Tiek kavēta tiesību aktu pieņemšana, jo iesaistītās puses nespēj panākt vienošanos.</t>
  </si>
  <si>
    <t>Augstskolu dati, informācija par augstskolas Satversmes (grozījumu) apstiprināšanu</t>
  </si>
  <si>
    <t>Riski: Augstskolas nevēlas ieviest izmaiņas, pārmaiņu ieviešana notiek formāli vai novēloti, ārējās iesaistītās puses nevēlas iesaistīties padomes darbā.</t>
  </si>
  <si>
    <t>VID Muitas pārvalde</t>
  </si>
  <si>
    <t>Valsts ieņēmumu dienests</t>
  </si>
  <si>
    <t xml:space="preserve">Sarežģītu IT risinājumu iepirkšana un izstrāde varētu izrādīties ilgāka, kā plānots.  Riskus var novērst, piesaistot speciālistus tehniskās specifikācijas izstrādes laikā, kā arī rīkojot regulāras darba grupas sanāksmes, lai nodrošinātu iekļaušanos laika grafikā.  </t>
  </si>
  <si>
    <t xml:space="preserve">Rūpīga iepirkuma dokumentu sagatavošana, ko veic pieredzējusi komanda. Rūpīga testešanas procesa uzraudzība.
</t>
  </si>
  <si>
    <t xml:space="preserve">Sarežģītu IT risinājumu iepirkšana un izstrāde varētu izrādīties ilgāka, kā plānots. Riskus var novērst, piesaistot speciālistus tehniskās specifikācijas izstrādes laikā, kā arī rīkojot regulāras darba grupas sanāksmes, lai nodrošinātu iekļaušanos laika grafikā.  </t>
  </si>
  <si>
    <t xml:space="preserve">Publiskā iepirkuma procedūras prasa ilgāku laiku, nekā plānots, pārsūdzības procedūras, neatbilstošie piedāvājumi. Iepirkumu uzvarētāju uzņēmumi neievēro līguma noteikumus un nosacījumus. COVID-19 pandēmijas ierobežojumu rezultātā var būtiski tikt ietekmētas īstenojamo projektu aktivitātes. </t>
  </si>
  <si>
    <t xml:space="preserve">Rūpīga iepirkuma dokumentu sagatavošana, ko veic pieredzējusi komanda. 
</t>
  </si>
  <si>
    <t>Finanšu izlūkošanas dienests</t>
  </si>
  <si>
    <t>Finanšu izlūkošanas dienests ir atbildīgs par ziņošanu un īstenošanu.</t>
  </si>
  <si>
    <t xml:space="preserve">Valsts policijas ENAP, 5 Latvijas reģionālās struktūrvienības </t>
  </si>
  <si>
    <t>Tieslietu ministrijas dati</t>
  </si>
  <si>
    <t>Tieslietu ministrija apkopo datus un ir atbildīga par ziņošanu.</t>
  </si>
  <si>
    <t xml:space="preserve">Līdz 2023.gada beigām izstrādāts kompetenču ietvars, tai skaitā mācību programmas
</t>
  </si>
  <si>
    <t>Valsts kanceleja / Valsts administrāijas skola</t>
  </si>
  <si>
    <t>Plašās mērķa grupas dēļ pastāv risks izstrādāt atbilstošu kompetenču ietvaru visu iesaistīto gaidām, t.sk. sadalījumā pa prasmju līmeņiem</t>
  </si>
  <si>
    <t>Izstrādāts kompetenču ietvars, tai skaitā mācību programmas</t>
  </si>
  <si>
    <t>apmācīto skaits</t>
  </si>
  <si>
    <t>Valsts administrācijas skola</t>
  </si>
  <si>
    <t>Pastāv risks, ka turpinoties COVID-19 ierobežojumiem, apmcāmo skaits var nesasniegt rādītāju, kas saistīts ar digitālajām prasmēm un prasmēm attālināti izmantot mācību sistēmas, kārtot tajās pārbaudījumus, kā arī papildus risks ir dalībnieku pašdisciplīna apgūstot e-kursus patstāvīgi</t>
  </si>
  <si>
    <t>Izsniegti sertifikāti un pieejami sagatavotie mācību materiāli</t>
  </si>
  <si>
    <t xml:space="preserve">Valsts kanceleja </t>
  </si>
  <si>
    <t>Risks, ka COVID-19 ietekmē, mācību programmu nākotnes kompetenču noteikšanai un attīstībai, būtu nepieciešams veikt papildus izpētes darbus. Risks, ka izstrādātajā attīstības programmās tiks iekļautas aktuālas un specifiskas apmācības,  kuru ieviešanai būs grūti piesaistīt mācībspēkus, kā arī programmas var tikt izstrādātas novēloti, piemēram saistībā ar ATR, pastāv arī risks, ka COVID -19 ietekmē būs nepieciešamas papildus programmu izveide īsā laika periodā.</t>
  </si>
  <si>
    <t>Izstrādātas mācību programmas nākotnes kompetenču attīstībai un pārkvalifikācijai</t>
  </si>
  <si>
    <t>Attīstīts un ieviests vienots eksperimentēšanas ietvars publiskā sektora inovācijai</t>
  </si>
  <si>
    <t>Valsts kanceleja</t>
  </si>
  <si>
    <t xml:space="preserve">Risks, ka publiskajai pārvaldei ir nepietiekamas zināšanas par inovācijām un to ietekmi kopumā, lai vienotos par nepieciešamajiem normatīvo aktu grozījumiem vai vadlīniju izdošanu; ilgs saskaņošanas process; </t>
  </si>
  <si>
    <t>Precizēti, pielāgoti normatīvie akti/vadlīnijas eko sistēmas veiksmīgai attīstībai</t>
  </si>
  <si>
    <t>ERAF</t>
  </si>
  <si>
    <t>Darbības programmas Latvijai 2021.-2027.gadam 2.1.1.SAM "Energoefektivitātes veicināšana un siltumnīcefekta gāzu emisiju samazināšana" (norādītais finansējums ir ERAF daļa)</t>
  </si>
  <si>
    <t>Darbības programmas Latvijai 2021.-2027.gadam 1.3.1.SAM "Izmantot digitalizācijas priekšrocības pilsoņiem, uzņēmumiem un valdībām" (norādītais finansējums ir ERAF daļa)</t>
  </si>
  <si>
    <t>Darbības programmas Latvijai 2021.-2027.gadam 3.1.1.SAM</t>
  </si>
  <si>
    <t>Darbības programmas Latvijai 2021.-2027.gadam 5.1.1.SAM "Vietējās teritorijas integrētās sociālās, ekonomiskās un vides attīstības un kultūras mantojuma, tūrisma un drošības veicināšana" (norādītais finansējums ir ERAF daļa, kas plānota  uzņēmējdarbības publiskās infrastruktūras attīstībai pilsētu funkcionālajās teritorijās)</t>
  </si>
  <si>
    <t>No</t>
  </si>
  <si>
    <t>Līdz</t>
  </si>
  <si>
    <t>Plānotās izmaksas, kurām pieprasīts finansējums</t>
  </si>
  <si>
    <t>Finansējums no citiem avotiem (kā to pieprasa Regulas 8. punktā)</t>
  </si>
  <si>
    <t>klimata pārmaiņas</t>
  </si>
  <si>
    <t>digitālā transformācija</t>
  </si>
  <si>
    <t>nevienlīdzības mazināšana</t>
  </si>
  <si>
    <t>veselība</t>
  </si>
  <si>
    <t>Komponente</t>
  </si>
  <si>
    <t>Publiskā iepirkuma procedūras prasa ilgāku laiku, nekā plānots, pārsūdzības procedūras, neatbilstošie piedāvājumi. Iepirkumu uzvarētāju uzņēmumi neievēro līguma noteikumus un nosacījumus. Infrastruktūras izveide var prasīt vairāk laika, nekā sākotnēji plānots. Būtiski palielinās būbniecības izmaksas.</t>
  </si>
  <si>
    <t xml:space="preserve">Rūpīga iepirkuma dokumentu sagatavošana, ko veic pieredzējusi komanda. Iepirkumam  ieplānots laika ietvars ar rezervi. 
</t>
  </si>
  <si>
    <t>ERAF programmā 2014.-2020.gadam un Eiropas Savienības Solidaritātes fonds</t>
  </si>
  <si>
    <t>Kavējas nacionālā normatīvā regulējuma apstiprināša par ANM vadības un ieviešanas sistēmu.</t>
  </si>
  <si>
    <t>Cieša sadarbības un informācijas apmaiņa ar ANM vadībā iesaistītajām iestādēm</t>
  </si>
  <si>
    <t>Programmas nosacījumu izstrāde ciešā sadarbībā ar ALTUM un uzņēmējus pārstāvošām organizācijām</t>
  </si>
  <si>
    <t>Izmaksu sadalījums noteikts, ņemot vērā potenicālo laika grafiku finansēšanas līguma noslēgšanai ar Altum.</t>
  </si>
  <si>
    <t xml:space="preserve">Plānojot izmaksas, tika ņemts vērā investīcijas laika grafiks, tāpat ņemta vērā izmaksu rašanās, kas ir raksturīga būvniecības projektiem:
•	2022.un 2023.gadā tiek plānoti būvniecības sagatavošanās darbi un būvniecības uzsākšana, kur finansējums tiks apgūts iesniedzot starpposma maksājumus un pieprasot avansu. 
•	2024.gadā plānoti starpposma maksājumi būvniecības posmiem, kas noslēgušies;
•	2025.gadā tiks pabeigta būvniecība un iesniegti noslēguma maksājumi, kad tiek pieprasīts un izmaksāts viss finansējums.
</t>
  </si>
  <si>
    <t>Pieņēmumi balstīti uz līdzšinējo pieredzi ES fondu projektos investīciju apguvei būvniecības projektos.</t>
  </si>
  <si>
    <t>Plānojot izmaksas tika ņemts vērā aktivitāšu ieviešanas laika grafiks, iepriekšēja pieredze līdzīgu aktivitāšu ieviešanā (realizētais pilotprojekts), tādējādi novērtējot aktivitāšu īstenošanai nepieciešamos cilvēkrresursus, ārējo ekspertu piesaistes nepieciešamību, RIS3 vērtību ķēžu ekosisēmu stratēģiju izstrādes izmaksas.</t>
  </si>
  <si>
    <t xml:space="preserve">
Ekonomikas ministrijas rīcībā esošie dati par 2014. – 2020. gada plānošnas periodā ieviesto Kompetences centru un Klasteru prgrammu izmaksām.</t>
  </si>
  <si>
    <t xml:space="preserve">Līdz 2023.gada beigām publiskās pārvaldes kompetenču attīstības un pārkalifikācijas programmu  izveide un ieviešana
</t>
  </si>
  <si>
    <t xml:space="preserve">Darbības programmas Latvijai 2021.-2027.gadam 1.3.1.SAM "Izmantot digitalizācijas priekšrocības pilsoņiem, uzņēmumiem un valdībām" </t>
  </si>
  <si>
    <t>Nr.4.2.1.2/18/I/011 “Paaugstināt valsts ēkas Gaitnieku ielā 2A, Gulbenē, energoefektivitāti”</t>
  </si>
  <si>
    <t>06.10.2020. CFLA vēstule Nr.39-2-40.2/6675 “Par vienošanās Nr.4.2.1.2/18/I/011 maksājuma pieprasījuma Nr.2 apstiprināšanu”, KP VIS projekta statusa maiņa 06.10.2020. “pabeigts”</t>
  </si>
  <si>
    <t>nav</t>
  </si>
  <si>
    <t>netika veikta</t>
  </si>
  <si>
    <t>Netieša atbilstība ar ESF projektu "Justīcija attīstībai" (attiecībā uz mācību izmaksām)</t>
  </si>
  <si>
    <t>Izaugsme un nodarbinātība (2014-2020)</t>
  </si>
  <si>
    <t>Atjaunoti un pārbūvēti valsts reģionālie un vietējie autoceļi novadu administratīvo centru un tajos sniegto pakalpojumu un darbavietu drošai sasniedzamībai un jauno pašvaldību pilnvērtīgai funkcionēšanai</t>
  </si>
  <si>
    <t>VARAM dati, ES fondu 2014.-2020.g. perioda 2.2.1.SAM</t>
  </si>
  <si>
    <t>VARAM, plānošanas reģionu, VSIA Latvijas valsts ceļi dati</t>
  </si>
  <si>
    <t>ANM finansējums</t>
  </si>
  <si>
    <t>ESF</t>
  </si>
  <si>
    <t>Sasniegšanas riski saistīti ar COVID izpaltības gaitu, kas var ietekmēt situācijas attīstību veselības jomā</t>
  </si>
  <si>
    <t>Sabiedrības ieinteresētības risks</t>
  </si>
  <si>
    <t>N/A</t>
  </si>
  <si>
    <t>Iekšlietu ministrijas Nodrošinājuma valsts aģentūra atbildīga par īstenošanu, kas tiek veikta saskaņā ar Iekšlietu ministra vadītās Būvniecības padomes lēmumu izpildi. Iekšlietu ministrija atbildīga par ziņojuma sagatavošanu un ziņošanu ministru kabinetā.</t>
  </si>
  <si>
    <t xml:space="preserve">Ekspluatācijā pieņemtu jaunbūvētu centru skaits </t>
  </si>
  <si>
    <t>Nodrošinājuma valsts aģentūra ziņo Iekšlietu ministrijas Būvniecības padomē, kuras protokollēmumā nofiksēts katra objekta pieņemšnas un nodošanas ekspluatācijā datums.</t>
  </si>
  <si>
    <t>Stājās spēkā Noziedzīgi iegūtu līdzekļu legalizācijas un terorisma un proliferācijas finansēšanas novēršanas likuma grozījumi</t>
  </si>
  <si>
    <t>Grozījumi NILLTPFN likumā</t>
  </si>
  <si>
    <t xml:space="preserve">Publiskā iepirkuma procedūras prasa ilgāku laiku, nekā plānots, pārsūdzības procedūras, nepiemēroti piedāvājumi. Personāla rotācija vai darbinieku mainība.COVID-19 pandēmijas ierobežojumu rezultātā var būtiski tikt ietekmētas īstenojamo projektu aktivitātes. Neefektīva programmas budžeta plānošana, plānotais projekta finansējums pa gadiem neatbilst faktiskajam progresam, kas sasniegts projekta īstenošanā. 	</t>
  </si>
  <si>
    <t>Izveidot plāna izstrādes un reformas īstenošanas  koordinācijas darba grupu.
Plāna ietvaros paredzēts definēt Valsts policijas struktūrvienībās īstenojamos pasākumus, to prioritāri īstenojamo secību un finansējuma avotus pasākumu īstenošanai. Papildus paredzēts noteikt izmantojamo informācijas apmaiņas partnerus, kanālus, informācijas apmaiņas rīkus un metodes, kā arī informācijasanalīzei, apstrādei un komunikācijai izmantojamos tehniskos  līdzekļus un IT risinājumus.</t>
  </si>
  <si>
    <t>ES fondu 2014.-2020. gada plānošanas perioda darbības programma "Izaugsme un nodarbinātība", 4.2.2.SAM</t>
  </si>
  <si>
    <t>KP VIS dati - projektiem piesaistītais ERAF finansējums (t.s. pabeigtie projekti, noslēgtie līgumi un apstiprinātie projekti)</t>
  </si>
  <si>
    <t xml:space="preserve">ERAF  </t>
  </si>
  <si>
    <t>ES fondu 2014.-2020. gada plānošanas perioda darbības programma "Izaugsme un nodarbinātība", 2.2.1.SAM</t>
  </si>
  <si>
    <t>MK 15.07.2020. rīkojums Nr.374 par  2.2.1. SAM projektu sarakstu. KP VIS dati - projektiem piesaistītais ERAF finansējums (t.s. pabeigtie projekti un noslēgtie līgumi)</t>
  </si>
  <si>
    <t>Darbības programmas Latvijai 2021.-2027.gadam 4.2.4.SAM "“Veicināt mūžizglītību, jo īpaši paredzot elastīgas kvalifikācijas paaugstināšanas un pārkvalificēšanās iespējas visiem, ņemot vērā digitālās prasmes, labāk paredzot pārmaiņas un jaunas prasības pēc prasmēm, kas balstītas  uz darba tirgus vajadzībām, atvieglojot karjeras maiņu un veicinot profesionālo mobilitāti” (norādītais finansējums ir ESF daļa)</t>
  </si>
  <si>
    <t>ES fondu 2014.-2020. gada plānošanas perioda darbības programma "Izaugsme un nodarbinātība", 3.3.1. SAM (59,59 milj. EUR), 5.6.2. SAM (221,34 milj. EUR) un 3.1.1.5 pasākums (39,45 milj. EUR)</t>
  </si>
  <si>
    <t>KP VIS dati - projektiem piesaistītais ERAF finansējums (t.s. pabeigtie projekti un noslēgtie līgumi)</t>
  </si>
  <si>
    <t>Valsts administrācijas skolas un Valsts kancelejas dati</t>
  </si>
  <si>
    <t>Eiropas Sociālais fonds</t>
  </si>
  <si>
    <t>2014-2020.g. plānošanas periods SAM 3.4.2.1 "Valsts pārvaldes profesionālā pilnveide labāka tiesiskā regulējuma izstrādē mazo un vidējo komersantu atbalsta, korupcijas novēršanas un ēnu ekonomikas mazināšanas jomās"</t>
  </si>
  <si>
    <t>Valsts kancelejas projektu "Excellent for centenary of Latvia!" un "Public Sector Innovation Labs in Latvia" informācija; Valsts administrācijas skolas un Valsts kancelejas statistiskā informācija par darbnīcu izmaksām un apmācību izmaksām</t>
  </si>
  <si>
    <t>Eiropas Komisijas Strukturālo reformu atbalsta programma </t>
  </si>
  <si>
    <t>1.1.1.r. Rīgas metropoles areāla transporta sistēmas zaļināšana</t>
  </si>
  <si>
    <t>1.2.1.1.i. Daudzdzīvokļu māju energoefektivitātes uzlabošana un pāreja uz atjaunojamo energoresursu tehnoloģiju izmantošanu</t>
  </si>
  <si>
    <t>1.2.1.3.i. Pašvaldību ēku un infrastruktūras uzlabošana, veicinot pāreju uz atjaunojamo energoresursu tehnoloģiju izmantošanu un uzlabojot energoefektivitāti</t>
  </si>
  <si>
    <t>1.2.1.4.i. Energoefektivitātes uzlabošana valsts sektora ēkās, t.sk. vēsturiskajās ēkās</t>
  </si>
  <si>
    <t>1.3.1.r. Katastrofu pārvaldības sistēmas adaptācija klimata pārmaiņām, glābšanas un ātrās reaģēšanas dienestu koordinācijai</t>
  </si>
  <si>
    <t>1.3.1.1.i. Glābšanas dienestu kapacitātes stiprināšana, īpaši VUGD infrastruktūras un materiāltehniskās bāzes modernizācija</t>
  </si>
  <si>
    <t>2.1.1.1.i. Pārvaldes modernizācija un pakalpojumu digitālā transformācija, tai skaitā uzņēmējdarbības vide</t>
  </si>
  <si>
    <t>2.1.2.r. Valsts IKT resursu izmantošanas efektivitātes un sadarbspējas paaugstināšana</t>
  </si>
  <si>
    <t>2.1.2.2.i. Latvijas nacionālais federētais mākonis</t>
  </si>
  <si>
    <t>2.1.3.r. Tautsaimniecības datu un digitālo pakalpojumu ekonomikas attīstība</t>
  </si>
  <si>
    <t>2.2.1.r. Uzņēmējdarbības digitālās transformācijas pilna cikla atbalsta izveide ar reģionālo tvērumu</t>
  </si>
  <si>
    <t>2.2.1.3.i. Atbalsts jaunu produktu un pakalpojumu ieviešanai uzņēmējdarbībā</t>
  </si>
  <si>
    <t>2.3.1.2.i. Uzņēmumu digitālo pamatprasmju attīstība</t>
  </si>
  <si>
    <t>2.3.2.r. Digitālās prasmes sabiedrības un pārvaldes digitālajai transformācijai</t>
  </si>
  <si>
    <t>2.3.2.2.i. Valsts un pašvaldību digitālās transformācijas prasmju un spēju attīstība</t>
  </si>
  <si>
    <t>2.4.1.r.  Platjoslas infrastruktūras attīstība</t>
  </si>
  <si>
    <t>2.4.1.1.i. Pasīvās infrastruktūras izbūve Via Baltica koridorā 5G pārklājuma nodrošināšanai</t>
  </si>
  <si>
    <t>2.4.1.2.i. Platjoslas jeb ļoti augstas veiktspējas tīklu “pēdējās jūdzes” infrastruktūras attīstībā</t>
  </si>
  <si>
    <t>3.1.1.r. Administratīvi teritoriālā reforma</t>
  </si>
  <si>
    <t>3.1.1.1.i. Valsts reģionālo un vietējo autoceļu tīkla uzlabošana</t>
  </si>
  <si>
    <t xml:space="preserve">3.1.2.r. Sociālo un nodarbinātības pakalpojumu pieejamība minimālo ienākumu reformas atbalstam </t>
  </si>
  <si>
    <t>5.1.1.r. Inovāciju pārvaldība un privāto P&amp;A investīciju motivācija</t>
  </si>
  <si>
    <t>5.1.1.1.i. Pilnvērtīga inovāciju sistēmas pārvaldības modeļa izstrāde un tā nepārtraukta darbināšana</t>
  </si>
  <si>
    <t>5.1.1.2.i. Atbalsta instruments inovāciju klasteru attīstībai</t>
  </si>
  <si>
    <t xml:space="preserve">Ekonomikas ministrijas rīcībā esošie dati par Kompetences centru programmas 1. kārtas (pārvaldība) ieviešanas izmaksām. Diskusijas ar reformas ieviešanā iesaistītajām iestādēm (piem., LIAA). </t>
  </si>
  <si>
    <t>Ārējie normatīvie akti</t>
  </si>
  <si>
    <t>Projektu atskaišu dati</t>
  </si>
  <si>
    <t xml:space="preserve">Veselības komponentes pasākumiem nav sagaidāma tieša ietekme uz sociālo un territoriālo konverģenci. </t>
  </si>
  <si>
    <t>Komponentes ietvaros nav plānotas reformas vai investīcijas, kas sniedz tiešu ieguldījumu krīzes sociālās un ekonomiskās ietekmes mazināšanai.</t>
  </si>
  <si>
    <t>Komponentes ietvaros nav plānotas reformas vai investīcijas, kas sniedz tiešu atbalstu sociālā pīlāra mērķu sasniegšanai.</t>
  </si>
  <si>
    <t>Likuma varas komponentes viens no galvenajiem mērķiem ir nodrošināt institucionālās kapacitātes stiprināšanu. Attiecīgi kompetences ietvaros īstenotajiem pasākumiem plānota tieša ietekme uz iestāzu dabinieku un tehnisko spēju uzlabošanu. Papildinošie digitālie ieguldījumi nodrošinās efektīvāku informācijas apriti starp dažādām tiesībsargājošām institūcijām, kā arī uzlabos pakalpojumu pieejamību gadījumos, kad ierobežota personu fiziska pulcēšanās.</t>
  </si>
  <si>
    <t>CSR 2019.1; CSR 2019.4; 2020.4</t>
  </si>
  <si>
    <t xml:space="preserve">1)Veicināt nodokļu iekasēšanu un mazināt ēnu ekonomiku, uzlabojot atbildīgo jomu speciālistu analītisko kapacitāti, kā arī stiprinot muitas kontroles kapacitāti;
2) Veicināt tiesiskumu un noziedzīgi iegūtu līdzekļu legalizācijas, krāpšanas, finanšu, ekonomisko noziegumu identificēšanas/atklāšanas un tiesu efektivitātes stiprināšanu
3) Veicināt  informācijas par nevalstisko organizāciju darbības mērķiem, finanšu un ne finanšu darbības rezultātiem, kā arī finanšu plūsmu centralizēto pieejamību un caurskatāmību
4) Stiprināt publiskās pārvaldes vērtības, ētikas pamatprincipus, integritāti un profesionalizāciju
</t>
  </si>
  <si>
    <t>Komponentes ietvaros sniegtais atbalsts augstās izglītības kapacitātes stiprināšanai un P&amp;A darbībām vidējā un ilgākā termiņa pozitīvi ietekmēs Latvijas kopējo konkurētspēju, tādējādi veicinot konverģences starp Latviju un citām ES dalībvalstīm. Vienlaikus komponentē netiek iezīmēts atbalsts konkrētiem teritorijām, līdz ar to nav identificējama īstenoto pasākumu ietekme uz konverģennci starp dažādiem Latvijas reģioniem.</t>
  </si>
  <si>
    <t>CSR 2019.3; 2020.4</t>
  </si>
  <si>
    <t>Veselības komponentes pasākumiem nav sagaidāma tieša ietekme uz sociālo un territoriālo konverģenci. Vienlaikus īstenotie pasākumi veselības personāla atlīdzības palielināšanai sniegs nozīmīgu pienesumu atalgojuma palielināšanai reģionālajās veselības aprūpes iestādēs.</t>
  </si>
  <si>
    <t>Ņemot vērā ieguldījumu vidēja un ilgtermiņa raksturu, ANM pasākumiem nav sagaidāma tieša ietekme uz krīzes sociālo un ekonomisko seku mazināšanu.</t>
  </si>
  <si>
    <t>Ieguldījumi Integrētu veselības aprūpes pakalpojumu koncentrācija cilvēkresursu pieejamības vietās, kā arī veselības aprūpes sistēmas noturības stiprināšanā pret epidemioloģiskajām krīzēm, sniegs būtisku ietekmi, lai sagatavtos nākotnes krīzes situācijām un efektīvu nodrošinātu veselībaspakalpojumu pieejamību iedzīvotājiem. Piemēram plānoti ieguldījumi, lai krīzes situācijās ārstniecības iestādes spētu nodrošināt vismaz 704 papildu gultas vietas.</t>
  </si>
  <si>
    <t>CSR 2019.2; CSR 2020.1</t>
  </si>
  <si>
    <t>Uzlabot veselības aprūpes pakalpojumu pieejamību un kvalitāti, īstenojot kompleksus pasākumus integrētā veselības sistēmā</t>
  </si>
  <si>
    <t>2020.gadā īstenotā GMI reforma un minimālās pensijas paaugstināšana nodrošinās tiešu ietekmi uz visneaizsargāto grupu ienākumu paaugstināšanos. Plānotais investīciju atbalsts augstas gatavības reģionālo ceļu infrastruktūrā radīs pozitīvu ietekmi uz nodarbināti, galvenokārt būvniecības periodā.</t>
  </si>
  <si>
    <t>Komponentes ietvaros plānots nozīmīgs investīciju atbalsts administratīvi teritoriālajai reformai, kuras viens no galvenajiem mērķiem ir pašvaldību efektivitates uzlabošana. Reformas īstenošanas rezultātā plānots samazināt pašvaldību skaitu no 119 uz 42 pašvaldībām. Koncentrējot pašvaldībām deleģēto pakalpojumu sniegšanu lielākos novados, potenciālais pašvaldību budžeta līdzekļu ietaupījums izglītības, sociālās aizsardzības un vispārējo valdības dienestu uzturēšanas jomā var būt no 17 milj. eiro līdz pat 130 milj. eiro gadā.</t>
  </si>
  <si>
    <t>CSR 2019.2; CSR 2019.3; CSR 2020.2</t>
  </si>
  <si>
    <t>Mazināt sabiedrības teritoriālo un sociālo nevienlīdzību un uzlabot iedzīvotāju dzīves apstākļus reģionos, t.sk. sociālo pakalpojumu un nodarbinātības pieejamību reģionos, sekmējot augstas kvalitātes vispārējās vidējās izglītības nodrošinājumu pašvaldību teritorijās, veicinot mājokļu pieejamību, sniedzot atbalstu uzņēmējdarbības publiskās infrastruktūras attīstībai, nodrošinot atbilstošu un pieejamu ceļu infrastruktūru,  administratīvi teritoriālās reformas mērķu pilnvērtīgai sasniegšanai.</t>
  </si>
  <si>
    <t>Īstenotie pasākumi iedzīvotāju un darbaspēka digtālo prasmju uzlabošanai, kā arī veiktie ieguldījumi uzņēmējdarbības procesu digitalizācijai ietekmēs kopējo Latvijas ekonomikas produktivitāti, tādējādi tuvinot Latviju vidējam ES attīstības līmenim.  Saskaņā ar Latvijas digitālās attīstības pamatnostādnēm 2021.-2027.gadam ar ANM un citu finansējuma avotu palīdzību plānots palienāt IT nozarē strādājošo speciālistu skaitu no 1.7% līdz 3%, tādējādi gandrīz dubultojot darbaspēku šajā  augstas pievienotās vērtības nozarē un tuvinot to ES vidējam rādītājam (3,9%).</t>
  </si>
  <si>
    <t>Digitālās transformācijas komponente ir vērsta uz vidēja un ilgtermiņa pārmaiņu radīšanu, lai uzlabotu Latvijas ekonomikas konkurētspēju. Īstermiņa ietekme uz sociālās un ekonomiskās krīzes mazināšanu šīs komponentes ietvaros netiek prognozēta.</t>
  </si>
  <si>
    <t>Ieguldījumi publisko un privāto digitālo pakalpojumu attīstībā sekmēs institūciju un uzņēmumu iespējas veikt savas funkcijas arī gadījumos, kad ir ierobežota iedzīvotāju pulcēšanās. Komponentes ietvaros plānots nodrošināt tādu nozīmīgu pakalpojumu attīstību, kas skar tiesvedības procesu, iepirkumu sistēmas u.c. sistēmu uzlabošanai.</t>
  </si>
  <si>
    <t>CSR 2019.3; CSR 2020.3</t>
  </si>
  <si>
    <t xml:space="preserve">1. Palielināt cilvēku skaitu ar digitālajām pamatprasmēm; 
2.  Palielināt to cilvēku skaitu, kas izmanto digitālās iespējas un e-pakalpojumus;
3.Palielināt to uzņēmumu skaitu, kas izmanto digitālos rīkus savā komercdarbībā;
4.Attīstīt savienojamību nākamās paaudzes digitālās sabiedrības pakalpojumu ieviešanai;
5. Palielināt valsts pārvaldes darbības efektivitāti un to iestāžu skaitu, kas lieto vienotu IKT risinājumu atbalsta funkciju nodrošināšanai un komunikācijai ar sabiedrību;
6. Izveidot bāzi nacionālajai datu ekosistēmai un nodrošināt iekļaušanos Eiropas datu telpās. </t>
  </si>
  <si>
    <t xml:space="preserve">Komponentes ietvaros nav planotas tiešas reformas vai investīcijas, kas saistītas ar sociālo tiesību pīlāra īstenošanu. </t>
  </si>
  <si>
    <t>Klimata pārmaiņu komponentes ietvaros plānotas nozīmīgas reformas, lai uzlabotu sabiedriskā un videi draudzīga transporta izmantošanu Rīgā un Pierīgā. Šī mērķa sasniegšanai paredzētas nozīmīgas reformas attiecībā uz dažādu transporta pakalpojumu sniedzēju mijiedarbību. Vienlaikus nozīmīgs abalsts ir iezīmēts katasrofu pārvaldības reformai, kuras ietvaros plānots koncentrēt dažādus iekšlietu un sektoru iestādes vienā lokācijas vietā, tādējādi uzlabojot gan pakalpojumu kvalitāti, samazinot infrastruktūras uzturēšanas izdevumus, kas ilgtermiņā ļaus efektīvāk reaģēt uz dažādiem civilās aizsardzības riskiem.</t>
  </si>
  <si>
    <t xml:space="preserve">6.3.1.3.i. Publiskās pārvaldes inovācijas eko-sistēmas attīstība </t>
  </si>
  <si>
    <t>3.1.2.2.i. Prognozēšanas rīka izstrāde</t>
  </si>
  <si>
    <t>1.1.1.2.i. Videi draudzīgi uzlabojumi Rīgas pilsētas sabiedriskā transporta sistēmā</t>
  </si>
  <si>
    <t>1.1.1.3.i. Pilnveidota veloceļu infrastruktūra</t>
  </si>
  <si>
    <t>2.3.1.1.i. Augsta līmeņa digitālo prasmju apguves nodrošināšana</t>
  </si>
  <si>
    <t>2.3.2.1.i. Digitālās prasmes iedzīvotājiem, t.sk. jauniešiem</t>
  </si>
  <si>
    <t xml:space="preserve">3.1.1.2.i. Pašvaldību kapacitātes stiprināšana to darbības efektivitātes un kvalitātes uzlabošanai </t>
  </si>
  <si>
    <t xml:space="preserve">3.1.1.3.i. Investīcijas uzņēmējdarbības publiskajā infrastruktūrā industriālo parku un teritoriju attīstīšanai reģionos </t>
  </si>
  <si>
    <t>3.1.1.5.i. Izglītības iestāžu infrastruktūras pilnveide un aprīkošana</t>
  </si>
  <si>
    <t>3.1.2.1.i. Publisko pakalpojumu un nodarbinātības pieejamības veicināšanas pasākumi cilvēkiem ar funkcionāliem traucējumiem</t>
  </si>
  <si>
    <t>3.1.2.3.i. Ilgstošas sociālās aprūpes pakalpojuma noturība un nepārtrauktība</t>
  </si>
  <si>
    <t>4.1.1.r. Uz cilvēku centrētas, visaptverošas, integrētas veselības aprūpes sistēmas ilgtspēja un noturība</t>
  </si>
  <si>
    <t>5.2.1.r. Augstākās izglītības un zinātnes izcilības un pārvaldības reforma</t>
  </si>
  <si>
    <t xml:space="preserve">6.1.2.r. Muitas kontroles punktos skenēto attēlu attālināta un centralizēta analīze </t>
  </si>
  <si>
    <t>6.1.2.1.i. Dzelzceļa  rentgeniekārtu  sasaiste ar BAXE un mākslīgā intelekta izmantošana dzelzceļu kravu skenēšanas attēlu analīzei</t>
  </si>
  <si>
    <t>6.1.2.3.i. Saņemto pasta sūtījumu muitas kontroles pilnveidošana Lidostas MKP</t>
  </si>
  <si>
    <t>6.1.2.4.i. Infrastruktūras izveide kontroles dienestu funkciju īstenošanai Kundziņsalā</t>
  </si>
  <si>
    <t>6.2.1.3.i. Vienota tiesnešu, tiesu darbinieku, prokuroru, prokuroru palīgu un specializēto izmeklētāju (starpdisciplināros jautājumos) kvalifikācijas pilnveides mācību centra izveide</t>
  </si>
  <si>
    <t>6.4.1.r. Publisko iepirkuma līgumu reģistra izveide</t>
  </si>
  <si>
    <t>6.4.2.r. Konkurences vides pilnveidošana</t>
  </si>
  <si>
    <t xml:space="preserve">6.4.3.r. Profesionalizācijas stratēģijas izstrāde un īstenošana </t>
  </si>
  <si>
    <t>6.4.4.r. IUB IT un analītiskās kapacitātes stiprināšana</t>
  </si>
  <si>
    <t>Tiks izstrādāti vienoti principi onkoloģijas jomā attiecībā uz jomas organizācijas procesu, kā arī tiks izstrādātas vadlīnijas ārstniecības iestāžu infrastruktūras attīstībai onkoloģijas jomā</t>
  </si>
  <si>
    <t>Veselības ministrijas dati par veiktajiem pētījumiem (atbilstoši Sabiedrības veselības pamatnostādnēs 2021.-2027.gadam noteiktajam)</t>
  </si>
  <si>
    <t>Veselības ministrija atbildīga par datu apkopošanu un ziņošanu</t>
  </si>
  <si>
    <t>Tiks veikti trīs pētījumi: 1) Veicināt pētniecību antimikrobiālās rezistences jomā, lai apzinātu efektīvākās intervences un uzraudzības metodes; 2) Apzināt nevakcinēšanās iemeslus un 3) Apzināt infekciju slimību izplatības riskus un to ietekmi uz sabiedrības veselības rādītājiem.</t>
  </si>
  <si>
    <t>Iestāžu skaits ar uzlaboto infrastruktūru</t>
  </si>
  <si>
    <t>Ārstniecības iestāžu dati, tiks attīstīta infrastruktūra 3 universitātes slimnīcās un 7 reģionālajās slimnīcās</t>
  </si>
  <si>
    <t>Ārstniecības iestāžu dati, ambulatoro pakalpojumu  sniedzēji, kas atbilst nosacījumam attiecībā uz pakalpojumu skaitu un apkalpoto unikālo pacientu skaitu</t>
  </si>
  <si>
    <t>Sasniegšanas riski saistīti ar COVID izpaltības gaitu, kas var ietekmēt situācijas attīstību veselības jomā, kā arī ir riski, ka ārstniecības iestādes nevēlēsies īstenot projektus ar sarežģītu ieviēsanas mehānismu, kas saistīts ar ANM ieviešanas nosacījumiem (līdz ar to no potenciāli atbilstošām 48 iestādēm kā rādītāja mērķa vērtība noteikta 40)</t>
  </si>
  <si>
    <t>Veselības ministrijas dati par izstrādāto cilvēkresursu attīstības stratēģiju, kas iekļaus arī kartējumu</t>
  </si>
  <si>
    <t>Veselības ministrija būs atbildīga par ziņošanu un īstenošanu</t>
  </si>
  <si>
    <t>DG Reform  projekta ietvaros īstenotās aktivitātes atkarībā no kuru rezultāta var būt nepieciešams veikt papildu darbības stratēģijas pilnīgai pabeigšanai</t>
  </si>
  <si>
    <t xml:space="preserve">Finansējuma saņēmēja iesniegti apstiprināti dokumenti par koordinējoša mehānisma izveidi
</t>
  </si>
  <si>
    <t>Riski, kas saistīti ar ieisaistīto pušu gatavību atbalstīt procesa koordinācijas uzlabošanu</t>
  </si>
  <si>
    <t xml:space="preserve">Ieviesta simulācijas pieeja mācību procesā </t>
  </si>
  <si>
    <t>Pastāv risks nesasniegt uzlaboto veselības aprūpes pakalpojumu skaitu, kuri ir ieviesti praksē, jo pilotprojektu rezultātā var pierādīties, pakalpojumu ieviešanas nepietiekama efektivitāte</t>
  </si>
  <si>
    <t>Finansējuma saņēmēja iesniegtie dokumenti par izveidoto koordinācijas vienību (protokoli, rīkojumi)</t>
  </si>
  <si>
    <t xml:space="preserve">Pētījums par sekundārās ambulatorās veselības aprūpes kvalitāti un pieejamību veselības sistēmas novērtēšanai un uzlabošanai </t>
  </si>
  <si>
    <t>Mācību centra izveide</t>
  </si>
  <si>
    <t>Profesionālās kapacitātes striprināšanas saturisko programmu izstrādāšana, pilveidošana un ieviešana mācību centra  vajadzībām</t>
  </si>
  <si>
    <t>Cilvēkresursu kapacitātes trūkums. Aizkavēšanās iepirkumu organizēšanā.</t>
  </si>
  <si>
    <t>Pieņemšanas/nodošanas akts</t>
  </si>
  <si>
    <t>www.likumi.lv datu bāzē pieejamie MK rīkojumi par apstiprinātajiem dokumentiem</t>
  </si>
  <si>
    <t>Nepietiekams politiskais atbalsts jautājumu risināšanai</t>
  </si>
  <si>
    <t>Atskaites punkts tiks uzskatīts par sasniegtu, kad MK tiks apstiprināti un aktuāli politikas plānošanas dokumenti MIL ieviešanai un atbalsta investīciju ieviešanai.</t>
  </si>
  <si>
    <t>www.likumi.lv datu bāzē pieejamie tiesību aktu grozījumi</t>
  </si>
  <si>
    <t>Projekta dati/informācija</t>
  </si>
  <si>
    <t>Atskaites punkta sasniegšanai netiek identificēti riski.</t>
  </si>
  <si>
    <t xml:space="preserve">Projekta dati/informācija </t>
  </si>
  <si>
    <t>Iespējamas pretendentu pārsūdzības būvdarbu iepirkumu procesā, kas var aizkavēt būvdarbu līgumu noslēgšanu ieplānotajā laikā.   Lai mazinātu iespējamos riskus, izstrādājot iepirkuma dokumentāciju, tiks noteiktas rūpīgi izsvērtas un atbilstošas prasības pretendentiem, kā arī, plānojot atbalstāmo darbību īstenošanas laika grafiku, tiks ņemts vērā nepieciešamais laiks iespējamo pārsūdzību risināšanai.</t>
  </si>
  <si>
    <t>Atskaites punkts tiks uzskatīts par sasniegtu, kad tiks noslēgti būvdarbu līgumi. Atskaites punkta sasniegšanu apliecinās noslēgtie (parakstīti) būvdarbu līgumi.  </t>
  </si>
  <si>
    <t>ēkas</t>
  </si>
  <si>
    <t>Projekta informācija</t>
  </si>
  <si>
    <t>Iespējamas pretendentu pārsūdzības būvdarbu veikšanas iepirkumu procesā, kas var aizkavēt būvdarbu uzsākšanu ieplānotajā laikā.   Lai mazinātu iespējamos riskus, izstrādājot iepirkuma dokumentāciju, tiks noteiktas rūpīgi izsvērtas un atbilstošas prasības pretendentiem, kā arī, plānojot atbalstāmo darbību īstenošanas laika grafiku, tiks ņemts vērā nepieciešamais laiks iespējamo pārsūdzību risināšanai.</t>
  </si>
  <si>
    <t xml:space="preserve">Projekta dati/informācija  </t>
  </si>
  <si>
    <t>Iespējams risks saistībā ar informācijas trūkumu pasākuma mērķa personām par iespēju saņemt atbalstu mājokļa vides pieejamības pielāgošanai.  Tāpat pastāv risks, ka ne visas personas ar invaliditāti būs gatavas iesaistīties sava mājokļa vides pielāgošanas pasākumā (īpašumtiesību jautājumi, cilvēciskie faktori).  Riska mazināšanai – tiks organizēti personu uzrunāšanas pasākumi, piemēram, sadarbībā ar pašvaldību sociālajiem dienestiem, kuru redzes lokā ir mērķauditorijas personas.</t>
  </si>
  <si>
    <t>Nodrošināta mājokļu vides pieejamība personām ar invaliditāti</t>
  </si>
  <si>
    <t>Pastāv risks, ka ne visas personas ar invaliditāti būs gatavas iesaistīties sava mājokļa vides pielāgošanas pasākumā (īpašumtiesību jautājumi, cilvēciskie faktori).   Riska mazināšanai – tiks organizēti personu uzrunāšanas pasākumi, piemēram, sadarbībā ar pašvaldību sociālajiem dienestiem, kuru redzes lokā ir mērķauditorijas personas. Iespējams risks, ka, veicot būvdarbu iepirkumus vides pielāgojumu īstenošanai, tiks saņemtas būvdarbu iepirkumu pretendentu pārsūdzības.   Lai mazinātu iespējamos riskus, izstrādājot iepirkuma dokumentāciju, tiks noteiktas rūpīgi izsvērtas un atbilstošas prasības pretendentiem, kā arī, plānojot atbalstāmo darbību īstenošanas laika grafiku, tiks ņemts vērā nepieciešamais laiks iespējamo pārsūdzību risināšanai.</t>
  </si>
  <si>
    <t>Iespējams risks saistībā ar iepirkuma konkursa ierobežojumiem – nelielais to ārvalstu ekspertu skaits, kuriem ir atbilstoša pieredze ar NDC pensiju sistēmām. Lai izvairītos no iespējamā riska, LM uzrunās potenciālos IS izstrādātājus, aicinot tos piedalīties izsludinātajā iepirkumā</t>
  </si>
  <si>
    <t>Atskaites punkts tiks uzskatīts par sasniegtu, kad tiks parakstīts līgums ar konsultāciju pakalpojuma sniedzēju.</t>
  </si>
  <si>
    <t>Izstrādāta IS tehniskā specifikācija</t>
  </si>
  <si>
    <t>Iespējams risks saistībā ar IS tehniskās specifikācijas sagatavošanu – nelielais to ārvalstu ekspertu skaits, kuriem ir atbilstoša pieredze ar NDC pensiju sistēmām. Lai izvairītos no iespējamā riska, LM uzrunās potenciālos IS izstrādātājus, aicinot tos piedalīties izsludinātajā iepirkumā</t>
  </si>
  <si>
    <t>Izstrādāts prognozēšanas rīks</t>
  </si>
  <si>
    <t xml:space="preserve">Projekta dati/informācija 
Plānots, ka jaunais prognozēšanas rīks:
- ļaus efektīvākā veidā prognozēs atspoguļot demogrāfijas aspektu, tādējādi panākot ātrāku un precīzāku rezultātu, 
- stiprinās administratīvo kapacitāti sociālās drošības jomā,
- salīdzinot ar iepriekšējo modeli, nodrošinās nepieciešamo pieņēmumu ievadi ikgadējā griezumā,
- sniegs iespēju ievadīt detalizētāku pieņēmumu masīvu, kā arī ļaus modelēšanā izmantot jau citviet (piem., EUROSTAT) pieejamus rezultātus - demogrāfijas un darba tirgus rādītājus.
</t>
  </si>
  <si>
    <t>Iespējams risks saistībā ar projekta komplicētību un iekšējas ekspertīzes trūkumu. Lai izvairītos no minētā riska,  IS tehniskās specifikācijas pieņemšanā un izveidotās IS pieņemšanā tiks piesaistīta nacionālā darba grupa.</t>
  </si>
  <si>
    <t>Izstrādātas projektēšanas uzdevuma prasības un tipveida būvprojekts</t>
  </si>
  <si>
    <t xml:space="preserve">LM dati/informācija </t>
  </si>
  <si>
    <t>Tipveida projekts var neatbilst specifiskām mērķa grupas vajadzībām. Lai mazinātu minēto risku, pirms būvprojekta izstrādes sadabībā ar iesaistītajām pusēm tiks izstrādātas detalizētas prasības projektēšanas uzdevumam, un, balstoties uz tām, tiks veikts tipveida būvprojekta iepirkums. Tiks paredzēta prasība būvprojektā nodrošināt mērķa grupas vajadzībām atbilstošus risinājumus (piemēram, ne vairāk kā 12 klientu vietas vienā ēkā, 35 m2 uz vienu cilvēku u.c.</t>
  </si>
  <si>
    <t>Atskaites punkts tiks uzskatīts par sasniegtu, kad tiks izstrādāts būvprojekts (parakstīts pieņemšanas – nodošanas akts.</t>
  </si>
  <si>
    <t>Noslēgtas vienošanās ar pašvaldībām par projektu īstenošanu</t>
  </si>
  <si>
    <t>vienošanās</t>
  </si>
  <si>
    <t>LM, pašvaldības</t>
  </si>
  <si>
    <t>Atbilstošu apbūves teritoriju neesamība, kas var ietekmēt pašvaldības iespējas pieteikties projekta īstenošanai un līdz ar to - ar pašvaldībām noslēgto vienošanos skaitu, tādējādi apdraudot arī plānoto ilgstošas aprūpes pakalpojumu sniegšanas vietu skaita izveidi.  Lai mazinātu minēto risku, tiek paredzēta iespēja, ka pašvaldības var izbūvēt ne četras, bet arī mazāku ēku skaitu (piemēram, divas ēkas), un tādā gadījumā palielināsies pašvaldību skaits, ar kurām tiks noslēgta vienošanās par pasākuma īstenošanu</t>
  </si>
  <si>
    <t xml:space="preserve">Mērķis tiks uzskatīts par sasniegtu, kad tiks noslēgti līgumi par projektu īstenošanu </t>
  </si>
  <si>
    <t>Būvdarbu īstenošanas termiņus var ietekmēt iespējamas pārsūdzības iepirkumos būvdarbu veikšanai. Lai mazinātu minēto risku, izstrādājot iepirkuma dokumentāciju, tiks noteiktas rūpīgi izsvērtas un atbilstošas prasības pretendentiem, kā arī, plānojot atbalstāmo darbību īstenošanas laika grafiku, tiks ņemts vērā nepieciešamais laiks iespējamo pārsūdzību risināšanai.</t>
  </si>
  <si>
    <t>Izstrādāts arodrehabilitācijas pakalpojuma apraksts</t>
  </si>
  <si>
    <t>Projekta dati/informācija.</t>
  </si>
  <si>
    <t xml:space="preserve">Arodrehabilitācijas pakalpojuma apraksta izstrādi veikts SIVA speciālisti, sadarbībā ar ārstniecības personām, karjeras speciālistiem u.c., attiecīgi būtiski riski atskaites punkta sasniegšanai netiek plānoti.
</t>
  </si>
  <si>
    <t>Atskaites punkts tiks uzskatīts par sasniegtu, kad pakalpojuma apraksts tiks izstrādāts un sasakņots SIVA konsultatīvajā padomē (minēto apliecinās parakstīts SIVA konsultatīvās padomes lēmums/protokols).</t>
  </si>
  <si>
    <t>Nodrošināta ēku infrastruktūras pielāgošana, t.sk. veicinot vides pieejamību un energoefektivitāti, un materiāltehniskās bāzes pilnveidošana.</t>
  </si>
  <si>
    <t xml:space="preserve">Atskaites punkts tiks uzskatīts par sasniegtu, kad tiks veikti ēku infrastruktūras uzlabošanas darbi un piegādāti materiāltehniskie līdzekļi, ko apliecinās parakstīti pieņemšanas - nodošanas akti. </t>
  </si>
  <si>
    <t xml:space="preserve">Projekta dati/informācija, </t>
  </si>
  <si>
    <t xml:space="preserve">Pastāv risks, ka LM Apmācību komisijas sēdes vai protokola saskaņošana var aizkavēties, kas kopumā var ietekmēt brīdi, kad mācību piedāvājums tiek saskaņots un ir pieejams klientiem, bet kam kopumā ir zema ietekme uz piedāvājuma noteikšanu.
LM Apmācību komisija ir izveidota, lai NVA reģistrētajiem bezdarbniekiem un darba meklētājiem noteiktu mācību piedāvājumu, kas balstās uz darba tirgus pieprasījumu, tautsaimniecības nozaru attīstības prognozēm, NVA datiem, kā arī tā ņem vērā pierādījumos balstītu analīzi un ekspertu viedokļus. Šo ekspertu individuālais redzējums var nesakrist ar darba tirgus analīzi/darba tirgus pieprasījumu un NVA bezdarbnieku prasmju vajadzībām, piemēram, situācijās, ja eksperti daļēji pārstāv izglītības iestādes. Lai  risku novērstu, ieguldījumu sniedz LM pretkorupcijas pasākumu plāns, saskaņā ar kuru LM pienākums ir informēt LM Apmācību komisijas locekļus par personiskas ieinteresētības lēmumu pieņemšanā un interešu konflikta situācijas nepieļaujamību. 
</t>
  </si>
  <si>
    <t>Atskaites punkts tiks uzskatīts par sasniegtu, kad LM Apmācību komisijas protokols tiks saskaņots, parakstīts un publicēts LM mājaslapā (LM mājaslapā publicētas prasmju pārkvalifikācijas un pilnveides izglītības programmas atbilstoši LM publicētajam Apmācību komisijas protokolam).</t>
  </si>
  <si>
    <t>Projekta dati/informācija. Informācija NVA iekšējās un ārējās IT sistēmās (Bezdarbnieku uzskaites un reģistrēto vakanču informācijas sistēma (turpmāk – BURVIS), NVA mājaslapa), NVA iekšējie normatīvie akti un to grozījumi .</t>
  </si>
  <si>
    <t xml:space="preserve">Iespējams risks digitālo rīku izstrādei/pilnveidošanai ir IT iepirkumu procedūru kvalitatīva sagatavošana, kas prasa specifiskas zināšanas un prasmes moderno tehnoloģiju un digitālo risinājumu jomā un var ietekmēt IT sistēmu pilnveidojumu un pakalpojumu savlaicīgu izstrādi un kvalitāti. Riska mazināšanai tiks izvērtēta nepieciešamība papildus pakalpojumu sniedzēja piesaistei kvalitatīvas IT iepirkumu procedūras sagatavošanai, lai nodrošinātu kvalitatīvu un ilgtspējīgu sistēmu pilnveidojumu un pakalpojumu izstrādi un attīstību. 
Vienlaikus iespējams risks varētu būt nekvalitatīvu nodevumu izstrāde, kas var ietekmēt sekmīgu pasākuma īstenošanu noteiktajā laikā un atbilstoši izvirzītajam mērķim. Riska mazināšanai tiks pastiprināts projekta īstenošanas personāla darbs ar pakalpojuma sniedzējiem regulārai pakalpojuma sniegšanas kvalitātes uzraudzībai. 
</t>
  </si>
  <si>
    <t>Atskaites punkts tiks uzskatīts par sasniegtu, kad informācijas sistēmas pilnveidojumi/digitālie rīki/ darbības procesi būs izstrādāti/ieviesti un nodoti produkcijas vidē. Atskaites punkta sasniegšanu apliecinās pieņemšanas-nodošanas akti.</t>
  </si>
  <si>
    <t xml:space="preserve">Bezdarbnieki, darba meklētāji, bezdarba riskam pakļautās personas, kam pilnveidotas prasmes. 
</t>
  </si>
  <si>
    <t xml:space="preserve">Pastāv risks saistībā ar nepietiekamas kvalitātes apmācību piedāvājumu, augstas kvalitātes mācību piedāvājuma ierobežotu apmēru, kas, ņemot vērā darba tirgus transformācijas, nodrošina darba tirgum atbilstošu un sistematizētu prasmju un zināšanu apguvi.
Riska mazināšana plānota, nodrošinot izglītības kvalitātes papildus uzraudzību un kvalitātes stiprināšanu NVA mācību ietvaros. LM sniegs priekšlikumus Izglītības un zinātne ministrijai jautājumos par izglītības kvalitātes uzlabojumiem, tās konceptuālo un informatīvo ziņojumu vai tiesību aktu grozījumu ietvaros, kas arī var ietekmēt pasākuma saturu un īstenošanu, jo īpaši attiecībā uz papildus kvalitātes kritērijiem neformālajai izglītībai un priekšlikuma uzturēšanu par neatkarīga eksaminētāja piesaisti arī pieaugušo profesionālajā izglītībā. Plānota NVA mācību piedāvājuma paplašināšana ar dažādām apmācību platformām, t.sk. starptautiskajām apmācību platformām (piemēram, Coursera u.c.).
</t>
  </si>
  <si>
    <t xml:space="preserve">Mērķis tiks uzskatīts par sasniegtu, kad bezdarbnieks pabeigs dalību pasākumā (minēto pierādīs NVA informācijas sistēmas BURVIS dati par prasmju pilnveides pasākumus pabeigušajiem bezdarbniekiem, darba meklētājiem, bezdarba riskam pakļautām personām). </t>
  </si>
  <si>
    <t>VARAM, EM</t>
  </si>
  <si>
    <t>Risks, ka programmas uzsākšana (valsts atbalsta nosacījumu saksaņošana) un būvdarbu kavēšanās var samazināt laiku industriālo parku/ teritoriju operatoru vai komersantu, kas tajās darbosies, piesaistei.
Nefinanšu investīciju aprēķinā, ko piesaistīs/veiks operatori/ nomnieki, ņemti vērā ES fondu 2014.-2020.gada DP "Izaugsme un nodarbinātība" SAM 3.3.1. un SAM 5.6.2. projektu dati.</t>
  </si>
  <si>
    <t>Parakstīts nodomu protokols vai līgums.</t>
  </si>
  <si>
    <t>VARAM, projektu dati/</t>
  </si>
  <si>
    <t xml:space="preserve">Risks, ka programmas uzsākšanu var kavēt   iepirkumu procesā radušās laika nobīdes.  </t>
  </si>
  <si>
    <t>Iesniegtas atskaites par pasākumu norisi, t.sk. darba kārtība un dalībnieku saraksts, līgumi ar pakalpojumu sniedzējiem pasākumu tehniskajam nodrošinājumam un pakalpojumu izvērtējumiem, pilotēšanai utml.</t>
  </si>
  <si>
    <t>VARAM dati, ES fondu 2014.-2020.g. perioda 4.2.2.SAM, pabeigtie projekti (datu kopa - 91 projekts, vidējās izmaksas)</t>
  </si>
  <si>
    <t xml:space="preserve">7 810 588
</t>
  </si>
  <si>
    <t xml:space="preserve"> 2014-2020.g. plānošanas periods SAM 3.4.2.1 "Valsts pārvaldes profesionālā pilnveide labāka tiesiskā regulējuma izstrādē mazo un vidējo komersantu atbalsta, korupcijas novēršanas un ēnu ekonomikas mazināšanas jomās"; </t>
  </si>
  <si>
    <t xml:space="preserve">KP VIS dati </t>
  </si>
  <si>
    <t>Nepieciešamais izmaksu apjoms un pasākuma mērķa vērtība noteikta, balstoties uz 2014.-2020.gada plānošanas perioda 3.3.1. SAM  un 5.6.2. SAM  īstenošanā esošo un pabeigto projektu  datiem no KPVIS, ņemot vērā plānotās ANM pasākuma investīcijas, pieņemot, ka uz vienu privāto investīciju eiro nepieciešams ieguldīt vidēji 0,88 eiro (projekta kopējās izmaksas bez PVN jeb 1,05 eiro (ar PVN)).
Plānojot izmaksas, tika ņemts vērā investīcijas laika grafiks, tāpat ņemta vērā izmaksu rašanās, kas ir raksturīga būvniecības projektiem:
•	2022.un 2023.gadā tiek plānoti būvniecības sagatavošanās darbi un būvniecības uzsākšana, kur finansējums tiks apgūts iesniedzot starpposma maksājumus un pieprasot avansu. 
•	2024.gadā plānoti starpposma maksājumi būvniecības posmiem, kas noslēgušies;
•	2025. un 2026. gadā tiks pabeigta būvniecība un iesniegti noslēguma maksājumi, kad tiek pieprasīts un izmaksāts viss finansējums.
Investīcijas plānotas publiskajā infrastruktūrā.</t>
  </si>
  <si>
    <t>Darbības programmas Latvijai 2021.-2027.gadam 5.1.1.SAM "Vietējās teritorijas integrētās sociālās, ekonomiskās un vides attīstības un kultūras mantojuma, tūrisma un drošības veicināšana" (norādītais finansējums ir ERAF daļa, kas plānota kapacitātes pasākumiem)</t>
  </si>
  <si>
    <t>VAS Latvijas Valsts radio un televīzijas centrs</t>
  </si>
  <si>
    <t xml:space="preserve">Līdz šim nav īstenoti projekti, kur tiek veidots līdzīgs 5 G koridors, indikatīvās izmaksas aprēķinātas,  pamatojoties uz līdzšinējo pakalpojuma cenām tirgū, proti, optiskā tīkla izbūves izmaksām, sakaru torņu būvniecības izmaksām - skat. kolonnu "Izmantotā metodika un izmaksu apraksts". </t>
  </si>
  <si>
    <t xml:space="preserve">Satiksmes ministrijas pasūtītais pētījums “Pētījums Eiropas Savienības fondu 2021. -2027. gada plānošanas perioda ieguldījumu priekšnosacījumu izpildei”, pieejams šeit: https://www.sam.gov.lv/lv/petijumi.  </t>
  </si>
  <si>
    <t>Speciālistu (uzņēmumu, akadēmiskā un publiskā sektora) un studējošo skaits, kas apguvuši augsta līmeņa digitālās prasmes kvantu tehnoloģiju, HPC un valodu tehnoloģiju jomā</t>
  </si>
  <si>
    <t>Projektu dati: augstskolas, zinātniskās institūcijas</t>
  </si>
  <si>
    <t>Cilvēkresursu pietiekamība un pieejamība - pietiekams skaits augsta līmeņa speciālistu, kas spēj nodrošināt mācību pasniegšanu augstā kvalitātē, kā arī pietiekams skaits uzņēmumu speciālistu, kas būtu ieinteresēti šādu mācību apguvē un iegūto zināšanu praktiskā piemērošanā savu uzņēmumu transformācijai, produktu un pakalpojumu portfeļa attīstībai</t>
  </si>
  <si>
    <t xml:space="preserve">Izglītības iestāžu infrastruktūras pilnveide un aprīkošana
</t>
  </si>
  <si>
    <t>Augstskolu un zinātnisko institūtu dati. 
Rādītāja aprēķins: 1) Doktorantūras grantiem plānotais finansējums 7 761 600 EUR/36 960 EUR 1 grantam= 210 granti; 2) Pēcdoktorantūras grantiem plānotais finansējums 9 849 000 EUR/140 700 EUR 1 grantam= 70 granti; 3) Zinātnieku (profesoru) grantiem plānotais finansējums 9 730 000 EUR/278 000 EUR 1 grantam=35 granti. Kopā: 210+70+35=315 granti.</t>
  </si>
  <si>
    <t>Riski: Nav pietiekams doktorantu, pēcdoktorantu un zinātnieku (profesoru) skaits, kas vēlas studēt doktorantūrā vai turpināt pētniecisko darbību Latvijā.</t>
  </si>
  <si>
    <t>Augstskolu un zinātnisko institūtu dati. 
Rādītāja aprēķins: iekšējiem pētniecības grantiem plānotais finansējums 27 000 000 EUR/300 000 EUR 1 grantam= 90 granti.</t>
  </si>
  <si>
    <t>Riski: Akadēmiskā un zinātniskā personāla noslodze citos projektos, kas rada nepietiekamu akadēmiskā un zinātniskā personāla skaitu, kas vēlas veikt pētniecisko darbību iekšējos pētniecības un attīstības grantos;
 izaicinājumi ar pilnvērtīgu sadarbību vienas institūcijas struktūrvienību ietvaros, īpaši institūciju konsolidācijas gadījumos</t>
  </si>
  <si>
    <t xml:space="preserve">10 
</t>
  </si>
  <si>
    <t>Līgums par piešķirto valsts budžeta līdzekļu izlietojumu RTU RBS inovatīvas studiju programmas IKT jomā izveidei</t>
  </si>
  <si>
    <t>ES fondu 2014-2020 plānošanas perioda projektu dati</t>
  </si>
  <si>
    <t>8.1.2.specifiskais atbalsta mērķis "Uzlabot vispārējās izglītības iestāžu mācību vidi"</t>
  </si>
  <si>
    <t>Kritēriji un kārtība uzņēmumu stimulēšanai un pienākumiem  savu darbinieku izglītošanā un plašāku iespēju un tiesību radīšana nodarbinātajiem piedalīties izglītībā</t>
  </si>
  <si>
    <t>IZM</t>
  </si>
  <si>
    <t>Aizkavējas MK noteikumu saskaņošana un apstiprināšana</t>
  </si>
  <si>
    <t xml:space="preserve">Oficiālā publikācija </t>
  </si>
  <si>
    <t xml:space="preserve">Mērķis </t>
  </si>
  <si>
    <t>IZM dati</t>
  </si>
  <si>
    <t xml:space="preserve">3 - Digitālā transformācija </t>
  </si>
  <si>
    <t>IZM un projektā iesaistītās institūcijas</t>
  </si>
  <si>
    <t>Ārpusformālās izglītības pieejā sagatavotu IKT speciālistu skaits</t>
  </si>
  <si>
    <t xml:space="preserve">Indivīds reģistrēts pašvadīto IKT mācību īstenošanai/noslēgts līgums par dalību mācībās  </t>
  </si>
  <si>
    <t>Normatīvajā bāzē nostiprināts un ieviests vienots ietvars digitālo pamata prasmju novērtēšanai, mācību vajadzību identificēšanai un plānošanai, kā arī novērtēšanai</t>
  </si>
  <si>
    <t>Apstiprināts normatīvais regulējums</t>
  </si>
  <si>
    <t>Oficiālā publikācija</t>
  </si>
  <si>
    <t>ES fondu 2014-2020, 2007-2013 plānošanas perioda projektu dati; Fundamentālo un lietišķo pētījumu projektu dati;
VIIS, VID dati; 
Līguma par piešķirto valsts budžeta līdzekļu izlietojumu RTU RBS inovatīvas studiju programmas IKT jomā izveidei dati.</t>
  </si>
  <si>
    <t>ES fondu 2014-2020, 2007-2013 plānošanas perioda projektu dati;
Fundamentālo un lietišķo pētījumu projektu dati; Līgums par piešķirto valsts budžeta līdzekļu izlietojumu RTU RBS inovatīvas studiju programmas IKT jomā izveidei</t>
  </si>
  <si>
    <t>8.2.2.SAM "Stiprināt augstākās izglītības institūciju akadēmisko personālu stratēģiskās specializācijas jomās" 3.kārta; 1.1.1.2.pasākums "Pēcdoktorantūras pētniecības atbalsts"; 2.1.1.3.3.apakšaktivitāte "Zinātnisko institūciju institucionālās kapacitātes attīstība"; 8.1.1.SAM „Palielināt modernizēto STEM, tajā skaitā medicīnas un radošās industrijas, studiju programmu skaitu”; 1.1.1.4.pasākums "P&amp;A infrastruktūras attīstīšana viedās specializācijas jomās un zinātnisko institūciju institucionālās kapacitātes stiprināšana"; 8.2.1.SAM „Samazināt studiju programmu fragmentāciju un stiprināt resursu koplietošanu” 2.kārta</t>
  </si>
  <si>
    <t>1 500 000</t>
  </si>
  <si>
    <t>1 530410</t>
  </si>
  <si>
    <t>1.Ziņojuma izstrāde par katastrofu risku pārvaldības sistēmu</t>
  </si>
  <si>
    <t>MK apstiprināts informatīvais ziņojums  par katastrofu risku pārvaldības sistēmas ieviešanu</t>
  </si>
  <si>
    <t>Iekšlietu ministrijas izveidotā un iekšlietu ministra vadītā Būvniecības un Attīstības padomes lēmumos balstīta ziņojuma sagatavošanas Ministru kabinetam par katastrofu risku pārvaldības sistēmas ieviešanas progresu un laika skalā īstenojamām darbībām, sasniedzamajiem mērķiem un atbildīgajām institūcijām.</t>
  </si>
  <si>
    <t>Iekšlietu ministrija saskaņojot ar katastrofu pārvaldes sistēmā iesaistītajām institūcijām izstrādā informātīvo ziņojumu ministru kabinetam par katastrofu centru būvniecības vietām, būvniecības platībām un  izmaksām katrā būvniecības vietā, kā arī katrā objektā izvietojamajiem katastrofu pārvaldības subjektiem un centru būvniecības īstenošanas plānu realizācijas indikatīvo laika grafiku pēc būvniecības līgumu noslēgšanas Ziņojumā iekļaujot detalizētu reaģēšanas un glābšanas specializētā transporta esošās situācijas aprakstu, atjaunošanas plānu un laika grafiku, kā arī informāciju par IKT risinājumu iecerēm, to progresu un īstenošanas laika grafiku, apmācību sistēmas un prevencijas rīku uzlabošanas plānu.</t>
  </si>
  <si>
    <t>Pieņēmumi: Ziņojuma saskaņošnas process ar katastrofu pārvaldības sistēmas subjektiem kavējas.</t>
  </si>
  <si>
    <t>Regulāra saziņa ar katastrofu pārvaldības sistēmas subjektiem un neatrisināmu saskaņojumu nesniegšanas gadījumā, ziņojuma virzīšana uz MK ar skaidrojumu par attiecīgajām iebildēm.</t>
  </si>
  <si>
    <t>Ekonomisko noziegumu izmeklēšanas kapacitātes stiprināšanas un VP attīstības rekomendāciju ieviešanas progresa ziņojums</t>
  </si>
  <si>
    <t xml:space="preserve">VP apstiprināts ieviešanas progresa plāns </t>
  </si>
  <si>
    <t>Politiskās un administratīvās vadības stabilitāte, uz kuras lēmumiem balstīta reformas ieviešanas gaita.</t>
  </si>
  <si>
    <t>Tādu Valsts policijas  lietvedībā esošo kriminālprocesu vides noziegumu jomā skaits, kuri atklāti un lietvedība noslēgta</t>
  </si>
  <si>
    <t xml:space="preserve">Atklāto vides noziegumu kriminālprocesu īpatsvars </t>
  </si>
  <si>
    <t>Tehnisko specifikāciju pārbaude, iepirkumu uzraudzība un kontrole</t>
  </si>
  <si>
    <t xml:space="preserve">Izmaksu aprēķins veikts pēc bottom-up principa, iekļaujot aktivitāšu izpildei nepieciešamo pakalpojumu, iekārtu vai programnodrošinājuma izmaksas. Veikta tirgus izpēte, rakstiski aptaujājot potenciālos pakalpojuma sniedzējus, sniedzot plānotā pakalpojuma aprakstu, daļēji veicot izmaksu analīzi Elektroniskā iepirkumu sistēmā un pēc iepriekšējas pieredzes. Tika izdarīti pieņēmumi par plānoto kātras aktivitātes un sastāvdaļu tehniskām prasībām.  Veicot izmaksu aprēķinu izmantots vidējais apmērs no iesniegtajiem piedāvājumiem, to noaapaļojot. Ne visi pretendenti atbildēja uz piedāvājumu pieprasījumu, tāpēc atsevišķas izpētes piedāvājumu skaits ir mazāks par 3. Provizorisko izmaksu aprēķinu katrai projekta paredzētai darbībai un izmaksu apraksts skatīt zemāk. Visas summas bez PVN.
1. Izmaksu pozīcija: Sadarbības koordinācijas, informācijas apmaiņas un apmācību IT platformas risinājuma izstrāde un nepieciešamās infrastruktūras iegāde – kopā 120 000 EUR (tai skaitā 2.1.3. pozīcija)
1.1. Tirgus izpēte Nr.5-7/16  “Finanšu izlūkošanas komunikācijas platformas pilnveide noziedzīgi iegūtu līdzekļu legalizācijas un terorisma un proliferācijas finansēšanas novēršanas koordinācijai” - vidēji 20 000 (Pedāvājums 1: SIA “IPRO” – 17 535 EUR; piedāvājums2: SIA “Opticom” - 20 975 EUR; Piedāvājums 3: SIA Santa monica Networks – 21 146.34 EUR)
1.2. Tirgus izpēte Nr.5-7/23 - “Vienota un centralizēta nepārtrauktās elektroenerģijas aizsardzības sistēmas iegāde Finanšu izlūkošanas dienestam” - vidēji 15 000 EUR (Piedāvājums 1: SIA “Energolukss” - 12 642.40‬ EUR; Piedāvājums 2: SIA “UPS Serviss Centrs” – 14 027.50 EUR; SIA “AMBK” - 17 100 EUR)
1.3. Tirgus izpēte Nr. 5-7/24 - “E-apmācību platformas izstrāde un uzturēšana” - vidēji 30 000 EUR (Piedāvājums 1: SIA “Baltijas Datoru akadēmija” - 29 700 EUR)
2. Izmaksu pozīcija: Finanšu izlūkošanas datu saņemšanas un analīzes sistēmas pielāgošana datu apmaiņai ar TAI – 154 000 EUR
2.1. Tirgus izpēte Nr.5-7/22 - “goAML sistēmas datu vizualizācijas, apmaiņas un validāciju procesu pilnveide” - 154 000 EUR (bez 2.1.3. pozīcijas)
2.1.1. Lietojumprogrammu programmēšanas saskarnes izstrāde goAML datubāzei - 87 000 ( Piedāvājums1: SIA “Cloud Enterprise Systems”80000; Piedāvājums2: SIA “Corporate Systems” 60000;SIA DIVI Grupa 120 000)
2.1.2. “Datu iesniegšanas risinājumu izstrāde, balstoties uz goAML datu iesniegšanas pakalpi”  - 67 000 ( Piedāvājums1: SIA “Cloud Enterprise Systems” 60 000 EUR; Piedāvājums2: SIA “Corporate Systems” 40000 EUR; SIA DIVI Grupa 100 000 EUR)
2.1.3. “Datu apkopošanas un vizualizācijas paneļa izveide goAML sistēmā uzkrātajiem datiem” – 55 000 EUR (tiek iekļauts 1. pozīcijā) (Piedāvājums1: SIA “Cloud Enterprise Systems” 60000 EUR; Piedāvājums2: SIA “Corporate Systems” 25000 EUR;SIA DIVI Grupa 80 000 EUR) 
3. Izmaksu pozīcija: Iesaistīto pušu starpsistēmu savienojumu izveide, nodrošinot akreditētu šifrēšanu un informācijas aizsardzību, t.sk. infrastruktūras iegāde – 312 810 EUR (bez PVN)
3.1. Tirgus izpēte Nr.5-7/19 - “Datu analīzes un stratēģiskās koordinācijas infrastruktūras izveide Finanšu izlūkošanas dienesta vajadzībām”  - 261 810 (	Piedāvājums 1: SIA "Multicore" - 319300 EUR; Piedāvājums 2: SIA “Adaptive” – 244 000 EUR; Piedāvājums 3: SIA “Datakom” – 278 525 EUR)
3.2. Tirgus izpēte Nr.75-7/21 - “Garantēta vienvirziena tīkla savienojuma datu diodes iegāde augsta riska datu pārsūtīšanai” - 51 000 (Piedāvājums1: SIA WeAreDots - 50 740 EUR; Piedāvājums2: SIA Hermitage Solutions - 51 740 EUR)
4. Izmaksu pozīcija : Nokomplektēta drošā un moderni aprīkota stratēģiskās komunikācijas telpa – 157 000 EUR 
4.1. Tirgus izpēte Nr.5-7/15 - “Stratēģiskās komunikācijas telpas ierīkošana un pielāgošana Finanšu izlūkošanas dienesta vajadzībām” (Piedāvājums1: SIA SOLAVI – 176 915 EUR; Piedāvājums2: ProVIsion Baltic SIA – 124 445.20 EUR; Piedāvājums3: SIA AMICORUM - 169 979 EUR)
5. Izmaksu pozīcija: Nokomplektēta e-apmācību nodrošināšanas telpa – 251 000 EUR 
5.1. Tirgus izpēte Nr.5-7/18 - “E-apmācību telpas ierīkošana, pielāgošana un komplektācija Finanšu izlūkošanas dienesta vajadzībām” (Piedāvājums1: SIA SOLAVI – 279 201 EUR; Piedāvājums2: ProVIsion Baltic SIA – 215 614.20 EUR; Piedāvājums3: SIA AMICORUM - 257 061.30EUR)
6. Izmaksu pozīcija: IT platformas satura izstrāde, tai skaitā e-apmācību moduļi par NILLTPFN jautājumiem – 220 000 EUR
6.1. Tirgus izpēte Nr.5-7/17 - “E-apmācību satura izstrāde noziedzīgi iegūtu līdzekļu legalizācijas un terorisma un proliferācijas finansēšanas novēršanas jomā” (Piedāvājums1: Baltijas datur akadēmija – 320 000 EUR;Piedāvājums2: RTU Tāmācības studiju centra – 190 000 EUR; Piedāvājums3: PricewaterhouseCoopers SIA – EUR 150 000 EUR)
7. Izmaksu pozīcija: Speciālistu piesaiste datu analīzei un vadības algoritmu izstrādei – 107 200 EUR (divu ekpertu piesaiste, vidējās izmaksas)
7.1. Tirgus izpēte Nr.5-7/20 - “Speciālistu piesaiste datu analīzei un vadības algoritmu izstrādei – intensīva pieejamo datu izpētei un zināšanu apguvei AML problēmjautājumu virzienā”
7.1.1. Piedāvājums1 – ekspertu novērtējums: Agris Ņikitenko (Profesors Dr. sc. ing. (RTU Datorzinātnes un informācijas tehnoloģijas fakultātes dekāns) - 41 600 EUR
7.1.2. Piedāvājums2 – ekspertu novērtējums: Kārlis Čerāns (Dr.dat., asoc. prof..,  LU Matemātikas un informātikas institūts) - 61 600 EUR 
7.1.3.  Piedāvājums3  – ekspertu novērtējums: Ilze Andersone RTU Datorzinātņu un Informācijas Tehnoloģiju fakultāte MISIK docente, vadošā pētniece - 57 600 EUR
8. Izmaksu pozīcija: Tehnoloģiski analītiskā platforma kopā 
8.1. Tirgus izpēti Nr.5-7/25 - “Augstas veiktspējas tehnoloģiski analītiskās platformas izveide, mašīnmācības uzdevumu risināšanai”  - Mašinmācības un Aprēķinu serveri - 152 000  EUR(piedāvājums1: SIA Datakom 152 000 EUR) </t>
  </si>
  <si>
    <t xml:space="preserve">Projekta paredzamās izmaksas balstītas uz veiktājām tirgus izpētēm par paredzēto izmaksu apmēru, saskaņā ar FID iekšējo kārtību "Iepirkumu organizēšanas kārtība". Veiktas sekojošās tirgus izpētes un sagatavoti to apkopojumi:  
- nr.5-7/25 (31.03.2021) "Augstas veiktspējas tehnoloģiski analītiskās platformas izveide, mašīnmācības uzdevumu risināšanai"
- nr.5-7/24 (31.03.2021) "E-apmācību platformas izstrāde un uzturēšana"
- nr.5-7/23 (31.03.2021) "Vienota un centralizēta nepārtrauktās elektroenerģijas aizsardzības sistēmas iegāde Finanšu izlūkošanas dienestam"
- nr.5-7/22 (30.03.2021) "goAML sistēmas datu vizualizācijas, apmaiņas un validāciju procesu pilnveide"
- nr. 5-7/21 (30.03.2021) "Garantēta vienvirziena tīkla savienojuma datu diodes iegāde augsta riska datu pārsūtīšanai"
- nr. 5-7/20 (30.03.2021) "Speciālistu piesaiste datu analīzei un vadības algoritmu izstrādei – intensīva pieejamo datu izpētei un zināšanu apguvei AML problēmjautājumu virzienā"; 
- nr. 5-7/19 (29.03.2021) -  "Datu analīzes un stratēģiskās koordinācijas infrastruktūras izveide Finanšu izlūkošanas dienesta vajadzībām”, 
- nr.5-7/18 (29.03.2021) -  “E-apmācību telpas ierīkošana, pielāgošana un komplektācija Finanšu izlūkošanas dienesta vajadzībām”, 
- nr. 5-7/17 (29.03.2021) -  "E-apmācību satura izstrāde noziedzīgi iegūtu līdzekļu legalizācijas un terorisma un proliferācijas finansēšanas novēršanas jomā"; 
- nr. 5-7/16 (29.03.2021) - “Finanšu izlūkošanas komunikācijas platformas pilnveide noziedzīgi iegūtu līdzekļu legalizācijas un terorisma un proliferācijas finansēšanas novēršanas koordinācijai”; 
- nr.5-7/15 (29.03.2021)	- “Stratēģiskās komunikācijas telpas ierīkošana un pielāgošana Finanšu izlūkošanas dienesta vajadzībām”. 
Apkopojumi pieejami pēc pieprasījuma.	</t>
  </si>
  <si>
    <t>Ekonomikas ministrija, ALTUM</t>
  </si>
  <si>
    <t>Kavēta programmas uzsākšana.
Nepietiekams skaits projektu, kas kvalificējas programmai.</t>
  </si>
  <si>
    <t xml:space="preserve">EDIC un reģionālajiem uzņēmējdarbības centriem neizdosies sasniegt uzņēmējus, atšķitīga ieinteresētība dažādos reģionos. EDIC darbības uzsākšana būtiski kavējas, ņemot vērā ieilgušo EK veikto atlasi. </t>
  </si>
  <si>
    <t xml:space="preserve">Digitālā brieduma tests ir EDIC interneta vietnē pieejams digitāls rīks, kas novērtē uzņēmuma digitālo briedumu dažādos aspektos un ko uzņēmums var aizpildīt patstāvīgi vai ar konsultanta palīdzību. </t>
  </si>
  <si>
    <t xml:space="preserve">Atskaites punkts uzskatāms par sasniegtu, kad digitālā brieduma tests ir funkcionējošs un pieejams EDIC klientiem. 
</t>
  </si>
  <si>
    <t>Piesaistītais privātais finansējums</t>
  </si>
  <si>
    <t>Noslēgtā līguma un projekta dati apliecina privāto investīciju ieguldījumu projektā</t>
  </si>
  <si>
    <t>Altum noslēgtie aizdevuma līgumi un projketa dati, kas pierāda privāto investīciju ieguldījumu projektā.</t>
  </si>
  <si>
    <t>Ministru kabinets apstiprinājis „Mājokļu pieejamības pamatnostādnes”  </t>
  </si>
  <si>
    <t>n/a </t>
  </si>
  <si>
    <t>Ekonomikas ministrija </t>
  </si>
  <si>
    <t>MK pieņemts lēmums par pamatnostādņu apstiprināšanu </t>
  </si>
  <si>
    <t>Aizkavējās projektu iesniegšanas un / vai vērtēšana</t>
  </si>
  <si>
    <t>Aizkavēta regulējošo MK noteikumu saskaņošana ar visām iesaistītajām pusēm un /vai kavējās projektu īstenošana.</t>
  </si>
  <si>
    <t xml:space="preserve">Programmas nosacījumu izstrāde un programmas ieviešana ciešā sadarbībā ar ALTUM un partneriem </t>
  </si>
  <si>
    <t>MWh/gadā</t>
  </si>
  <si>
    <t xml:space="preserve">Programmas nosacījumu izstrāde un programmas ieviešana ciešā sadarbībā ar partneriem </t>
  </si>
  <si>
    <t xml:space="preserve">Pieņēmumi balstīti uz līdzšinējo pieredzi 2014.-2020.gada plānošanas perioda Darbības programmas "Izaugsme un nodarbinātība" 4.2.1.1. pasākumā "Veicināt energoefektivitātes paaugstināšanu dzīvojamās ēkās" </t>
  </si>
  <si>
    <t xml:space="preserve">2014.-2020.gada plānošanas perioda Darbības programmas "Izaugsme un nodarbinātība" 4.2.1.1. pasākums "Veicināt energoefektivitātes paaugstināšanu dzīvojamās ēkās" </t>
  </si>
  <si>
    <t>EDIC nacionālais kandidāts - Latvijas IT klasteris un konsorcija partneri</t>
  </si>
  <si>
    <t xml:space="preserve">Eksperta vērtējums </t>
  </si>
  <si>
    <t>Plāpotās izmaksas noteiktas, pamatojoties uz 1.2.1.1. pasākuma Kompetences centru programmas vēsturiskiem datiem</t>
  </si>
  <si>
    <t>Centrālās finanšu un līgumu aģentūras rīcībā esošie projektu dati.</t>
  </si>
  <si>
    <t>1.2.1.1. Atbalsts jaunu produktu un tehnoloģiju izstrādei kompetences centru ietvaros, 2. kārta</t>
  </si>
  <si>
    <t>KP VIS dati par Informācijas un komunikācijas kompetences centra 2. kārtas projektiem (projekti ar statusu "līgums" un "pabeigts")</t>
  </si>
  <si>
    <t>14-20 perioda 1.2.1.4.projekta dati, Altum programmas un risku izvērtējuma pieņēmumi</t>
  </si>
  <si>
    <t xml:space="preserve">darbības programmas "Izaugsme un nodarbinātība" 1.2.1. specifiskā atbalsta mērķa "Palielināt privātā sektora investīcijas P&amp;A" 1.2.1.4. pasākumu "Atbalsts jaunu produktu ieviešanai ražošanā" </t>
  </si>
  <si>
    <t>KP VIS dati (projekti ar statusu "līgums" un "pabeigts")</t>
  </si>
  <si>
    <t>14-20 perioda 1.2.2.1. un 1.2.2.3. projekta dati</t>
  </si>
  <si>
    <t xml:space="preserve">Darbības programmas "Izaugsme un nodarbinātība" 1.2.2.
-  specifiskā atbalsta mērķa "Veicināt inovāciju ieviešanu komersantos" 1.2.2.1. pasākuma "Atbalsts nodarbināto apmācībām" pirmās un otrās projektu iesniegumu atlases kārtas īstenošanas noteikumi
- specifiskā atbalsta mērķa "Veicināt inovāciju ieviešanu komersantos" 1.2.2.3. pasākuma "Atbalsts IKT un netehnoloģiskām apmācībām, kā arī apmācībām, lai sekmētu investoru piesaisti" īstenošanas noteikumi
</t>
  </si>
  <si>
    <t xml:space="preserve">(1) Ekonomikas ministrijas iepirktais tipveida būvprojekts daudzdzīvokļu dzīvojamās mājas izbūvei, kas ietver būvniecības īstenošanas tāmi
(2) Nosakot Finansēšanas fonda ietvaros aizdevumu un grantu administrēšanas un uzraudzības izmaksas, ir apzinātas potenciālās Altum izmaksas. Savukārt, lai noteiktu uzraudzības izmaksas, kas saistītas ar VTNP un MK noteikumu nosacījumu ievērošanu, ir apzinātas potenciālās uzraudzības izmaksas valsts kapitālsabiedrībai.
</t>
  </si>
  <si>
    <t>Apstiprināts Valsts pārvaldes modernizācijas plāns līdz 2022.gada beigām</t>
  </si>
  <si>
    <t>Izstrādāts Valsts pārvaldes modernizācijas plāns</t>
  </si>
  <si>
    <t>Kavēšanās ar Valsts pārvaldes modernizācijas plāna apstiprināšanu politiskā atbalsta trūkuma dēļ. Finansējuma trūkums atsevišķu plāna prioritāšu īstenošanai.</t>
  </si>
  <si>
    <t>Apstiprināts Valsts pārvaldes modernizācijas plāns. Lēmuma pieņemšana Ministru kabinetā.</t>
  </si>
  <si>
    <t>Valsts kancelejas un Valsts kases grāmatvedības un personāla resursu uzskaites dati par atbalsta funkciju centralizācijas progresu.</t>
  </si>
  <si>
    <t>Līdz 2025.gada vidum normatīvās bāzes sakārtošana saistībā ar inovāciju eko-sistēmu</t>
  </si>
  <si>
    <t xml:space="preserve">Esošo analītisko risinājumu modernizācija </t>
  </si>
  <si>
    <t>Nodrošināt esošos riska sistēmu migrāciju uz vienotu analītisko platformu. Izstrādāt un ieviests modernizētu Fizisko personu riska sistēmu (ietverot amatpersonu risku analīzi), Akcīzes nodokļu risku vadības sistēmu. Nodrošināt ESKORT sistēmas darbību uz SAP HANA datu bāzes.</t>
  </si>
  <si>
    <t>Risks, ka VID speciālistu un IS piegādātāju kapacitāte ir nepietiekama esošo sistēmu modernozācijai, jo iespējami neplānoti darbi, kas saistīti ar nodokļu jomas mainību. Kā rezultāts - tiks ietekmēti projektu īstenošanas termiņi.</t>
  </si>
  <si>
    <t>Mērķu sasniegšanas pārbaudes mehānisms paredz atbilstības izvērtējumu VID attīstības stratēģiskajam plānam 2020.g.-2022.g.</t>
  </si>
  <si>
    <t>Jaunu analīzes sistēmu izstrāde un ieviešana</t>
  </si>
  <si>
    <t>Izstrādāt  un ieviest nodokļu maksātāju segmentācijas sistēmu (tai skaitā, nodrošināt integrāciju ar Publicējamo datu bāzi un datu vizualizāciju EDS). Nodrošināt šīs informācijas integrāciju Nodokļa maksātāja 360 grādu analīzē</t>
  </si>
  <si>
    <t xml:space="preserve">Risks, ka projekta  iterāciju  īstenošana var tikt ietekmēta potenciālās darbietilpības un termiņu ietekmji dēļ, ko var izraisīt mainīgas nodokļu jomas prasības. </t>
  </si>
  <si>
    <t>Personāla apmācības darbam ar analītisko platformu, konsultācijas</t>
  </si>
  <si>
    <t>Nodrošināt VID speciālistu apmācības darbam ar SAP HANA tehnoloģisko platformu (18  apmācību grupas, katrā līdz 5 klausītājiem). Apmācības orientēt uz analītiķu un sistēmas administratoru sagatavošanu.</t>
  </si>
  <si>
    <t>Mērķa sasniegšana tiks izvērtēta atbilstoši VID darba plānam konkrētam atskaites gadam.</t>
  </si>
  <si>
    <t>Latvijā apstiprinātie programmatūras izstrādes standarti LVS 65:1996 - LVS 75:1996 (https://www.lvs.lv/lv/products/ics/98)</t>
  </si>
  <si>
    <t xml:space="preserve"> n/a</t>
  </si>
  <si>
    <t>km</t>
  </si>
  <si>
    <t>6.3.1.1.i. Atvērta, caurskatāma, godprātīga un atbildīga publiskā pārvalde</t>
  </si>
  <si>
    <t>6.3.1.2.i. Publiskās pārvaldes profesionalizācija un administratīvās un kapacitātes stiprināšana</t>
  </si>
  <si>
    <t>likuma vara</t>
  </si>
  <si>
    <t xml:space="preserve">3.1.2.5.i. Bezdarbnieku, darba meklētāju un bezdarba riskam pakļauto iedzīvotāju iesaiste darba tirgū </t>
  </si>
  <si>
    <t>SM</t>
  </si>
  <si>
    <t>VAS "Latvijas dzelzceļš",  Rīgas Dome</t>
  </si>
  <si>
    <t>Satiksmes ministrija
AS "Pasažieru vilciens"</t>
  </si>
  <si>
    <t>Investīcijas paredzēts izmantot šādām darbībām:
- bezemisiju ritekļu (bateriju elektrovilcieni - BEMU) iegāde.</t>
  </si>
  <si>
    <t>Veikti sinerģiski, kompleksi ieguldījumi bezemisiju sabiedriskā transporta attīstībā.</t>
  </si>
  <si>
    <t>RP SIA “Rīgas satiksme”</t>
  </si>
  <si>
    <t>Investīcijas paredzēts izmantot šādām darbībām:
- bezemisiju pilsētas sabiedriskā transporta  iegāde, t.i., elektroautobusi un tramvaji.</t>
  </si>
  <si>
    <t xml:space="preserve">Datu avots būs Veselības ministrijas kā vadošās valsts pārvaldes iestādes veselības nozarē informācija par dokumentu kopuma apstiprināšanu sistēmas ieviešanā
</t>
  </si>
  <si>
    <t>FM</t>
  </si>
  <si>
    <t>Risks – izstrādātais normatīvais regulējums netiek pieņemts (atbalstīts).</t>
  </si>
  <si>
    <t xml:space="preserve">IUB </t>
  </si>
  <si>
    <t>IUB</t>
  </si>
  <si>
    <t xml:space="preserve"> Tiesību aktu publicēšana www.likumi.lv.</t>
  </si>
  <si>
    <t>Definēti kritēriji riskanto tirgus sektoru, pasūtītāju un iepirkumu noteikšanai</t>
  </si>
  <si>
    <t>Izmaksas iekļauj apmācības un citus kapacitātes paaugstināšanas pasākumus pēc pašvaldību pieprasījuma un balstoties uz iepirkumu rezultātiem. Atbalsts tiks sniegts pašvaldību kapacitātei, stiprinot to darbības efektivitāti un kvalitāti, īstenojot pakalpojumu vadību pakalpojumu kvalitātes un pieejamības uzlabošanai jaunizveidotajās pašvaldībās, t.sk. paredzot: 1) pašvaldību pakalpojumu novērtējumu; 2) 	metodisko atbalstu un apmācības pakalpojumu optimizācijai/plānošanai atbilstoši demogrāfijas tendencēm pakalpojumu pieejamības un sasniedzamības uzlabošanai, administratīvā sloga mazināšanai, kā arī darbības efektivitātes un kvalitātes uzlabošanai (pakalpojumu dizaina pielietošana u.tml.); 3) pašvaldību pakalpojumu jaunu vai uzlaboto plānošanas un sniegšanas veidu pilotēšanu. Skat.detalizētu aprēķinu COSTING pielikumā.</t>
  </si>
  <si>
    <t xml:space="preserve">Iegādāts un uzstādīts spektrofotometrs lietošanai Muitas laboratorijā </t>
  </si>
  <si>
    <t>Iegādāts un uzstādīts spektrofotometrs lietošanai  Lidostas MKP</t>
  </si>
  <si>
    <t>Lidostas MKP ieviesta pasta sūtījumu viedās skenēšanas un automātiskās šķirošanas/analīzes līnija</t>
  </si>
  <si>
    <t>Noslēgts apvienotais projektēšanas - būvniecības līgums</t>
  </si>
  <si>
    <t xml:space="preserve">Būvprojekta izstrādes un saskaškaņošanas ar lietotājiem  procedūra prasa ilgāku laiku, nekā plānots. </t>
  </si>
  <si>
    <t>Izpildīti 100% no plānotajiem būvdarbiem, infrastruktūra kontroles dienestu funkciju izpildei pieņemta ekspluatācijā</t>
  </si>
  <si>
    <t>Infrastruktūras izveide var prasīt vairāk laika, nekā sākotnēji plānots. Būtiski palielinās būvniecības izmaksas.</t>
  </si>
  <si>
    <t>Veikts iepirkums un noslēgts līgums par kravu kontroles rentgeniekārtas piegādi un uzstādīšanu</t>
  </si>
  <si>
    <t xml:space="preserve">Publiskā iepirkuma procedūras prasa ilgāku laiku, nekā plānots, pārsūdzības procedūras, neatbilstoši piedāvājumi. Iepirkums beidzas bez rezultātiem. </t>
  </si>
  <si>
    <t xml:space="preserve">Uzstādīta  kravu kontroles rentgeniekārta </t>
  </si>
  <si>
    <t xml:space="preserve">Iepirkuma uzvarētājs neievēro līguma noteikumus un nosacījumus. 
Infrastruktūras izveide var prasīt vairāk laika, nekā sākotnēji plānots. Būtiski palielinās būvniecības izmaksas.
COVID-19 pandēmijas ierobežojumu rezultātā var būtiski tikt ietekmētas īstenojamo projektu aktivitātes. </t>
  </si>
  <si>
    <t>Mājokļu pieejamības pasākumu ietvara izstrāde  </t>
  </si>
  <si>
    <t>Provizoriskās izmaksas noteiktas saskaņā ar potenciālo piegādātāju iesniegtajiem izmaku aprēķiniem.</t>
  </si>
  <si>
    <t>Tirgus priekšizpēte. Cenu aptauja (Latvijas tirgus). SIA Armgate sniegto informāciju par provizoriskām izmaksām skatāma dokumentos pielikumā.</t>
  </si>
  <si>
    <t>Provizoriskās izmaksas noteiktas, ņemot vērā SIA "Saint-Tech" sniegtos pirmšķietamos aprēķinus: Rentgeniekārta RTT 110 - 1 161 600 EUR un pasta sūtījumu automātiskā līnija, kurā iekļauta pasta sūtījumu transportēšanas lenta, aizdomīgo sūtījumu novirzīšanas sistēma un divas attālinātās attēlu analīzes darba vietas (attēlu apstrādes programma) - 230 400 EUR.</t>
  </si>
  <si>
    <t>Detalizēts aprēķins skatāms dokumentos pielikumā.</t>
  </si>
  <si>
    <t>Tirgus priekšizpēte. Cenu aptauja (Latvijas tirgus).</t>
  </si>
  <si>
    <t>Projektu izvērtējums ERAF 2014.- 2020.gada ietvaros SAM 5.1.2., Eiropas Savienības Solidaritātes fonda ietvaros un būvniecības tirgus analīze.</t>
  </si>
  <si>
    <t>ERAF programmā 2014.-2020.gadam SAM 5.1.2. un Eiropas Savienības Solidaritātes fonds</t>
  </si>
  <si>
    <t>ERAF programmā 2014.-2020.gadam (43,39mnEUR) SAM 5.1.2. un Eiropas Savienības Solidaritātes fonds (13,73 mnEUR)</t>
  </si>
  <si>
    <t>Kvalitatīvo un kvantitatīvo kritēriju noteikšana</t>
  </si>
  <si>
    <t>Potenciālais risks - kavējas normatīvā regulējuma saskaņošana ar sadarbības parteriem un izstrādāto kritēriju apstiprināšana Ministru kabinetā</t>
  </si>
  <si>
    <t>pašvaldību domju lēmumi par vispārējās vidējās izglītības iestāžu reorganizāciju</t>
  </si>
  <si>
    <t>Datu avots: Izglītības un zinātnes ministrija</t>
  </si>
  <si>
    <t>Potenciālais risks - kavējas regulējuma saskaņošana ar sadarbības partneriem un izstrādāto kritēriju apstiprināšana Ministru kabinetā, jaunajās administratīvajās teritorijās īsā laika posmā pēc jaunu pašvaldību domju ievēlēšanas pieņemt domes lēmumus par izmaiņām vispārējās vidējās izglītības iestāžu tīklā</t>
  </si>
  <si>
    <t>IZM saskaņojums par pašvaldību pieņemtajiem izglītības iestāžu reorganizācijas lēmumiem</t>
  </si>
  <si>
    <t>Pašvaldību dibinātās vispārējās izglītības iestādēs veikta infrastruktūras pilnveide</t>
  </si>
  <si>
    <t xml:space="preserve">Potenciālais risks -  pašvaldības nav  pieņēmušas lēmumus par visaptveroša vispārējās vidējās izglītības tīkla sakārtošanu. Būvniecības izmaksu sadārdzinājuma gadījumā var mainīties izglītības iestāžu skaits, kā arī precīzs atbalstāmo izglītības iestāžu skaits, un attiecīgi katras izglītības iestādes modernizēšanai pieejamais finansējums, tiks noteikts pēc 2022.gada 31.marta, līdz minētajam termiņam pašvaldībām pieņemot lēmumus par visaptveroša pašvaldības dibinātu vispārējās izglītības iestāžu tīkla reorganizāciju. </t>
  </si>
  <si>
    <t>Provizoriskās izmaksas noteiktas, ņemot vērā iepriekšējo pieredzi BAXE sistēmas ieviešanā Baltijas valstīs, kā arī potenciālo izpildītāju iesniegtos aprēķinus</t>
  </si>
  <si>
    <t>Tirgus priekšizpēte.Informācija par provizoriskām izmaksām skatāma dokumentos pielikumā.</t>
  </si>
  <si>
    <t>Aktivitātes īstenotājs "VNĪ"  vairāk kā 15 gadu garumā veic kontroles dienestu infrastruktūras objektu izbūvi un/ vai modernizāciju. Šobrīd īstenošanā ir 3 RŠV modernizācijas projekti, kuru būvdarbu izmaksas ņemtas vērā, veicot aprēķinus jaunas infrastruktūras izveidei kontroles dienestu funkciju īstenošanai Uriekstes ielā 42, Rīgā (Kundziņsala). Izmaksu noteikšanai ņemts vērā būvniecības izmaksu indekss par 2020.gadu, kas raksturo galveno būvniecībā ieguldīto resursu izmaksu pārmaiņas; Ekonomikas ministrijas pētījums par prognozētām izmaiņām darbaspēka un būvmateriālu izmaksās būvniecības nozarē Latvijā 2020.–2024.gadam; MK 12.07.2016. ieteikumi Nr.2 "Vienotās prasības valsts pārvaldes iestāžu biroju ēkām un biroja telpu grupām";
Lietotāju (VRS, VID MP, PVD) vispārējās prasības un ņemot vērā katra attiecīgā lietotāja dienesta organizācijas prasības, t.sk. aizliegumus dienesta pienākumu ietvarā.
Provizoriskās izmaksas:
- Kontroles dienestu infrastruktūras izveide:  8992605 EUR.  
- Kravas rentgena iekārtas iegāde un tās infrastruktūras izbūve:  3 765395 EUR.</t>
  </si>
  <si>
    <t>ekonomikas transformācija un produktivitāte</t>
  </si>
  <si>
    <t>4.2.1.r. Cilvēkresursu nodrošinājums un prasmju pilnveide</t>
  </si>
  <si>
    <t>4.3.1.r. Veselības aprūpes ilgtspēja, pārvaldības stiprināšana, efektīva veselības aprūpes resursu izlietošana, kopējā valsts budžeta veselības aprūpes nozarē palielinājums</t>
  </si>
  <si>
    <t>5 - Veselība</t>
  </si>
  <si>
    <t>6 - Veselība</t>
  </si>
  <si>
    <t>7 - Veselība</t>
  </si>
  <si>
    <t>6.1.2.2.i. Muitas laboratorijas kapacitātes stiprināšana</t>
  </si>
  <si>
    <t>6.2.1.2.i. Ekonomisko noziegumu izmeklēšanas kapacitātes stiprināšana</t>
  </si>
  <si>
    <t>6.1.1.1.i. Esošo analītisko risinājumu modernizācija</t>
  </si>
  <si>
    <t>6.1.1.2.i. Jaunu analīzes sistēmu izstrāde</t>
  </si>
  <si>
    <t>3.1.2.4.i. Sociālās un profesionālās rehabilitācijas pakalpojumu sinerģiska attīstība  cilvēku ar funkcionāliem traucējumiem drošumspējas veicināšanai</t>
  </si>
  <si>
    <t>2.2.1.4.i. Finanšu instrumenti komersantu digitālās transformācijas veicināšanai</t>
  </si>
  <si>
    <t>2.2.1.2.i. Atbalsts procesu digitalizācijai komercdarbībā</t>
  </si>
  <si>
    <t xml:space="preserve">2.2.1.1.i. Atbalsts Digitālo inovāciju centru un reģionālo kontaktpunktu izveidei </t>
  </si>
  <si>
    <t>6.1.1.3.i. Personāla apmācības darbam ar analītisko platformu un, konsultācijas</t>
  </si>
  <si>
    <t>6.1.1.3.i. Personāla apmācības darbam ar analītisko platformu un konsultācijas</t>
  </si>
  <si>
    <t>Finanšu ministrija</t>
  </si>
  <si>
    <t>6.1.1.r. Analītikas stiprināšana un datu pārvaldības attīstība nodokļu administrēšanas un muitas jomā</t>
  </si>
  <si>
    <t>6.2.1.r. Noziedzīgi iegūtu līdzekļu legalizācijas identificēšanas, ekonomisko noziegumu izmeklēšanas un tiesvedības procesu modernizācija</t>
  </si>
  <si>
    <t>6.2.1.1.i. AML inovāciju centra izveide noziedzīgi iegūtu līdzekļu legalizācijas identificēšanas uzlabošanai</t>
  </si>
  <si>
    <t>6.3.1.r. Publiskās pārvaldes modernizācija</t>
  </si>
  <si>
    <t>Izveidota Latvijas iedzīvotāju genoma reference (Latvijas dalība Genome for Europe projektā - GoLatvia projekts)</t>
  </si>
  <si>
    <t>Izveidota genoma reference Latvijā</t>
  </si>
  <si>
    <t>4.1.1.1.i. Atbalsts sabiedrības veselības pētījumu veikšanai</t>
  </si>
  <si>
    <t>Veselības ministrijas dati par saskaņotu metodoloģiju pētījuma veikšanai</t>
  </si>
  <si>
    <t>Saskaņojums par pētījuma metodoloģiju</t>
  </si>
  <si>
    <t>Veselības ministrijas dati par pētījuma rezultātu izmantošanu (t.sk. iekšējie dokumenti, darba grupu un sanāksmju protokoli)</t>
  </si>
  <si>
    <t>4.1.1.2.i. Atbalsts universitātes un reģionālo slimnīcu veselības aprūpes infrastruktūras stiprināšanai</t>
  </si>
  <si>
    <t>Ārstniecības iestāžu dati par īstenoto projektu progresu</t>
  </si>
  <si>
    <t>Veselības ministrija apkopo minētos datus</t>
  </si>
  <si>
    <t>Projektu skaits, kam saņemts tehnoloģiju komisijas atzinums par iekārtu atbilstību attiecīgo valsts apmaksāto pakalpojumu sniegšanai</t>
  </si>
  <si>
    <t>Veselības ministrijas informācija par tehnoloģiju saskaņošanu ANM 10 slimnīcu projektiem</t>
  </si>
  <si>
    <t>Veselības ministrija apkopo datus par ārstniecības iestādēm, kam saskaņota tehnoloģiju iegāde</t>
  </si>
  <si>
    <t>4.1.1.3.i. Atbalsts sekundāro ambulatoro pakalpojumu sniedzēju veselības aprūpes infrastruktūras stiprināšanai</t>
  </si>
  <si>
    <t>Cilvēkresursu attīstības stratēģijas izstrāde</t>
  </si>
  <si>
    <t>Veselības ministrijas dati par izstrādāto cilvēkresursu kartējumu</t>
  </si>
  <si>
    <t>DG Reform  projekta ietvaros īstenotās aktivitātes, no kā atkarīga tālākā rīcība cilvēkresursu attīstības jomā</t>
  </si>
  <si>
    <t xml:space="preserve">Ieviesta simulācijas pieeja </t>
  </si>
  <si>
    <t>4.3.1.1.i. Atbalsts sekundārās ambulatorās veselības aprūpes kvalitātes un pieejamības novērtēšanai un uzlabošanai</t>
  </si>
  <si>
    <t xml:space="preserve">Veselības ministrijas informācija par rādītāja sasniegšanu pēc izvērtējuma pabeigšanas </t>
  </si>
  <si>
    <t xml:space="preserve">Rezultātu iestrāde veselības aprūpes politikas pilnveidošanā </t>
  </si>
  <si>
    <t>Petījumu veikšanai (3 gab.) sabiedrības veselības jomā plānoti  715 000 EUR, ņemot vērā līdzvērtīgu pētījumu izmaksas, kas viekti iepriekš. Tiks veikti šādi pētījumi - 
Veicināt pētniecību antimikrobiālās rezistences jomā, lai apzinātu efektīvākās intervences un uzraudzības metodes.
Apzināt nevakcinēšanās iemeslus.
Apzināt infekciju slimību izplatības riskus un to ietekmi uz sabiedrības veselības rādītājiem.
Pētījuma izmaksās iekļauti izdevumi par ekspertiem, kas nodrošina pētījuma sagatavošanu, izmaksas</t>
  </si>
  <si>
    <t>1) atsauce uz pētījumu, kura izmaksas izmantotas aprēķinā - https://www.eis.gov.lv/EKEIS/Supplier/Procurement/35814</t>
  </si>
  <si>
    <t>Veikti ieguldījumi darbības programmas 2014.-2020.gadam ietvaros</t>
  </si>
  <si>
    <t>Veselības ministrijas darba materiāli par līdzīgiem infrastruktūras projektiem veselības jomā. http://tap.mk.gov.lv/lv/mk/tap/?pid=40490871&amp;mode=mk&amp;date=2020-08-25 (Informatīvā ziņojuma 19.p.pamato 20% izmaksu pieaugumu)</t>
  </si>
  <si>
    <t>4.2.1.1.i. Atbalsts cilvēkresursu attīstības sistēmas ieviešanai</t>
  </si>
  <si>
    <t>Veselības ministrijas darba materiāli par līdzīgiem projektiem citās valstīs</t>
  </si>
  <si>
    <t>Veikti ieguldījumi darbības programmas 2014.-2020.gadam ietvaros (SAM 9.2.3.veselības tīklu attīstības vadlīnijas)</t>
  </si>
  <si>
    <t xml:space="preserve">Pētījuma par veselības aprūpes kvalitāti un pieejamību veselības sistēmas novērtēšanai un uzlabošanai (t.sk. kartējums sekundārais ambulatorais, ATR ietekme) izmaksas 650 000 EUR apjomā balstās uz līdzvērtīgiem citiem izvērtējumiem -  atsauce uz pētījumiem, kuru izmaksas izmantotas aprēķinā - https://www.eis.gov.lv/EKEIS/Supplier/Procurement/35814 (minētais finansējums sastāda aptuveni 25% no ANM plāna ietvaros plānotā pētījuma) un Veselības ministrijas informācija par līguma summu ar Pasaules Banku par veselības tīklu attīstības vadlīniju izstrādi (ANM plāna ietvaros plānotais finansējums paredzēts 50% apjomā no PB izvērtējuma)
</t>
  </si>
  <si>
    <t xml:space="preserve">Atsauce uz pētījumiem, kuru izmaksas izmantotas aprēķinā - https://www.eis.gov.lv/EKEIS/Supplier/Procurement/35814 </t>
  </si>
  <si>
    <t>Latvijā nacionālajā līmenī nav īstenoti "pēdējās jūdzes" projekti (līdz šim īstenots tikai "vidējās jūdzes" projekti), līdz ar to nav iespējams balstīties uz iepriekš īstenoto projektu izmaksām.</t>
  </si>
  <si>
    <t>VID</t>
  </si>
  <si>
    <t>Iztrādāti un pieņemti grozījumi ārējos normatīvajos aktos "Par nodokļiem un nodevām"</t>
  </si>
  <si>
    <t>Plānotie priekšlikumi grozījumiem likumā var netikt apstiprināti;
tiek kavēta likumprojekta izskatīšana MK un tālāka virzība apstiprināšanai Saeimā, jo iesaistītās puses nespēj panākt vienošanos.</t>
  </si>
  <si>
    <t>Iztrādāts uz datiem balstīts pakalpojumu grozs katrai nodokļu maksātāju segmentācijas grupai</t>
  </si>
  <si>
    <t>Nav pieteikamas informācijas, lai izstrādātu katram nodokļu maksātāju segmentam atbilstošu pakalpojumu grozu</t>
  </si>
  <si>
    <t>Nodrošināt periodisku izstrādāto pakalpojumu grozu atbilstību konkrēto nodokļu maksātāju segmentiem</t>
  </si>
  <si>
    <t>Zemkopības ministrijas nekustamie īpašumi</t>
  </si>
  <si>
    <t>Zemkopības ministrija, Zemkopības ministrijas nekustamie īpašumi</t>
  </si>
  <si>
    <t>Administratīvās (dokumentācijas) un fiziskās kontroles uz vietas</t>
  </si>
  <si>
    <t>No applūšanas riska pasargātā teritorija</t>
  </si>
  <si>
    <t>Meliorācijas kadastrs</t>
  </si>
  <si>
    <t>Nelabvēlīgi laikapstākļi, kas var aizkavēt pasākumu īstenošanu</t>
  </si>
  <si>
    <t>Īstenots valsts pētījumu programmas “Ēnu ekonomikas mazināšana valsts ilgtspējīgas attīstības nodrošināšanai” projekts</t>
  </si>
  <si>
    <t>Ir izstradāta un pieņemta Valsts pētījumu programa</t>
  </si>
  <si>
    <t>Atskaites punkts tiks uzskatīts par sasniegtu, kad tiks noslēgti līgumi par vides pieejamības nodrošināšanas pasākumu īstenošanu 63 valsts un pašvaldības ēkās.</t>
  </si>
  <si>
    <t>Mērķis tiks uzskatīts par sasniegtu, kad tiks veikti vides pieejamības uzlabojumi 63 valsts un pašvaldību ēkās – mērķa sasniegšanu pierādīs parakstīts pieņemšanas - nodošanas akts.</t>
  </si>
  <si>
    <t>Mērķis tiks uzskatīts par sasniegtu, kad tiks veikti mājokļu pielāgojumi vides pieejamības nodrošināšanai 259 personām ar invaliditāti  – mērķa sasniegšanu pierādīs parakstīts pieņemšanas - nodošanas akts.</t>
  </si>
  <si>
    <t>Atskaites punkts tiks uzskatīts par sasniegtu, kad tiks sagatavota IS tehniskā specifikācija un tā ir iekļauta iepirkuma konkursa nolikumā IS izstrādes ārpakalpojumam.  Izveidota nacionāla līmeņa darba grupa apstiprinājusi izstrādāto IS tehnisko specifikāciju un tās gatavību iesniegšanai LM iepirkuma komisijai (atskaites punkta sasniegšanu pierādīs parakstīts darba grupas protokols)</t>
  </si>
  <si>
    <t xml:space="preserve">Mērķis tiks uzskatīts par sasniegtu, kad tiks izstrādāts prognozēšanas rīks sociālās apdrošināšanas sistēmas ilgtermiņa prognozēm un to būs apstiprinājusi izveidota nacionālā darba grupa (atskaites punkta sasniegšanu pierādīs parakstīts darba grupas protokols). </t>
  </si>
  <si>
    <t xml:space="preserve">Nodrošināta jaunu ģimeniskai videi pietuvinātu ilgstošās aprūpes pakalpojumu sniegšanas vietu izveide [852] senioriem </t>
  </si>
  <si>
    <t>pakalpojumu vietas</t>
  </si>
  <si>
    <t>Mērķis tiks uzskatīts par sasniegtu, kad tiks izveidotas jaunas ģimeniskai videi pietuvinātu ilgstošas aprūpes pakalpojumu sniegšanas vietas 852 senioriem. Mērķa sasniegšanu pierādīs parakstīts pieņemšanas – nodošanas akts.</t>
  </si>
  <si>
    <t>Pastāv risks, ka infrastruktūras uzlabošanas īstenošanas termiņus var ietekmēt iespējamas pārsūdzības iepirkumos būvdarbu veikšanai.  Lai mazinātu iespējamos riskus, izstrādājot iepirkuma dokumentāciju, tiks noteiktas rūpīgi izsvērtas un atbilstošas prasības pretendentiem, kā arī, plānojot atbalstāmo darbību īstenošanas laika grafiku, tiks ņemts vērā nepieciešamais laiks iespējamo pārsūdzību risināšanai.</t>
  </si>
  <si>
    <t xml:space="preserve">Pieņēmumi izmaksu aprēķinā balstīti uz Nodarbinātības valsts aģentūras līdzšinējo pieredzi mācību programmu īstenošanā. Informācija par pieņēmumiem, sasniedzamajām vērtībām un izmaksu noteikšana veikta.balstoties uz ESF projekta “Atbalsts bezdarbnieku izglītībai” Nr.7.1.1.0/15/I/001 2019.-2020. gada faktiski deklarētajām datiem (datu avots: Kohēzijas politikas fondu vadības informācijas sistēma (KPVIS)- https://projekti.cfla.gov.lv/ ) par unikālajām pasākumos iesaistītajām personām pārskatā periodā, un projekta izdevumiem pasākumu īstenošanai, kā arī digitālo rīku izstrādes izmaksas noteiktas balstoties uz projekta 2.2.1.1/17/I/032 2019.gada iepirkuma datiem https://www.eis.gov.lv/EKEIS/Opening/ExternalProposalParts/30755 (40 euro - 1 cilvēkstunda) un plānotajam cilvēkstundu aprēķinam ( 1328 cilvēkstundas).   </t>
  </si>
  <si>
    <t>Kavējās projektu iesniegšana</t>
  </si>
  <si>
    <t>1.2.1.5.i. Elektroenerģijas pārvades un sadales tīklu modernizācija</t>
  </si>
  <si>
    <t>Kavējās projektu īstenošana.</t>
  </si>
  <si>
    <t xml:space="preserve">Riski: Nepietiekama popularitāte komersantu vidū, kuras dēļ atbalsts var tikt izmantots nepilnā apmērā.
Pieņēmumi: 
1.2.1.4Pieņēmumi balstīti uz 1.2.1.4.programmas datiem, kas sevī ietvēra jaunu tehnoloģiju iegādi komersantiem un Altum ekspertu sākotnējo vērtējumu programmai izejot no programmas risku izvērtējuma.
.1.2.1.4. programmas pieprasījums:1.k kārtas ietvaros (līdz 09.2016) tika saņemts 41 projekta iesniegums par ERAF finansējumu 53 135 764,42 euro, 2. kārtas ietvaros (līdz 04.2018) - 51 projekta pieteikums par ERAF finansējumu 63 000 783,88 euro.19 mēneši starp vienas 1. un 2. atlases kārtas proj.iesniegšanas termiņa beigām (vienā kārtā vid. 46 projekti). Pieņēmums gadā saņemtu vid. 29 pieteikumus (19/12= 1.58; 46/1.58=29.11). papildus pieņemts, ka ;šai programmai būs vidēji par 15%lielāks pierasījums nekā tas bija 2016-2018 gadā.
</t>
  </si>
  <si>
    <t>Atbalstītie/apmācitie komersanti (neunikālie)</t>
  </si>
  <si>
    <t>Ekonomikas ministrija, Atlum</t>
  </si>
  <si>
    <t>Kavējas līguma ar Altum par finansēšanas fonda pārvaldi noslēgšana</t>
  </si>
  <si>
    <t>Noslēgts līgums ar nekustamā īpašuma attīstītāju par granta un aizdevuma piešķiršanu</t>
  </si>
  <si>
    <t>Stratēģija saskaņota ar visām iesaistītajām pusēm un apstiprināta. RIS3 stratēģiskās vadības padomes ir izveidotas, ir ievēlēti to pārstāvji.</t>
  </si>
  <si>
    <t>Latvijas investīciju un attīstības aģentūra</t>
  </si>
  <si>
    <t>Risks, ka ANM plāna ieviešanas gaitā, pamatojoties uz RIS3 monitoringa rezultātiem tiek secināts, ka tiek identificēta jauna RIS3 joma vai kāda no esošajām ir jāizslēdz no RIS3 jomu saraksta. Ņemot vērā, ka pirmo reizi ir plānots panākt stratēģisku ilgtermiņa sadarbību starp privāto, akadēmisko un valsts pārvaldes sektoru vienas RIS3 jomas ietvaros, pastāv risks par savstarpējo sadarbību un specifisko jautājumu izpratni, lai gan esošā pieredze norāda uz pozitīvām tendencēm.</t>
  </si>
  <si>
    <t xml:space="preserve">Valdība neatbalsta finansējuma piešķiršanu inovāciju pārvaldībai </t>
  </si>
  <si>
    <t>Projekta īstenošanas laikā iespējami dažādi riski, kuru rezultātā tiktu ietekmēt projekta ieviešana praksē, t.sk. ietekmējot investīciju apjomu. Tas nozīmē, ka iespējama saistīto datu novirze.Nepietiekama popularitāte komersantu vidū, kuras dēļ atbalsts var tikt izmantots nepilnā apmērā.</t>
  </si>
  <si>
    <t xml:space="preserve">2014.-2020.gada plānošanas perioda Darbības programmas "Izaugsme un nodarbinātība" 4.2.1.2. pasākums "Veicināt energoefektivitātes paaugstināšanu valsts ēkās" </t>
  </si>
  <si>
    <t>Plānojot izmaksas, tika ņemts vērā investīcijas laika grafiks, tāpat ņemta vērā izmaksu rašanās, kas ir raksturīga būvniecības projektiem:
• 2022.un 2023.gadā tiek plānoti būvniecības sagatavošanās darbi un būvniecības uzsākšana, kur finansējums tiks apgūts iesniedzot starpposma maksājumus un pieprasot avansu.
• 2024.gadā plānoti starpposma maksājumi būvniecības posmiem, kas noslēgušies;
• 2025. un 2026.gadā tiks pabeigta būvniecība un iesniegti noslēguma maksājumi, kad tiek pieprasīts un izmaksāts viss finansējums.</t>
  </si>
  <si>
    <t xml:space="preserve">Izmaksas noteiktas, pamatojoties uz EDIC nacionālā kandidāta sagatavoto informāciju. EDIC administratīvās izmaksas galvenokārt tiks segtas no programmas "Digitālā Eiropa" finansējuma. Izmantotas Latvijas Informācijas un komunijāciju tehnoloģiju asociācijas aplēses, kur viena uzņēmuma mentoringa/konsultāciju izamaksas ir 300 EUR, bet digitālā brieduma testa veikšana vienam komersantam - 200 EUR. </t>
  </si>
  <si>
    <t>Programmas finansēšanai nav paredzēts piesaistīt citu ES fondu finansējumu.
Šobrīd Altum netiek izsniegti aizdevumi ar granta elementu, tāpēc nav vēsturisko datu par šādām programmām un to apguvi.
Pieņēmumi finansējuma sadalei tiek noteikti, ņemot vērā 14-20 perioda 1.2.1.4.programmas datus kā arī Altum esošo pieredzi kredītportfeļa administrēšanā, kas saistīti ar uzņēmumu attīstību un paplašināšanos (izslēdzot NĪ finansēšanu). Pieņēmumi balstīti uz iespējamo programmas un tās risku izvērtējumu, kur ņemts vērā iespējamais darījumu skaits gadā, uzņēmuma lielums un vidējā aizdevuma summa, tāpat ņemts vērā, ka pēc šīs aizdevumu programmas būs lielāks pieprasījums, ņemot vērā granta elementu kā arī to, ka aktivitātei netiek plānots atbalsts no citiem ES fondiem. Izejot no šiem datiem norādīta iespējamā granta un finanšu instrumenta apguve.
Dati pieņēmumiem:
1. ņemot vērā 1.2.1.4.aktivitātes sadalījumu pa uzņēmuma lielumiem, tad 30% ir lielei uzņēmumi un 70% MVU
2. Vidējā darījumu summa:
      1.2.1.4.aktivitātē lielajiem komersantiem 4622237 EUR un MVU 2507540 EUR,
     Altum garantiju portfelī lielajiem komersantiem 2 000 000 EUR, maksimālā summa 3 000 000 EUR, MVU 400 000 EUR, maksimālā summa 800 000 EUR
      Altum aizdevumu portfelī lielajiem komersantim 500 000 EUR, maksimālā summa 2 800 000 EUR, MVU 70 000 EUR, maksimālā summa 1 000 000 EUR
Izejot no šiem datiem pieņēmumos tiek izmantots, ka vidējā darījumu summa lielajiem uzņēmumiem būs 1 587 224 EUR un maksimālā summa 7 000 000 EUR, MVU 462 254 EUR un maksimālā summa 3 000 000 EUR
Pieņēmumos ņemts vērā, ka tiks atbalstīti 133 komersanti.</t>
  </si>
  <si>
    <t>Digitālo pamatprasmju apgūšanas programmas rādītājs tiek noteikts ņemot vērā apmācību programmas (no esošajām programmām pietuvināts saturs plānotajai atbalsta iniciatīvai), kuru ietvaros 2016.gada – 2020.gada periodā ir tikušas nodrošinātas apmācības 1 153 komersantiem, kuru ERAF izmantotais finansējums ir sasniedzis 7 988 889 EUR (vidēji 6 928 EUR par viena komersanta apmācību kopumu) ieskaitot administratīvās izmaksas. 
- izmantojot minēto metodoloģiju, paredzams, ka ar atbalsta instrumentu tiks nodrošinātas apmācības 2 973 komersantiem (20 600 000 EUR / 6 928 EUR).
Atbalsta programmas noteikto rezultātu sasniegšanai (3 000 komersanti/ 36 000 personas) investīciju iztrūkums tiks mazināts izmantojot nākamajā periodā MOOC tiešsaistes kursus, kā arī fokusējoties uz digitālo prasmju pilnveidošanu.</t>
  </si>
  <si>
    <t xml:space="preserve">ERAF 2021 - 2027
1.2.1. SAM “Pētniecības un inovāciju kapacitātes stiprināšana un progresīvu tehnoloģiju ieviešana uzņēmumiem” </t>
  </si>
  <si>
    <t>ERAF 2021 - 2027
1.2.1. SAM “Pētniecības un inovāciju kapacitātes stiprināšana un progresīvu tehnoloģiju ieviešana uzņēmumiem”</t>
  </si>
  <si>
    <t>Plānojot izmaksas vispirms tika ņemtas vērā inovāciju klasteru administratīvās izmaksas, netiešās izmaksas, internacionalizācijas un sadarbības viecināšanas pasākumu izmaksas (kopā aptuveni 7% no kopējām izmaksām). Internacionalizācijas un sadarbības viecināšanas pasākumu izmaksas balstītas uz Klasteru prgrammas izmaksām. Atlikušais finansējums (aptuveni 93%) tika novirzīts uzņēmumu inovāciju projektiem.</t>
  </si>
  <si>
    <t>Risks: Nepieciešams papildu laiks kvalitatīvai projektu iesniegumu sagatavošanai. Pastāv sadārdzinājuma risks, kā rezultātā nepieciešams papildu līdzfinansējums, vai iestājas kāds cits risks, piemēram, nepieciešams komplekss risinājums arī ēku pārplānošanai un funkcionalitātes maiņai, kas palielina kopējās projekta izmaksas, kā rezultātā projekta iesniedzējs atsakās slēgt līgumu par projekta īsenošanu.</t>
  </si>
  <si>
    <t>Apstiprināti projekti, noslēgti līgumi par projektu īstenošanu, kuru ietvaros plānots primārās enerģijas vai CO2 samazinājums vismaz par 30%.</t>
  </si>
  <si>
    <t xml:space="preserve">Uzlabota satiksmes infrastruktūra (iesniegti būvdarbu pabeigšanu pamatojošie dokumenti, piemēram, pieņemšanas -nodošanas akts vai cits dokumuments par pabeigtajiem darbiem attiecīgajā ceļa posmā saskaņā ar normatīvajos aktos noteikto kārtību). Rādītāju sasniegšana tiks uzraudzīta projektu ieviešanas un uzraudzības procesā. </t>
  </si>
  <si>
    <t>Rādītāja sasniegšana atkarīga no ANM plāna 1.1.1.1.i un citu finanšu avotu ietvaros pieejamā finansējuma. Papildu informācija pieejama ANM plāna 1.1.1.1.i aprakstā.</t>
  </si>
  <si>
    <t>Rādītāja sasniegšana atkarīga no ANM plāna 1.1.1.2.i un citu finanšu avotu ietvaros pieejamā finansējuma. Papildu informācija pieejama ANM plāna 1.1.1.2.i aprakstā.</t>
  </si>
  <si>
    <t>Risks, ka var aizkavēties regulējošo Ministru kabineta noteikumu saskaņošana ar visām iesaistītajām pusēm.</t>
  </si>
  <si>
    <t>VARAM, projekta dati</t>
  </si>
  <si>
    <t xml:space="preserve">Risks, ka novērtējuma uzsākšanu var kavēt darba uzdevuma saskaņošana ar iesaistītajām pusēm vai  iepirkumu procesā radušās laika nobīdes.  </t>
  </si>
  <si>
    <t>Iesniegts ar pasūtītāju saskaņots novērtējuma ziņojums.</t>
  </si>
  <si>
    <t>Faktiski attīstīta uzņēmējdarbībai nepieciešamā publiskā infrastruktūra industriālajā zonā (iesniegti būvdarbu pabeigšanu pamatojošie dokumenti, piemēram, pieņemšanas-nodošanas akts vai cits dokumuments par pabeigtajiem darbiem saskaņā ar normatīvajos aktos noteikto kārtību).</t>
  </si>
  <si>
    <t>Pieaugošs tiešās valsts pārvaldes cilvēresursu īpatsvars, kas iekļauts vienotajā centralizētu pakalpojumu sniegšanas risinājumā</t>
  </si>
  <si>
    <t>% no kopējā tiešās pārvaldes nodarbināto skaita</t>
  </si>
  <si>
    <t>Politiskā atbalsta trūkums atbalsta funkciju centralizācijas reformas īstenošanai. Institūciju nevēlēšanās optimālos laika termiņos labprātīgi centralizēt atbalsta funkcijas.</t>
  </si>
  <si>
    <t xml:space="preserve">Izstrādāts kompetenču ietvars, tai skaitā mācību prgrammas publiskās pārvaldes nodarbināto, amatpersonu un politiķu kapacitātes pilnveidei ētikas, integritātes, pretkorupcijas, krāpšanas, ēnu ekonomikas un interešu konflikta novēršanas jomās. Trauksmes celšanas sistēmas turpmākā attīstība, uzlabota koordinācija un labās prakses apmaiņa. 
</t>
  </si>
  <si>
    <t xml:space="preserve">Izstrādātas publiskās pārvaldes kompetenču attīstības un pārkvalifikācijas programmas publiskās pārvaldes kapacitātes vājo elementu novēršanai gan attiecībā uz procesu pārskatīšanu un efektivizēšanu, pārskatabildību, atbildīgu projektu vadību, gan arī pašvaldību līmeņa stiprināšanu un partnerības principa attīstīšanu starp publiskā, privātā un nevalstiskā sektora dalībniekiem.   </t>
  </si>
  <si>
    <t>Inovāciju laboratorijas darbības finanšu ilgtspējas nodrošināšana</t>
  </si>
  <si>
    <t>Valsts kanceleja apkopo datus un ir atbildīga par ziņošanu.</t>
  </si>
  <si>
    <t xml:space="preserve"> Likuma par Valsts budžetu  publicēšana www.likumi.lv</t>
  </si>
  <si>
    <t xml:space="preserve">2.3.1.r. Ilgtspējīgas un sociāli atbildīgas atbalsta sistēmas pieaugušo izglītībai attīstība </t>
  </si>
  <si>
    <t>Pieaugušo (25–64) īpatsvars, kuri iesaistīti pieaugušo izglītībā pēdējo četru nedēļu laikā pirms aptaujas (%)</t>
  </si>
  <si>
    <t>6,6            (2020)</t>
  </si>
  <si>
    <t>Eurostat, Darbaspēka apsekojums (LFS)</t>
  </si>
  <si>
    <t>IZM, projektā iesaistītās institūcijas</t>
  </si>
  <si>
    <t>Speciālists reģistrēts mācību moduļa apgūšanai / noslēgts līgums par mācību moduļa apguvi</t>
  </si>
  <si>
    <t>Pieņēmums šādas pieejas attīstībai ir pietiekams skaits indivīdu, kuri ir ieinterēsēti mācības un spēj uzsākt karjeru IKT jomā un pietiekams ieinteresēto uzņēmumu skaits mācības pabeigušo dalībnieku nodarbināšanai. Pastāv risks, ka nav pietiekams skaits uzņēmumu/organizāciju kas var nodarbināt šādus IKT speciālistus</t>
  </si>
  <si>
    <t>2.3.1.3.i. Pašvadītas IKT speciālistu mācību pieejas attīstība</t>
  </si>
  <si>
    <t>Latvijas kontekstam atbilstošu individuālo mācību kontu (turpmāk – IMK) koncepta attīstība, lai stimulētu pieaugušo dalību izglītībā, it īpaši, digitālo prasmju apguvē</t>
  </si>
  <si>
    <t xml:space="preserve">IZM </t>
  </si>
  <si>
    <t>Pieaugušie, kuri saņēmuši atbalstu digitālo prasmju apguvei, izmantojot individuālā mācību konta resursus</t>
  </si>
  <si>
    <t xml:space="preserve">Pieņēmums par atbalsta apjomu un pilotam izvēlētās mērķgrupas lielumu balstās uz pieeju, ka projekta darbības laikā caur individuālā mācību konta pieeju dalībnieks var saņemt atbalstu 2 mācību pasākumiem, pavadošajiem pakalpojumiem (konsultēšana, informēšana), kā arī caur individuālo mācību kontu piekļūst noteiktam apjomam digitālu mācību resursu, kas ir arī tulkoti latviešu valodā. </t>
  </si>
  <si>
    <t xml:space="preserve">Indivīdam ir reģistrēts individuālais mācību konts un ir notikušas mācības, izmantojot individuālā mācību konta resursus </t>
  </si>
  <si>
    <t>Digitālo prasmju pilnveide 16–74 g.v.: iedzīvotāji ar vismaz pamata līmeņa digitālajām prasmēm.</t>
  </si>
  <si>
    <t>43  (2020)</t>
  </si>
  <si>
    <t>DESI indekss</t>
  </si>
  <si>
    <t xml:space="preserve">Pieņēmums, ka mērķi izdosies sasniegt, ja digitālo kompetenču apguves mērķi un sasniedzamie rezultāti būs noteikti visos izglītības līmeņos, veidos  un pakāpēs un atbilstoši tiem tiks veidotas attiecīgās izglītības programmas, kā arī veikta to kvalitātes novērtēšana.  Savukārt investīcijas atbilstoša mācību piedāvājuma nodrošināšanā ļauj nodrošināt mācību papkalpojuma pieejamību dažādām iedzīvotāju grupām pēc to vajadzībām. </t>
  </si>
  <si>
    <t>Aizkavējas normatīvo aktu saskaņošana un pieņemšana.</t>
  </si>
  <si>
    <t xml:space="preserve">Veikti grozījumi normatīvajos aktos par valsts augstākās izglītības standartiem, paredzot digitālo kompetenču studiju rezultātu sasniegšanu  atbilstošajiem Latvijas kvalifikācijas ietvarstruktūras līmeņiem </t>
  </si>
  <si>
    <t>Iedzīvotāju skaits, kuriem pilnveidotas digitālās pašapkalpošanās prasmes un kuri ir piedalījušies tehnoloģiju jaunrades pasākumos</t>
  </si>
  <si>
    <t xml:space="preserve">VARAM/Pašvaldības/ mācību īstenotāji </t>
  </si>
  <si>
    <t>Pasākumu apmeklējuma reģistrācijas dokumenti. Apliecinājumi, kuri iegūti apgūstot e-apmācību kursu. Tiešsaistes apmeklējuma dati.</t>
  </si>
  <si>
    <t>Pašvaldību skaits, kurās īstenotās digitālo prasmju attīstības programmas jauniešiem</t>
  </si>
  <si>
    <t>IZM/Projekta dati</t>
  </si>
  <si>
    <t>Iespējas attīstīt digitālās un citas dzīvei nepieciešamas prasmes ārpus formālās izglītības sniedz jauniešiem darbs ar jaunatni un neformālā izglītība, īpaši jauniešiem ar ierobežotām iespējām. Darbs ar jaunatni sniedz jauniešiem ārkārtīgi svarīgus ieguvumus viņu pārejā uz pieaugušo vecumu, nodrošinot viņiem drošu vidi, lai iegūtu pārliecību par sevi un mācītos neformālā veidā. Būtiski atbalstīt aktivitātes, kas veicina digitālo prasmju attīstību klātienē un tiešsaistē, kā arī atbilstošās digitālā darba ar jaunatni vides veidošanai, lai nodrošinātu jauniešiem plašas iespējas attīstīt savas digitālās prasmes un pielietot tās drošās un pieejamās virtuālās un fiziskās telpās ar jaunatnes darbinieku atbalstu.</t>
  </si>
  <si>
    <t xml:space="preserve">Projekta ietvaros atbalstītās pašvaldību veidotās digitālo prasmju attīstības programmas jauniešiem </t>
  </si>
  <si>
    <t>Attālināto mācību noteikšana un organizēšana ar mērķi noteikt kārtību, kādā tiek organizētas un īstenotas attālinātās mācības, kā efektīva, kvalitatīva, pilnvērtīga un iekļaujoša klātienes mācības procesa daļa.</t>
  </si>
  <si>
    <t>Apstiprināts normatīvais regulējums, kas nosaka kārtību attālināto mācību organizēšanai un īstenošanai</t>
  </si>
  <si>
    <t>Potenciālais risks - kavējas normatīvā regulējuma saskaņošana ar sadarbības parteriem un izstrādāto principu apstiprināšana Ministru kabinetā.</t>
  </si>
  <si>
    <t xml:space="preserve">Rādītāju pamato projektā pievienotie pieņemšanas-nodošanas akti par viedierīču piegādi. </t>
  </si>
  <si>
    <t>IZM dati/informācija</t>
  </si>
  <si>
    <t>Riski: AII un ZI nespēja vienoties par sadarbību, konsorciju veidošanu. Senāts/padome neatbalsta konsolidācijas īstenošanu.</t>
  </si>
  <si>
    <t>IZM atzinums par konsolidācijas plāna saskaņošanu.</t>
  </si>
  <si>
    <t xml:space="preserve">Valsts augstskolu īpatsvars, kurās ieviestas pārvaldības izmaiņas </t>
  </si>
  <si>
    <t>3 969 724.44</t>
  </si>
  <si>
    <t>valsts budžets</t>
  </si>
  <si>
    <t>Valsts reģionālās attīstības aģentūras (VRAA) uzturētajā Elektronisko iepirkumu sistēmā (EIS). IZM 2020.gada iepirkums - portatīvās datortehnikas pasūtījums EIS. Portatīvā datortehnika (6261 portatīvie datori) tika piegādāti 2020.gada decembrī.</t>
  </si>
  <si>
    <t>Izveidots normatīvais ietvars atbalsta saņemšanai valsts pārvaldes procesu un pakalpojumu digitālās transformācijas jomā</t>
  </si>
  <si>
    <t>Apstiprināts tiesiskais ietvars</t>
  </si>
  <si>
    <t>VARAM, MK sēdes protokols</t>
  </si>
  <si>
    <t xml:space="preserve">Pieņēmums, ka regulējuma projekts neizraisīs nozaru ministriju principiālus iebildumus </t>
  </si>
  <si>
    <t>MK sēdes protokols</t>
  </si>
  <si>
    <t>Izstrādāti un saskaņoti IKT risinājumu attīstības aktivitāšu apraksti</t>
  </si>
  <si>
    <t>Izstrādāti un saskaņoti   attīstības aktivitāšu apraksti</t>
  </si>
  <si>
    <t>Attīstības aktivitātes īstenojošās institūcijas/VARAM</t>
  </si>
  <si>
    <t>Apstiprināti IKT risinājumu (sistēmu) attīstības aktivitāšu  apraksti</t>
  </si>
  <si>
    <t>Izveidots normatīvais ietvars atbalsta saņemšanai valsts pārvaldes centralizēto sistēmu un platformu attīstības un skaitļošanas infrastruktūras pakalpojumu konsolidācijas jomā</t>
  </si>
  <si>
    <t xml:space="preserve">Saskaņoti centralizēto funkciju vai pakalpojumu izveides, transformācijas vai izvēršanas plāni  </t>
  </si>
  <si>
    <t>Saskaņoti plāni</t>
  </si>
  <si>
    <t>Centralizētās funkcijas izpildītājs / VARAM</t>
  </si>
  <si>
    <t xml:space="preserve">Pirms IKT risinājumu attīstības aktivitātes uzsākšanas, atbildīgā institūcija sagatavo un saskaņo centralizētās funkcijas vai pakalpojuma attīstības plānu (t.sk. attiecībā uz pakalpojumu finansēšanu) </t>
  </si>
  <si>
    <t>Apstiprināti centralizēto funkciju vai pakalpojumu attīstības plāni</t>
  </si>
  <si>
    <t>Izstrādāti un saskaņoti centralizēto IKT risinājumu attīstības aktivitāšu apraksti</t>
  </si>
  <si>
    <t>Apstiprināti IKT risinājumu (platformu un sistēmu) attīstības aktivitāšu  apraksti</t>
  </si>
  <si>
    <t xml:space="preserve">Izveidoto un pilnveidoto centralizēto platformu un sistēmu skaits </t>
  </si>
  <si>
    <t>Nacionālajā federētajā mākonī integrēto koplietošanas pakalpojumu sniedzēju - mākoņdatošanas risinājumu skaits</t>
  </si>
  <si>
    <t>Kompetenču centri / VARAM</t>
  </si>
  <si>
    <t>Rādītāju pamato nacionālajā federētajā mākonī integrēto koplietošanas pakalpojumu sniedzēju skaits</t>
  </si>
  <si>
    <t>Nacionālā federētā mākoņa skaitļošanas infrastruktūras pakalpojumus izmantojošas valsts pārvaldes informācijas sistēmas sistēmas , kas pārveidotas atbilstoši modernai IS arhitektūrai un izmitinātas nacionālajā federētajā mākonī</t>
  </si>
  <si>
    <t xml:space="preserve">Rādītāju pamato nacionālajā federētajā mākonī izvietoto valsts pārvaldes informācijas sistēmu un platformu skaits </t>
  </si>
  <si>
    <t>Izveidots normatīvais ietvars atbalsta saņemšanai tautsaimniecības datu pārvaldības transformācijas jomā</t>
  </si>
  <si>
    <t>Nacionālās datu aprites platformas darbības tiesiskais ietvars</t>
  </si>
  <si>
    <t>Apstiprinātie tiesību akti</t>
  </si>
  <si>
    <t xml:space="preserve">Nozares, kuru būtiskas datu kopas ir pieejamas nacionālajā datu aprites platformā (Datu agregācijas vidē) 
</t>
  </si>
  <si>
    <t>Datu agregācijas vidē pieejamo būtisko datu kopu skaits pa nozarēm saskaņā ar risinājuma pārziņa datiem</t>
  </si>
  <si>
    <t>2.1.2.1.i. Pārvaldes centrālizētās platformas un sistēmas</t>
  </si>
  <si>
    <t>2.1.3.1.i. Datu pieejamība, koplietošana un analītika</t>
  </si>
  <si>
    <t>Kavējas nacionālā normatīvā regulējuma apstiprināša.</t>
  </si>
  <si>
    <t>Tiesību aktu izstrāde izstrāde ciešā sadarbībā ar partneriem.</t>
  </si>
  <si>
    <t xml:space="preserve">1. Atbilstoši Valsts nekustamo īpašumu (VNĪ) pārstāvja sniegtajai informācijai provizoriskās izmaksas ēkas atjaunošanai, tika plānotas 1300 eur/kvm.
2. Aprīkojuma izmaksu aprēķinā izmantotas Valsts reģionālās attīstības administrētās Elektronisko iepirkumu sistēmā esošo preču piedāvājums, kas atbilst mācību centra vajadzībām un ka cenu izpētes internetā rezultātā, kā arī balstoties uz jau noslēgtajiem līgumiem ar Tiesa administrāciju par citu preču un pakalpojumu nodrošināšanu tiesām un Tiesu administrācijai. 
3. Neparedzētie izdevumi aprēķināti atbilstoši FM izstrādātajām ESF vadlīnijām attiecināmo un neattiecināmo izmaksu noteikšanai 2014.-2020.gada plānošanas periodā un tajā noteiktais neparedzēto izdevumu apmērs. (https://www.esfondi.lv/upload/00-vadlinijas/2.1.attiecinamibas-vadlinijas_2014-2020_27.02.2019.pdf).
4. Projekta ieviešanas komandas (administratīvā un saturiskā) izmaksu aprēķinā piemēroti vidējie atalgojuma izdevumi (alga, piemaksa, prēmija) atbilstoši Valsts kancelejas pētījuma datiem par darba samaksu valsts pārvaldes iestādēs 2020. gada 1.pusgadā (9.lpp) (https://www.mk.gov.lv/lv/media/803/download).
5. Aprēķinā izvērtēts un pielietots ESF īstenotā projekta “Justīcija attīstībai” organizēto pasākumu vidējās izmaksas: vienas mācību programmas izstrādes vidējā cena 47 133,00 EUR, viena mācību pasākuma vidējās izmaksas 5136,8 EUR. Jānorāda, ka kopējās apmācības iespējams nodrošināt 1 000 000 EUR apmērā gadā, līdz ar to, mācību programmas un pasākumi tiks piemēroti izmantojot pakāpeniskuma pieeju, sasniedzot 700 000 EUR gadā 2025.gadā. 2026.gada finansējums norādīts pusgadam un atlikušais finansējums līdz 700 000 EUR būs jānodrošina no valsts budžeta.
</t>
  </si>
  <si>
    <t>6.3.1.4.i. Nevalstisko organizāciju izaugsme sociālās drošības pārstāvniecības stiprināšanai un  sabiedrības interešu uzraudzībai</t>
  </si>
  <si>
    <t>Atskaites punkts tiks uzskatīts par sasniegtu, kad tiks iesniegts priekšlikums vidēja termiņa budžeta ietvarā 2022.-2024.gadam ar pietiekamu finanšu apjomu pārskatītām MIL vērtībām. Valsts budžeta pieprasījums tiks skatīts kopā ar visiem pārējiem priekšlikumiem ikgadējam un vidēja termiņa budžetam to sagatavošanas procesā.</t>
  </si>
  <si>
    <t>Pašvadītas IKT mācību pieejas projekta izmaksu aplēses ir balstītas uz publiski pieejamo informāciju par līdzīga projekta īstenošanu Igaunijā un IZM īstenoto projektu izmaksu analīzi (sk.pievienoto mateiālu 2.3.1.3.i._IZM_pamatojums).</t>
  </si>
  <si>
    <t xml:space="preserve">2.3.1.4.i. Individuālo mācību kontu pieejas attīstība </t>
  </si>
  <si>
    <t>Pieejamais finansējums: 14 306 000 EUR. Sasniedzamie rezultāti 2026.gadam Nodrošināta brīvpieejas mācību platformu materiālu latviskošana līdz 178 programmām/ moduļiem. Pieaugušo skaits, kuri guvuši atbalstu IMK ietvaros -3 466, t.i. unikālo mācībās iesaistīto personu skaits, jeb 6 932 personu dalības reizes. Investīcijas izmaksu aprēkinam izmantotas izmaksu metodiskas no IZM (VIAA) īstenotā 2014.-2020.gada perioda  projekta “Pilnveidot nodarbināto personu profesionālo kompetenci” ietvaros veiktie ieguldījumi, sasniegtie rezultāti un pieredze. Detalizētu pieņēmumu aprakstu un izmaksu pamatojumu skat. pievienotajā materiālā (IZM_2.3.1..4.i._pamatojums), kā arī IZM veiktās tirgus izpētes rezultātā iegūtā informācija.</t>
  </si>
  <si>
    <t>Projekta dati un IZM dati</t>
  </si>
  <si>
    <t xml:space="preserve">IZM dati </t>
  </si>
  <si>
    <t>Ministru kabinets vai Saeima neatbalsta priekšlikumus inovāciju laboratorijas darbības nodrošināšanai un attīstībai.</t>
  </si>
  <si>
    <t>Izmaksas noteiktas, pamatojoties uz iepriekš īstenoto un projektēšanas, būvniecības stadijā esošo infrastruktūras objektu vidējām izmaksām. (Vienības izmaksas pieņēmums: 1 km elektrifikācija t.sk. līnijas caurlaides spējas un signalizācijas sistēmu uzlabojumi = 0,67 M EUR)
EK pasūtītais PWC veiktais pētījums Assessment of unit costs (standard prices) of rail projects (CAPital EXpenditure) (https://ec.europa.eu/regional_policy/en/information/publications/reports/2018/assessment-of-unit-costs-standard-prices-of-rail-projects-capital-expenditure), kas tika izstrādāts 2018.gadā, salīdzinot dzelzceļa infrastruktūras būvniecības izmaksas</t>
  </si>
  <si>
    <t>Izmaksas tiek noteiktas pamatojoties uz iepriekš īstenoto un projektēšanas, būvniecības stadijā esošo infrastruktūras objektu vidējām izmaksām. (Vienības izmaksas pieņēmums: 1 km elektrifikācija, t.sk. līnijas caurlaides spējas un signalizācijas sistēmu uzlabojumi = 0,67 M EUR, 1 stacija 18,7 M EUR (sliezu ceļu un pārmiju pārbūve, pasažieru platformas pie trīs ceļiem un 2 gājēju tuneļu - piekļuves platformām)
EK pasūtītais PWC veiktais pētījums Assessment of unit costs (standard prices) of rail projects (CAPital EXpenditure) (https://ec.europa.eu/regional_policy/en/information/publications/reports/2018/assessment-of-unit-costs-standard-prices-of-rail-projects-capital-expenditure), kas tika izstrādāts 2018.gadā, salīdzinot dzelzceļa infrastruktūras būvniecības izmaksas</t>
  </si>
  <si>
    <t>Normatīvā regulējuma pieņemšana mācību centra darbības un valsts finansējums pilnā apmērā nodrošināšanai</t>
  </si>
  <si>
    <t xml:space="preserve"> - Normatīvo aktu izmaiņas nav veiktas savlaicīgi. Cilvēkresursu kapacitātes trūkums.
 - Valdība neatbalsta likumā par Valsts budžetu iekļauto redakciju attiecībā uz mācību centru.</t>
  </si>
  <si>
    <t>Telpu pielāgošana un aprīkojuma nodrošināšana mācību centra vajadzībām</t>
  </si>
  <si>
    <r>
      <t>Projekta dati/informācija</t>
    </r>
    <r>
      <rPr>
        <i/>
        <sz val="11"/>
        <color theme="9" tint="-0.249977111117893"/>
        <rFont val="Calibri"/>
        <family val="2"/>
        <charset val="186"/>
        <scheme val="minor"/>
      </rPr>
      <t xml:space="preserve"> </t>
    </r>
    <r>
      <rPr>
        <sz val="11"/>
        <color theme="9" tint="-0.249977111117893"/>
        <rFont val="Calibri"/>
        <family val="2"/>
        <charset val="186"/>
        <scheme val="minor"/>
      </rPr>
      <t xml:space="preserve">(NVA BURVIS, kam datu apmaiņai nodrošināta sasaiste ar citām IS, t.sk. ar VID IS). </t>
    </r>
  </si>
  <si>
    <t>1.1.1.1.i. Konkurētspējīgs dzelzceļa pasažieru transports kopējā Rīgas pilsētas sabiedriskā transporta sistēmā</t>
  </si>
  <si>
    <t>1.2.1.2.i. Energoefektivitātes paaugstināšana uzņēmējdarbībā, ko nacionāli plānots ieviest kombinētā finanšu instrumenta veidā</t>
  </si>
  <si>
    <t xml:space="preserve">1.2.1.5.i. Elektroenerģijas pārvades un sadales tīklu modernizācija </t>
  </si>
  <si>
    <t>1.3.1.2.i. Investīcijas plūdu risku mazināšanas infrastruktūrā</t>
  </si>
  <si>
    <t>2.1.1.r. Valsts procesu un pakalpojumu modernizācija un digitālā transformācija</t>
  </si>
  <si>
    <t xml:space="preserve">2.1.1.1.i. Pārvaldes modernizācija un pakalpojumu digitālā transformācija, tai skaitā uzņēmējdarbības vide </t>
  </si>
  <si>
    <t xml:space="preserve">2.1.2.1.i. Pārvaldes centrālizētās platformas un sistēmas </t>
  </si>
  <si>
    <t xml:space="preserve">2.1.3.1.i. Datu pieejamība, koplietošana un analītika </t>
  </si>
  <si>
    <t>2.3.1.2.i. Uzņēmumu digitālo prasmju attīstība</t>
  </si>
  <si>
    <t>3.1.1.4.i. Finansēšanas fonda izveide zemas īres mājokļu būvniecībai</t>
  </si>
  <si>
    <t>3.1.2.4.i. Sociālās un profesionālās rehabilitācijas pakalpojumu sinerģiska attīstība cilvēku ar funkcionāliem traucējumiem drošumspējas veicināšanai</t>
  </si>
  <si>
    <t>5.2.1.1.i. Pētniecības, attīstības un konsolidācijas granti</t>
  </si>
  <si>
    <t xml:space="preserve">5.2.1.1.i. Pētniecības, attīstības un konsolidācijas granti
</t>
  </si>
  <si>
    <t xml:space="preserve">5.2.1.1.i. Pētniecības, attīstības un konsolidācijas granti                                                                        </t>
  </si>
  <si>
    <t>6.1.2.1.i. Dzelzceļa rentgeniekārtu  sasaiste ar BAXE un mākslīgā intelekta izmantošana dzelzceļu kravu skenēšanas attēlu analīzei</t>
  </si>
  <si>
    <t>Ja pieejams: sadalīt pa gadiem 1,82</t>
  </si>
  <si>
    <t xml:space="preserve">2.cet. </t>
  </si>
  <si>
    <t>Pēc esošā brieduma testa operatora (Latvijas informācijas un komunikācijas tehnoloģiju asociāsijas - LIKTA) aplēsēm tests spēs veiksmīgi administrēt  1750 komersantus gadā.  Aprēķins balstīts uz šī brīža Digitālā brieduma testa (GudraLatvija.lv) izstrādātāja datiem, par iespējamo testa informācijas apstrādes, mentoringa un ceļa kartes izveides aprēķiniem. Mēŗķa sasniegšanas termiņš noteikt no 2022. gada 2. ceturkšņa - 2026.gada 2. ceturksnim, ņemot vērā neskaidro situāciju ar EK Digitālās Eiropas EDIH programmas laika rāmi, kas ir ticis regulāri pārcelts. Riski: EDIC un reģionālajiem uzņēmējdarbības centriem neizdosies sasniegt uzņēmējus, atšķirīga ieinteresētība dažādos reģionos.</t>
  </si>
  <si>
    <t>1.Uzņēmumu skaits, kam sniegts atbalsts procesu digitalizācijai komercdarbībā 2.Digitālā brieduma testa rezultāta uzlabojums pēc granta saņemšanas un projekta realizēšanas pret iepriekšējo testa rezultātu</t>
  </si>
  <si>
    <t xml:space="preserve">Digitālā brieduma testa rezultāts pirms granta saņemšanas, kā atskaites punkts </t>
  </si>
  <si>
    <t>Valsts kanceleja, Sabiedrības integrācijas fonds</t>
  </si>
  <si>
    <t xml:space="preserve">Darbības programmas Latvijai 2021.-2027.gadam 4.3.4.
SAM "Sekmēt aktīvu iekļaušanu, lai veicinātu vienlīdzīgas iespējas un aktīvu līdzdalību, kā arī uzlabotu nodarbinātību"
</t>
  </si>
  <si>
    <t>3.1.1.6.i. Pašvaldību funkciju īstenošanai un  pakalpojumu sniegšanai nepieciešamo bezizmešu transportlīdzekļu iegāde</t>
  </si>
  <si>
    <t>Risks: Aizkavēta regulējošo MK noteikumu saskaņošana ar visām iesaistītajām pusēm un kavēta saistīto tiesību aktu izstrāde biometāna izcelsmes pamatojuma sistēmas izveidei.</t>
  </si>
  <si>
    <t>Risks: Nepieciešams papildu laiks kvalitatīvai projektu iesniegumu sagatavošanai. Pastāv transportlīdzekļu tirgus cenas izmaiņu un sadārdzinājuma risks, kā rezultātā nepieciešams papildu līdzfinansējums, vai iestājas kāds cits risks un projekta iesniedzējs atsakās slēgt līgumu par projekta īsenošanu.</t>
  </si>
  <si>
    <t>Apstiprināti projekti, noslēgti līgumi par projektu īstenošanu, kuru ietvaros plānota vismaz 15 tīro transportlīdzekļu iegāde.</t>
  </si>
  <si>
    <t xml:space="preserve">Pieņēmus: Viens bezizmešu autobuss izmaksā aptuveni 649 tūkst.EUR (darbināms ar ūdeņradi vai elektrību (elektroautobusu gadījumā attiecināma arī uzlādes infrastruktūra)). 
Risks: iesniegtas pārsūdzības par iepirkuma procedūru, izveidojies sadārdzinājums transporta līdzekļu iegādei, netiek saņemts pietiekams daudzums kvalitatīvu piedāvājumu vai iestājas citi ar iepirkumu veikšanu vai programmas darbības uzsākšanu saistīti riski, kā rezultātā iepirkums netiek veikts paredzētajos termiņos. </t>
  </si>
  <si>
    <t>Iegādāti 15 pašvaldības transporta līdzekļi (skolēnu autobusi), par ko iesniegts līgums, pieņemšanas -nodošanas akts vai cits pirkumu un piegādi apliecinošs dokuments. Rādītāju sasniegšana tiks uzraudzīta projektu ieviešanas un uzraudzības procesā.</t>
  </si>
  <si>
    <t xml:space="preserve">4 - Nevienlīdzības mazināšana </t>
  </si>
  <si>
    <r>
      <t>Metodoloģiskā informācija</t>
    </r>
    <r>
      <rPr>
        <b/>
        <sz val="12"/>
        <color rgb="FFC00000"/>
        <rFont val="Times New Roman"/>
        <family val="1"/>
        <charset val="186"/>
      </rPr>
      <t>*</t>
    </r>
  </si>
  <si>
    <t>* Visi cilvēkresursu līgumi ir terminēti un pieņemti konkursa kārtībā</t>
  </si>
  <si>
    <t>Komponentes īstenošanas rezultātā sagaidāma pozitīva ilgtermiņa ietekme uz enerģijas patēriņa samazināšanu (t.sk. importētiem fosīlajiem resursiem)saistībā ar īstenotajiem energoefektivitātes pasākumiem publiskajā un privātajā sektorā, kas ļaus uzņēmumiem un ietādēm nepatērētos līdzekļus novirzīt produktivitātes paaugstināšanai. Ņemot vērā, ka ieguldījumi plānoti gan Rīgas un Pierīgas reģionā, gan citos Latvijas reģionos, nav paredzams, ka  komponentei būs nozīmīga ietekme uz teritoriālo atšķirību mazināšanu.</t>
  </si>
  <si>
    <t xml:space="preserve">Komponentes ietvaros īpaša uzmanība tiek pievērsta digitālo prasmju stiprināšanai, kas ir daļa no Eiropas Sociālā pīlāra principiem, Eiropas Prasmju programmas un ES digitālās stratēģijas. Saskaņā ar Latvijas digitālās attīstības pamatnostādnēm 2021.-2027.gadam ar ANM un citu finansējuma avotu palīdzību plānots no 43% uz 70% palielināt iedzīvotāju digitālās pamata prasmes, tādējādi nodrošinot ES digitālā stratēģijā noteikto mērķi. </t>
  </si>
  <si>
    <r>
      <t xml:space="preserve">Sociālā pīlāra kontekstā Latvijai nozīmīgi izaicinājumi vērojami tādās jomās kā neapmierinātās veselības vajadzības. Šajā kontekstā viens no galvenajiem faktoriem ir nepietiekams veselības aprūpē esošo speciālistu skaits. </t>
    </r>
    <r>
      <rPr>
        <sz val="11"/>
        <color theme="9" tint="-0.499984740745262"/>
        <rFont val="Calibri"/>
        <family val="2"/>
        <charset val="186"/>
        <scheme val="minor"/>
      </rPr>
      <t>Lai nodrošinātu personāla piesaisti 2019. un 2020.gadā ir būtiski palielināts nozarē strādjošo atalgojums.</t>
    </r>
    <r>
      <rPr>
        <sz val="11"/>
        <color rgb="FFFF0000"/>
        <rFont val="Calibri"/>
        <family val="2"/>
        <charset val="186"/>
        <scheme val="minor"/>
      </rPr>
      <t xml:space="preserve"> </t>
    </r>
    <r>
      <rPr>
        <sz val="11"/>
        <color theme="9" tint="-0.499984740745262"/>
        <rFont val="Calibri"/>
        <family val="2"/>
        <charset val="186"/>
        <scheme val="minor"/>
      </rPr>
      <t>Sagaidāms, ka īstenojot ambulatorās aprūpe efektivizācijas pasākumus un uzlabojot nozarē strādājošo atalgojumu tiktu uzlabota veselības aprūpes pakalpojumu pieejamība (neapmierinātās vajadzības pēc veselības aprūpes pakalpojumiem) – no 6,2% uz 4%, kā arī palielināts praktizējošo ārstu skaits uz 100 000 iedzīvotāju – no 337 uz 345</t>
    </r>
  </si>
  <si>
    <t>Ar ANMP investīciju palīdzību paredzēts veikt nozīmīgas reformas attiecībā augstskolu pārvaldību. Sagaidāms, ka uz nosacījumiem balstīts investīciju atbalsts veicinās augstskās izglītības iestāžu konsolidāciju.</t>
  </si>
  <si>
    <t xml:space="preserve">1.Ne-ETS darbību SEG emisiju apjoms 
2..Primārās enerģijas patēriņa samazinājums (TWh)
3.Atjaunojamās enerģijas īpatsvara enerģijas galapatēriņā transportā
5.Samazināts ugunsgrēku skaits uz 100 000 iedzīvotājiem
6.Samazināts plūdu Latvijas lauku teritorijas
 </t>
  </si>
  <si>
    <r>
      <t xml:space="preserve">1)Produktivitātes paaugstināšana caur investīciju apjoma palielināšanu P&amp;A: Produktivitātes paaugstināšanas investīciju mērķis ir palielināt privātos P&amp;A izdevumus, veicot mērķētas publiskās investīcijas, kas sekmētu jaunu produktu un pakalpojumu izstrādi, kā arī zināšanu pārnesi tautsaimniecībā. 
2) </t>
    </r>
    <r>
      <rPr>
        <sz val="11"/>
        <color rgb="FF006100"/>
        <rFont val="Calibri"/>
        <family val="2"/>
        <charset val="186"/>
        <scheme val="minor"/>
      </rPr>
      <t>Veikt augstskolu strukturālās pārmaiņas, lai veicinātu izcilību un augstākās izglītības un zinātnes kvalitātes un resursu ieguldījumu efektivitāti un starptautisko konkurētspēju, tostarp integrāciju starptautiskajos augstākās izglītības un pētniecības tīklos.</t>
    </r>
    <r>
      <rPr>
        <b/>
        <sz val="11"/>
        <color rgb="FF006100"/>
        <rFont val="Calibri"/>
        <family val="2"/>
        <charset val="186"/>
        <scheme val="minor"/>
      </rPr>
      <t xml:space="preserve"> </t>
    </r>
  </si>
  <si>
    <t>Riski: Aizkavējas MK noteikumu saskaņošana un apstiprināšana.
Iesaistīto un ieinteresēto pušu sadrumstalotības dēļ, grūtības vienoties par prioritāri nepieciešamajiem atbalsta pasākumiem un to īstenošanai nepieciešamajiem resursiem un pušu līdzieguldījumiem. 
Valsts budžeta resursu neatvelēšana atbalsta pasākumu īstenošanai. Valsts budžeta pieprasījums tiks skatīts kopā ar visiem pārējiem priekšlikumiem ikgadējam un vidēja termiņa budžetam to sagatavošanas procesā.</t>
  </si>
  <si>
    <t>Riski: AII un ZI nespēja vienoties par sadarbību, konsorciju veidošanu. Senāts/ padome neatbalsta  konsolidācijas īstenošanu.</t>
  </si>
  <si>
    <t>Normatīvais regulējums konkurences vides pilnveidošanai un korupcijas risku mazināšanai publiskajos iepirkumos.</t>
  </si>
  <si>
    <t>1. Telpu pielāgošanai mācību centra vajadzībām paredzēts finansējums 2 956 200 EUR apmērā. Šobrīd paredzētās telpas ir ar platību 2 274 m2 kuras paredzēts pielāgot par 1 300 EUR/m2.
2.  Aprīkojuma nodrošināšanai mācību centra vajadzībām paredzēti 379 481 EUR. Aprīkojumā iekļautas mēbeles un IS risinājumi auditoriju, tiesas sēžu izspēļu zāles un citu telpu aprīkošanai.
3. Neparedzētie izdevumi mācību centra telpu pielāgošanai paredzēti 5% apmērā (166 784 EUR) no telpu pielāgošanas un aprīkošanas izmaksām.
4.Projekta ieviešanas komandas (administratīvā un saturiskā) izdevumi 1 507 179 EUR apmērā (t.sk. VSAOI). Paredzēts, ka 2022.gadā projektu īsteno 5 darbinieki, 2023.-2024.gadā 22 darbinieki (no kuriem 14 darbinieki 2024.gada pēdējos 3 mēnešus) un no 2025.gada 25 darbinieki (projektā strādājošajiem atalgojums aprēķināts pielīdzinot tos 9.mēnešalgu grupai ar atalgojumu mēnesī 1190 EUR, 10. mēnešalgu grupai ar vidējo atalgojumu 1353 EUR, 11.mēnešalgu grupai ar vidējo atalgojumu 1605 euro, 12.mēnešalgu grupai ar vidējo atalgojumu 1 872 euro, 13.mēnešalgu grupai ar vidējo atalgojumu 2 386 euro un 14.mēnešalgu grupai ar vidējo atalgojumu 2 859 euro. Projekta ieviešanas komanda tiks pieņemta uz projekta ieviešanas laiku (terminēti darba līgumi).
5. Mācību izdevumiem (mācību pilnveidošana un apjoma palielināšana) paredzēti 2 335 226 EUR – 2022.gadā 220 000 EUR, 2023.gadā 420 000 EUR, 2024.gadā 600 000 EUR, 2025.gadā 700 000 EUR, 2026.gadā 395 226 EUR.
6. Tehniskās palīdzības izdevumiem, kuros iekļautas projekta vadības/administrēšanas un revīzijas izdevumi paredzami 3% no kopējā finansējuma 227 160 EUR apmērā.</t>
  </si>
  <si>
    <t>Grozījumi publisko iepirkumu jomu regulējošos tiesību aktos un izstrādāts un produkcijā pieejams tehniskais risinājums</t>
  </si>
  <si>
    <t>IUB/FM</t>
  </si>
  <si>
    <t>Risks – var tikt kavēta līgumu reģistra izstrāde, ja netiek savlaicīgi pieņemti grozījumi normatīvajos aktos</t>
  </si>
  <si>
    <t>Līgumu reģistra informācijas pieejamība tiešsaistē www.iub.gov.lv</t>
  </si>
  <si>
    <t>Profesionalizācijas stratēģijas izstrāde, kas ietver konkrētus rīcības virzienus iepirkumu veicēju kompetencei un centralizēto iepirkumu veikšanai</t>
  </si>
  <si>
    <t>Nepilnīgi apzinātas iepirkumu veikšanai nepieciešamās komponentes, kā arī nav skaidri definētas jomas, kurās iepirkumi veicams cetralizēti un ziņojums netiek atbalstīts</t>
  </si>
  <si>
    <t>Ieviests pasākumu plāns, pētījuma un ziņojuma pieejamība tiešsaistē iub.gov.lv</t>
  </si>
  <si>
    <t>Iepirkumu veicēju kompetences celšana atbilstoši profesionalizācijas stratēģijai noteiktās jomās</t>
  </si>
  <si>
    <t>IUB, VAS</t>
  </si>
  <si>
    <t xml:space="preserve"> Izstrādātās vadlīnijas un prasības nav skaidras vai tās netiek ievērotas, izstrādātās apmācību programmas ietvaros mazs apmācīto skaits</t>
  </si>
  <si>
    <t>Vadlīnijas pieejamas tiešsaistē iub.gov.lv, VAS nodrošina apmācības iepirkumu veicējiem</t>
  </si>
  <si>
    <t>Ministru kabinets nepieņem attiecīgu lēmumu, noteiktajās jomās iepirkumi netiek centralizēti, nevar vienoties par jomām, kas ir centralizējamas</t>
  </si>
  <si>
    <t>Informācijas pieejamība par noslēgtajiem līgumiem tiešsaistē iub.gov.lv</t>
  </si>
  <si>
    <t>Izstrādāta un pieejama sistēma ar IT risinājumu</t>
  </si>
  <si>
    <t>Nepilnīgi sagatavota sistēmas tehniskā specifikācija un nepilnīgi apzinātas pasūtītāju reitinga IT risinājuma komponentes, aizkavēšanās ar iepirkuma rīkošanu, izstrādes darbu kavējumi, kā arī nav piešķirts finansējums IT risinājuma izstrādei.</t>
  </si>
  <si>
    <t>Publikāciju vadības sistēmas pieejamība tiešsaistē pvs.iub.gov.lv un pasūtītāju reitinga publiskojamās informācijas pieejamība tiešsaistē info.iub.gov.lv</t>
  </si>
  <si>
    <t>Nepilnīgi definēti kritēriji, kas var kavēt IT risinājuma izveidi, un nepilnīgi apzinātas pasūtītāju reitinga IT risinājuma komponentes, izstrādes darbu kavējumi, nav piešķirts finansējums IT risinājuma izstrādei.</t>
  </si>
  <si>
    <t>Definētie kritēriji nodoti IT risinājuma izveidei un publiskojamas informācijas pieejamība tiešsaistē iub.gov.lv</t>
  </si>
  <si>
    <t>Iekšlietu ministrija ir atbildīga par ziņošanu MK informatīvo ziņojumu ietvaros par investīcijas īstenošanu. Nodrošinājuma valsts aģentūra ir atbildīga par īstenošanu.</t>
  </si>
  <si>
    <t xml:space="preserve">Reģistrēto savvaļas ugunsgrēku degšanas platība
</t>
  </si>
  <si>
    <t>Saskaņā ar  Valsts ugunsdzēsības un glābšanas dienesta statistikas metodoloģiju, savvaļas ugunsgrēkos tiek uzskaitīti kūdras, sausās zāles, kūlas, krūmu, koku, labības rugāju, siena, meldru un niedru, meža zemsedzes, atsevišķu koku ugunsgrēki.
Kopējā bāzes vērtība aprēķināta kā vidējais rādītājs no 2015.- 2019.gada perioda statistikas datiem. Savukārt mērķis noteikts kā bāzes vērtības un 2020.gada statistikas vidējais rādītājs, jo 2020.gads uzskatāms par atipisku statistikas gadu. Šī gada degšanas platību pozitīvo tendenci ietekmējis COVID-19 un klimatisko laika apstākļu kopums, kuru noturēt iespējams ar uzlabotu katastrofu pārvaldības sistēmu.</t>
  </si>
  <si>
    <t>Valsts ugunsdzēsības un glābšanas dienests ar pārskatiem par 2020. - 2024.gada darbības rezultātiem  nodrošinās rādītāja izpildes atskaites sagatavošanu. Iekšlietu ministrija kā atbildīgā par ziņošanu ANM plāna izpildes kontekstā sagatavos informatīvo ziņojumu Ministru kabinetam par investīcijas īstenošanu, tajā skaitā iekļaujot rādītāju izpildes pārskatus.</t>
  </si>
  <si>
    <t>Savvaļas ugunsgrēki ir kūdras, sausās zāles, kūlas, krūmu, koku, labības rugāju, siena, meldru un niedru, meža zemsedzes, atsevišķu koku ugunsgrēku kumulatīvie  VUGD statistikas dati. ANM plānā iekļautajā indikatorā par bāzes vērtību tiek ņemta 2015.-2019.gadu vidējais statistikas rādītājs, savukārt kā mērķis noteiktas  samazinātas savvaļas ugunsgrēku degšanas platības, attiecīgi samaziot CO2 izmešu daudzumu un aizsargājot bioloģisko daudzveidību.</t>
  </si>
  <si>
    <t xml:space="preserve">Risks:  Klimatiskie apstākļi - ilgstošs sausums, neskatoties uz uzlabotu reaģēstpēju var negatīvi ietekmēt mērķa sasniegšanu.
</t>
  </si>
  <si>
    <t xml:space="preserve">LVĢMC risku analīzes rīks, preventīvās darbības un atbilstošas tehniskās kapacitātes nodrošināšana reģionos ar identificēto augstāko risku.
</t>
  </si>
  <si>
    <t>Pieņemti grozījumi Noziedzīgi iegūtu līdzekļu legalizācijas un terorisma un proliferācijas finansēšanas novēršanas likumā, paredzot tai skaitā jauno FID Datu saņemšanas un analīzes sistēmas ieviešanu un paralēlas ziņošanas sistēmas gan FID, gan VID atcelšanu, paredzot tikai ziņojumu iesniegšanu FID. Papildus pieņemti jaunie MK noteikumi “Noteikumi par aizdomīgu darījumu ziņojumu un sliekšņa deklarācijas iesniegšanas kārtību un saturu”.</t>
  </si>
  <si>
    <t>Likumu grozījumi un MK noteikumu izskatīšana un saskaņošana var kavēties Saiemā un Ministru kabineta, vai arī tiks būtiski mainīta tajā paredzēta ziņošanas FID kārtība.</t>
  </si>
  <si>
    <t>Likuma grozījumi stājās spēkā, publikācēti"Latvijas Vēstnesīs" (www.likumi.lv)</t>
  </si>
  <si>
    <t xml:space="preserve">Iesaistītām pusēm pieejama zināšanu un materiālu apmaiņas un sadarbības koordinācijas IT platforma 
</t>
  </si>
  <si>
    <t>Tiesībaizsardzības iestādēm digitāli nodoto materiālu īpatsvars</t>
  </si>
  <si>
    <t xml:space="preserve">1) Zināšanu apmaiņas, nodošanas un komunikācijas drošās tehnoloģiski aprīkotās platformas, tai skaitā pētniecības zāles un stratēģiskās komunikāciju telpas izveide (iekļauj nepieciešamo aprīkojumu pilnvertīgai funkciju veikšanai), paredzot datu analīzes un vadības algoritmu izstrādi, risināmās problēmu definēšana un matemātisko modeļu atlasīšanai un tehnoloģiski analītiskās platformas izveide hipotēžu analīzei. 
2) Iesaistīto pušu starpsistēmu savienojumu izveide, nodrošinot informācijas aizsardzību (iekļauj nepieciešamo aprīkojumu pilnvertīgai funkciju veikšanai), un FID sistēmas pielāgošana datu apmaiņai. </t>
  </si>
  <si>
    <t>Sadarbības partneriem  pieejama platforma un noslēgti līgumi ar Tiesībaizsardzības iestādēm par informācijas digitālo apmaiņu.</t>
  </si>
  <si>
    <t xml:space="preserve">Pastāv risks, ka būs zema mērķa grupas aktivitāte dalībai pakalpojumu aprobācijas procesā. Lai mazinātu minēto risku, SIVA speciālisti aktīvi sadarbosies mērķa grupas personu uzrunāšanā un iesaistīšanā projektā.
Tāpat pastāv risks, ka aizkavēsies infrastruktūras pielāgošanas darbi vai materiāltehnisko līdzekļu piegādes, kas var ietekmēt kompetenču attīstības programmas un arodrehabilitācijas pakalpojuma aprobācijas uzsākšanu. Lai veicinātu darbu izpildes savlaicīgu izpildi, projektā plānots nodrošināt regulāru darbu izpildes uzraudzību.
</t>
  </si>
  <si>
    <t>Atskaites punkts tiks uzskatīts par sasniegtu, kad, balstoties uz pilotprojektu rezultātiem, SIVA konsultatīvā padome apstiprinās izveidoto kompetenču attīstības programmu un arodrehabilitācijas pakalpojumu (minēto apliecinās parakstīts SIVA konsultatīvās padomes lēmums/ protokols).</t>
  </si>
  <si>
    <t>1) Kopējais finansējums 7 000 000 EUR, t.sk.:
- saskaņā ar www.eis.gov.lv datiem (analizēti 13 ieprikumi) no 01.01.2020. vidējās vides pielāgošanas izmaksas = 101 686.75  EUR (noapaļojot uz leju 100 000 EUR);
- prognozējamais finansējuma saņēmēju (pašvaldību) skaits ir 26 pašvaldības, kam nepieciešamas projektu īstenošanas (perosnāla) izmaksas 721 960.38 EUR apmērā;
- nepieciešamais perosnāla iesaistes ilgums (cilvēk-mēnešos) noteikts atbilstoši aktivitāšu plānojumam projektā un pieredzi līdzīgu projektu īstenošanā 2014.-2020. gada plānošanas peridoa 9.3.1.1. pasākuma ietvaros (informācija par cilvēk-mēnešu skaitu ietverta detalizētā 3.1.2.1.i. izmaksu apreķinā).
Sasniedzamā vērtība: (7 000 000 - 721 960.38) / 100 000 = 62.8 jeb 63 (ēkas).
Ēkām nepieciešamais investīciju apmērs var būt atšķirīģs (t.sk. gan lielāks, gan mazāks par 100 000 EUR), taču prognozējams, ka 100 000 EUR ir pietiekams finansējums, lai nodrošinātu minimālās vides pieejamības prasības.
2) Kopējais finansējums 3 400 000 EUR, t.sk.:
- saskaņā ar Liepājas tirgus aptaujas datiem (5 pretendenti) zemākā cena ārējās vides pielāgošanai (pacēlāja ierīkošanai kāpņutelpā) = 8 667.48 EUR
- saskaņā ar Rīgas veiktajām tirgus aptaujas datiem (3 pretendenti) vidējās iekštelpu pielāgošanas izmaksas = 3 179.26 EUR;
- kopā prognozejamās izmaksas (8667.48+3179.26=11846.74 EUR).
- piemērojot cenu kāpumu indeksu 2 %  nepieciešamā investīcija perosnai  = 12 083.67 EUR jeb 12 000 EUR (neapaļojot uz leju);
- projektu īstenošanai 5 plānošanas reģionos prognozējamas izmaksas = 290 618.18 EUR. Nepieciešamais perosnāla iesaistes ilgums (cilvēk-mēnešos) noteikts atbilstoši aktivitāšu plānojumam projektā un pieredzi līdzīgu projektu īstenošanā 2014.-2020. gada plānošanas peridoa 9.3.1.1. pasākuma ietvaros (informācija par cilvēk-mēnešu skaitu ietverta detalizētā 3.1.2.1.i. izmaksu apreķinā).
Sasniedzamā vērtība: (3 400 000 - 290 618.18) / 12 000 = 259.12 jeb 259  perosnu dzīvokļi.a</t>
  </si>
  <si>
    <t xml:space="preserve">Sasniedzamā vērtība noteikta, balstoties uz prognozēšanas rīka izstrādē nepieciešamajām sistēmas komponentem, t.sk.:
1) ārvalstu ekspertu piesaiste prognozēšanas rīka darba uzdevuma sagatavošanai un tā izstrādes uzraudzībai līdz nodevuma nodošanai (plānots piesaistīt ārvalstu ekspertus, kuriem ir pieredze līdzīgu rīku izstrādē) - 298 345 EUR;
2) rīka programēšanas izmaksas (plānots piesaistī Latvijas programētajus, kas nodrošīnās ārvalstu ekspertu darba uzdevuma izpildi, kā arī nepieciešamās testēšanas) - 1 180 940 EUR;
3) ieviešanas perosnāla (projekta vadītāja) izmaksas, kas organizēs darba sanāksmes, dokumentu apritei, komunikāciju ar izpildītajiem, ekspertiem un programēšanas rīka lietotajiem  - 84 700 EUR.
4) Kopā izmaksas (bez PVN) plānotas 1 563 985 EUR apmērā.
Detalizēts izmaksu aprēķins (t.sk. cilvēkstudnu un cilvek-mēnešu plānojums) veikts 3.1.2.2.i. izmaksu aprēķina pielikumā.
</t>
  </si>
  <si>
    <t>Nepieciešamās izmaksas noteiktas, balstoties uz:
1) Liepājas pašvaldības vēsturiskajām  2014.-2020. gada ERAF izmaksām 9.3.1.1. pasākuma ietvaros. Liepāja veido  ģimeneiskai videi pietuvinātu sociālo pakalpojumu sniegšanas vietu pilngadīgām perosnām ar garīga rakstura traucējumiem, kas tiek uzskatīta par analoģisku infrastruktūru 3.1.2.3.i. pasākuma ietvaros. 
2019.-2020. gadā Liepājas pašvaldība veica projektēšanas, autoruzraudzības, būvuzraudzības un būvniecības ieprikumu ģimeneiskai videi pietuvināta sociālo pakalpojumu sniegšanas vietas izveidei 8 perosnām. Kopējās ieprikumu izmaksas = 516 444.16 EUR (bez pvn) jeb 1 873.53 m2;
2) Daugavpils pilsētas domes vēsturiskajām  2014.-2020. gada ERAF izmaksam 9.3.1.1. pasākuma ietvaros. Daugavipils nodrošināja materiāltehniskās bāzes izveidi pakalpojuma "Grupu mājas (dzīvoklis)" nodrošīnāšanai. Minētā pakalpojuma materiāltehniskā bāze ir līdzīga 3.1.2.3.i. ietvaros nepieciešamajai materiāltehniskai bāzei. Vidējās inventāra iegādes izmaksas uz perosnu = 2 673.15 EUR;
3) nepieciešamajām projektu īstenošanas izmaksām pašvaldībās, kas nodrošīnās infrastruktūras izveidi. Nepieciešamais projekta perosnāls noteikts, balstoties uz analoģisku ERAF projektu perosnāla plānojumu 2014.-2020. gada ERAF  9.3.1.1. pasākuma ietvaros. Prognozējams, ka infrastuktūru izveidos 18 pašvaldībās, kam nepieciešamas projektu ieviešanas perosnāla finansējums 1 513 642.57 EUR apmērā. 
4) Būvprojektēšanas izmaksas iekļautas divas reizes, jo paredzēts, ka Labklājības ministrija sākotnēji izstrādā ēku tipveida projektu (indikatīvi 1 x 30 700 EUR), bet pašvaldības veikts minētā projekta pielāgošanu un veiks papildu komunikāciju plānošanas darbus (indikatīvi 18 x 30 700 EUR).</t>
  </si>
  <si>
    <t>Sasniedzamā vērtība noteikta, balstoties pasākumā plānotajām aktivitātēm un to īstenošanai nepieciešamā finansējuma aprēķinu.
Izmaksu apraksts:
1) 4 440 750 EUR - infrastruktūras pielāgošana/renovēšana mērķa grupas personu vajadzībām divās ēkās. Izmaksas noteiktas balstoties uz sertificēta būveksperta aprēķiniem par izmaksām:
- energoefektivitātes paaugstināšanas darbu izmaksām ēkā Dubultu prosp. 71, Jūrmalā, kur izvietotas telpas rehabilitācijas pakalpojumu klientu izmitināšanai, ēdināšanai, klientu reģistrācijas un brīvā laika pavadīšanas telpas,
- telpu remontam un ārtelpu pielāgošanai vides pieejamības prasību nodrošināšanai, kā arī drošības uzlabošanai (evakuācijas risinājumi, ugunsdrošības, zibensaizsardzības un ventilācijas sistēmu izbūve, lifta nomaiņa u.c.) ēkā Slokas ielā 61, Jūrmalā, kur izvietotas telpas pakalpojuma sniegšanai;
2) 608275 EUR tehnoloģiju un materiāltehniskā aprīkojuma iegāde pakalpojumu īstenošanai. Izmaksas noteiktas veicot tirgus izpēti;
3) 347 043 EUR mobilās darba stacijas (demonstrācijas telpas) izveidei pakalpojumu pieejamībai reģionos. Izmaksas noteiktas veicot tirgus izpēti un balstoties uz citu institūciju veiktu iepirkumu rezultātiem;
4) 119 568 EUR metodikas personām, kas nodrošina atbalstu personām ar funkcionēšanas traucējumiem izstrāde. Izmaksas noteiktas balstoties uz Eiropas Sociālā fonda projektā Nr.9.2.1.1./15/I/001 "Profesionāla sociālā darba attīstība pašvaldībās" izstrādātas metodikas kopējām attiecināmajām izmaksām (iepirkums Nr. LRLM2017/28-3-03/20ESF "Par metodikas darbam ar personām ar garīga rakstura traucējumiem (GRT) izstrādi un sociālo darbinieku apmācību"; projekta Nr.9.2.1.1./18/I/001 iepirkumu plāna 38.rinda KP VIS).
5) 110 806 EUR pilotprojekta īstenošana izstrādātā arodrehabilitācijas pakalpojuma aprobācijai darbā ar klientiem;
6) 373 558 EUR projekta īstenošanas personāla izmaksas (metodikas, kompetenču attīstības programmas un arodrehabilitācijas pakalpojuma izstrādē un aprobācijā iesaistītā personāla atlīdzība). 
Nosakot vidējās cenas materiāltehniskajams aprīkojumam, t.sk. mobilajai darba stacijai, ir veikta tirgus izpēte pamatā salīdzinot vairāku piegādātāju cenas. Fizioterapijas un ergoterapijas ierīces/inventārs ir specifiska preču grupa, kurai Latvijā ir ļoti šaurs piegādātāju loks un esošie tirgus dalībnieki ir specializējušies, piedāvājot noteiktas preču grupas. Līdz ar to atsevišķām precēm tirgus izpētē nav iespējams iegūt vairākas salīdzināmas cenas, jo preci piedāvā tikai viens piegādātājs, piemēram oficiālais dīleris Latvijā/Baltijā vai ražotājs.
Pasākuma kopējās izmaksās netiek ietvertas projekta vadības personāla izmaksas (tiks segtas no SIVA līdzekļiem).
Detāls izmaksu aprēķina pamatojums pievienots izmaksu pamatojumu mapē.</t>
  </si>
  <si>
    <t>Apstiprināti (saskaņoti VM vai VM padotības iestādē) dokumenti: 1) investīciju stratēģija infrastruktūras ieguldījumu veikšanai valsts apmaksāto veselības aprūpes pakalpojumu sniegšanai;
2) rekomendācijas integrētās aprūpes pieejas īstenošanai;
3) rekomendācijas epidemioloģisko prasību nodrošināšanai.</t>
  </si>
  <si>
    <t>Apstiprināti (VM vai VM padotības iestādē) metodoloģiskie dokumenti vienotas pieejas ieviešanai onkoloģijas jomā</t>
  </si>
  <si>
    <t>Genoma projekta dokumentācija, kas apliecina projekta pabeigšanu</t>
  </si>
  <si>
    <t>VM apstiprināta digitālās veselības stratēģija</t>
  </si>
  <si>
    <t>Pieņemšanas/nodošanas akti par veiktajiem pētījumiem</t>
  </si>
  <si>
    <t>Tehnoloģiju saskaņošanas (kas izveidota ar VM rīkojumu) komisijas atzinumi</t>
  </si>
  <si>
    <t>Projekta īstenotāja atskaite par projekta pabeigšanu un CFLA apstiprinājums par projekta pabeigšanu</t>
  </si>
  <si>
    <t>Ārstniecības iestāžu projektu progesa atskaites par sasniegto progresa rezultātu attiecībā uz iepirkumiem un paveiktajiem darbiem</t>
  </si>
  <si>
    <t>VM iekšējais dokuments, kas apstiprina vienota koordinējoša mehānisma izveidi</t>
  </si>
  <si>
    <t>Pastāv riski, kas saistīti ar iesaistīto pušu gatavību iesaistīties projekta aktivitāšu īstenošanā</t>
  </si>
  <si>
    <t>VM vai VM padotības iestādes apstiprināts dokuments par koordinācijas mehānisma apstiprināšanu un VM vai VM padotības iestādes apstiprināts plāns modeļu pilotēšanai un izvērtēšanai</t>
  </si>
  <si>
    <t>Darba grupu un sanāksmju protokoli un VM iekšējie dokumenti, kas attiecas uz pētījumu rezultātu iestrādi veselības aprūeps politikā</t>
  </si>
  <si>
    <t xml:space="preserve">Ātra un efektīva muitas kontrole Latvijas muitas kontroles punktos </t>
  </si>
  <si>
    <t>BAXE informācijs sistēmas darbības pārtraukumi</t>
  </si>
  <si>
    <t xml:space="preserve">Natkarīgu ekspertu piesaiste IS darb\ibas nepārtrauktības auditam/analīzei
</t>
  </si>
  <si>
    <t>VAS "Valsts nekustāmie īpašumi"</t>
  </si>
  <si>
    <t xml:space="preserve"> VAS "Valsts nekustāmie īpašumi" </t>
  </si>
  <si>
    <t xml:space="preserve">Mācības tiek plānotas  10 apmācību grupām - kopā 50 cilvēkiem. Vienas grupas lielums ir 5 klausītāji. Vienas grupas mācību izmaksas ietver teorijas un praktiskās iemaņas (semināra formā) 16 stundu garumā, izdales materiālu sagatavošanu. Vienai klausītāju grupai/vienam klausītājam tiek paredzēta 16 stundu apjomā. Viena klausītāja apmācības izmaksas  ir EUR 400 jeb EUR 25 stundā. 
</t>
  </si>
  <si>
    <t>Izstrādāts Vienoto pakalpojumu centra koncepts kā priekšnosacījums centralizētu pakalpojumu sniegšanai</t>
  </si>
  <si>
    <t>Līdz 2026.gada beigām apmācīto skaits ētikas, integritātes, pretkorupcijas, iepirkumu normatīvā regulējuma piemērošanas, kā arī krāpšanas, ēnu ekonomikas un interešu konflikta novēršanas jomās u.c. tēmās.</t>
  </si>
  <si>
    <t>Īstenoti pasākumi valsts budžeta finansējuma ilgtermiņa piesaistei laboratorijas darbības tālākai nodrošināšanai</t>
  </si>
  <si>
    <t>Aprēķinu metodē par pamatu ir ņemta Valsts administrācijas skolas un Valsts kancelejas līdzšinējā pieredze, vēsturiskie dati, statistiskie un finansiālie dati, kā arī 2020.gadā veiktajā izvērtējumā "Eiropas Sociālā fonda investīciju efektivitātes un ietekmes izvērtējums valsts pārvaldes attīstībā un nodarbināto profesionālajā pilnveidē" izteiktie priekšlikumi par mācību kvalitātes uzlabošanu. Izmaksas veidojas no vairākām komponentēm, kas izriet viena no otras, kā arī ir savstarpēji saistītas, lai varētu tikt sasniegts plānotais mērķis - kompetenču /kvalifikācijas paaugstināšana. Tiek plānots, ka pasākuma ietvaros kvalifikācijas celšana tiks īstenota 3 dažādos virzienos: 
1) e-kursu veidā - 33,3% jeb 200 000 EUR apmērā, atbilstoši pieejamajiem datiem viena e-kursa ieviešana izmaksā 40 000 EUR, kas būtu 5 e-kursi un plānotais apmācīto skaits ir 3000 vienā e-kursā, līdz ar to 1 vienības izmaksas sastāda 15 EUR, 
2) specializēto mācību, komandējumu un pasākumu veidā -13,3% jeb 80 000 EUR apmērā, kur izmaksas uz vienu cilvēku ir plānotas 500 EUR un plānotais apmcīto skaits sastāda 160, 
3) tematiskās apmācības - 33,3% jeb 200 000 EUR apmērā, kur vienas vienības apmācību izmaksas sastāda 180 EUR vebināra formātā, bet klātienes formātā 193 EUR (180 EUR apmācības + 6 EUR telpas + 7 EUR kafijas pauzes) aprēķinātā proporcija ir 50% vebinārs un 50% klātiene un apmācīto skaits sastāda 1072. 
Papildus ir paredzēti vidēji 20% jeb 120 000 EUR projekta īsteošanas un administrēšanas vajadzībām rezultātu sasniegšanai. Valsts administrācijas skolas un Valsts kancelejas līdzšinējā pieredze saistībā ar apmācību projektu īstenošanu pierāda, ka projekta veiksmīgai īstenošanai ir būtiska nozīme projekta ieviešanas komandai un ikdienas komunikācijai un darbam ar mērķa grupu un pakalpojumu sniedzējiem viņu vajadzību nodrošināšanai, it īpaši, ja plānotais apmācāmo skaits ir mērāms tūkstošos, ir dažādi apmācību veidi un īstenošanas termiņš ir ilgāks par 4 gadiem. Apmācību projektos cilvēkresursi ir nepieciešami visos projekta ieviešanas posmos, bet it īpaši apmācību īstenošanā, kur bez apmācību ieviešanas komandas nevar tikt nodrošināts apmācību process. Apmācību projektos projekta īstenošanas personāla izmaksas ir uzskatāmas par neatņemamu apmācību procesa sadaļu, jo sedz sekojošus mācību nodrošināšanas procesus:
- mācību iepirkuma satura un dokumentācijas sagatavošana un izvērtēšana,
- līgumu slēgšanai un līgumu grozījumu veikšana,
- komunikācija ar mērķa grupu un iestādēm, kuras pārstāv mērķa grupu,
- darbs ar pasniedzējiem/pakalpojumu sniedzējiem,
- grupu komplektācija, sadalījumā pa apmācību veidiem, ja nepieciešams sadalījumā arī pa zināšanu līmeņiem,
- apmācāmo piekļuves nodrošināšana apmācību platformai, neskaidrību gadījumos saistībā ar mācību platformas lietošanu ir nepieciešams cilvēks, kas var konsultēt apmācāmo,
- izmaiņu veikšana saistībā ar apmācāmajiem, pasniedzējiem vai norises vietu,
- klātienes pasākumu telpu/aprīkojuma/kafijas paužu, ja nepieciešams izdales materiālu nodrošinājums,
- apmeklējumu uzskaite, apliecinošo dokumentu sagatavošana un uzskaite,
- apmācību kvalitātes mērīšanā, atpakaļsaite no apmācāmajiem un lektoriem nodrošināšana, lai varētu laicīgi novērst nepilnības un uzturēt mācībām atbilstošu kvalitāti,
- budžeta plānošana/ grāmatvedības kārtošana.
Viss piesaistītais personāls strādās uz noteikta laika darba līgumiem, tāpēc ANM plāna projektu īstenošanas izmaksas šajā pasākumā nav uzskatāmas par pastāvīgajām izmaksām, jo projektiem piesaistāmie cilvēkresursi tiks atlasīti konkursa rezultātā un viņi pašreiz nav pamata darba attiecībās ar Valsts administrācijas skolu uz nenoteiktu laiku, kā arī iestādes budžetā nebūs pieejami citi resursi ANM plāna projektu īstenošanas personāla algošanai. 
Ja pieejamais finansējums būs lielāks kā minimāli noteiktais, tad izmaksas tiks palielinātas specializētajām apmācībām, pasākumiem, komandējumiem. 
Iepriekš realizētā ESF projekta kopējā finansējuma apjoms nav tiešā veidā salīdzināms ar šī pasākuma finansējuma apjomu, kas skaidrojams ar to, ka ESF projekts tika realizēts garākā laika posmā (7 gadi), kā arī ESF projekta mācību tematiskais tvērums un formāts bija pilnīgi atšķirīgs no šī pasākuma apmācībām. Piemēram, ESF projektā 90% apmācības bija klātienes formāta mācības un būtiski lielāku projekta izmaksu īpatsvaru (līdz 40%) veidoja specializētās mācības un komandējumu izdevumi par specifisku tēmu. Gan mācību formāts (klātiene, komandējumi), gan specifiskās tēmas būtiski palielina projekta izmaksas. Tāpat arī ESF projekta ietvaros tika apmaksāti sabiedrības viedokļa salīdzinošie pētījumi un veikta infrastruktūras iegāde un materiāltehniskā nodrošinājuma iegāde (piemēram, tulkošanas tehniskais aprīkojums, videoapraides aprīkojums, videoieraksta aprīkojums, tiešsaistes aprīkojums videotiešraides nodrošināšanai), kā arī mācību pārvaldības IT sistēmas izstrāde, kas šajā RRF pasākumā netiek plānots. Citu ES finanšu instrumentu finansējums netiks iesaistīts pasākuma finansēšanā.</t>
  </si>
  <si>
    <t>Aprēķinu metodē par pamatu ir ņemta Valsts administrācijas skolas un Valsts kancelejas līdzšinējā pieredze, vēsturiskie dati, statistiskie un finansiālie dati, kā arī 2020.gadā veiktajā izvērtējumā "Eiropas Sociālā fonda investīciju efektivitātes un ietekmes izvērtējums valsts pārvaldes attīstībā un nodarbināto profesionālajā pilnveidē" izteiktie priekšlikumi par mācību kvalitātes uzlabošanu. Izmaksas veidojas no vairākām komponentēm, kas izriet viena no otras, kā arī ir savstarpēji saistītas, lai varētu tikt sasniegts plānotais mērķis - kompetenču /kvalifikācijas paaugstināšana. Viena no svarīgākajām izmaksu komponentēm ir kompetenču ietvari profesionālajām apmācību programmām, to izstrādei ir paredzēti vidēji 10% no pieejamā finansējuma, kas sastāda 180 000 EUR. 70% jeb 1 260 000 EUR finansējuma  tiek novirzīta  kompetenču un kvalifikācijas paaugstināšanas pasākumu īstenošanai, kas tiks īstenoti 3 virzienos: 
1) e-apmācībai tiek paredzēti 200 000 EUR jeb 11%, atbilstoši pieejamajiem datiem viena e-kursa ieviešana izmaksā 40 000 EUR, kas būtu 5 e-kursi un plānotais apmācīto skaits ir 3000 vienā e-kursā, līdz ar to 1 vienības izmaksas sastāda 15 EUR,  
2) specializēto mācību, pasākumu un komandējumu veidā 11% jeb 200 000 EUR, kur izmaksas uz vienu cilvēku ir plānotas 500 EUR un plānotais apmcīto skaits sastāda 400, 
3) kompetenču ietvarā balstītas profesionālās programmas mācības - 48% jeb 860 000 EUR apmērā, kur vienas vienības apmācību izmaksas sastāda 180 EUR vebināra formātā, bet klātienes formātā 193 EUR (180 EUR apmācības + 6 EUR telpas +7 EUR kafijas pauzes) aprēķinātā proporcija satāda 50% vebināri un 50% klātienes apmācības un apmācīto skaits sastāda 4611. 
Papildus ir paredzēti vidēji 20% jeb 360 000 EUR projekta īsteošanas un administrēšanas vajadzībām rezultātu sasniegšanai. Valsts administrācijas skolas un Valsts kancelejas līdzšinējā pieredze saistībā ar apmācību projektu īstenošanu pierāda, ka projekta veiksmīgai īstenošanai ir būtiska nozīme projekta ieviešanas komandai un ikdienas komunikācijai un darbam ar mērķa grupu un pakalpojumu sniedzējiem viņu vajadzību nodrošināšanai, it īpaši, ja plānotais apmācāmo skaits ir mērāms tūkstošos, ir dažādi apmācību veidi un īstenošanas termiņš ir ilgāks par 4 gadiem. Apmācību projektos cilvēkresursi ir nepieciešami visos projekta ieviešanas posmos, bet it īpaši apmācību īstenošanā, kur bez apmācību ieviešanas komandas nevar tikt nodrošināts apmācību process. Apmācību projektos projekta īstenošanas personāla izmaksas ir uzskatāmas par neatņemamu apmācību procesa sadaļu, jo sedz sekojošus mācību nodrošināšanas procesus:
- mācību iepirkuma satura un dokumentācijas sagatavošana un izvērtēšana,
- līgumu slēgšanai un līgumu grozījumu veikšana,
- komunikācija ar mērķa grupu un iestādēm, kuras pārstāv mērķa grupu,
- darbs ar pasniedzējiem/pakalpojumu sniedzējiem,
- grupu komplektācija, sadalījumā pa apmācību veidiem, ja nepieciešams sadalījumā arī pa zināšanu līmeņiem,
- apmācāmo piekļuves nodrošināšana apmācību platformai, neskaidrību gadījumos saistībā ar mācību platformas lietošanu ir nepieciešams cilvēks, kas var konsultēt apmācāmo,
- izmaiņu veikšana saistībā ar apmācāmajiem, pasniedzējiem vai norises vietu,
- klātienes pasākumu telpu/aprīkojuma/kafijas paužu, ja nepieciešams izdales materiālu nodrošinājums,
- apmeklējumu uzskaite, apliecinošo dokumentu sagatavošana un uzskaite,
- apmācību kvalitātes mērīšanā, atpakaļsaite no apmācāmajiem un lektoriem nodrošināšana, lai varētu laicīgi novērst nepilnības un uzturēt mācībām atbilstošu kvalitāti,
- budžeta plānošana/ grāmatvedības kārtošana.
Viss piesaistītais personāls strādās uz noteikta laika darba līgumiem, tāpēc ANM plāna projektu īstenošanas izmaksas šajā pasākumā nav uzskatāmas par pastāvīgajām izmaksām, jo projektiem piesaistāmie cilvēkresursi tiks atlasīti konkursa rezultātā un viņi pašreiz nav pamata darba attiecībās ar Valsts administrācijas skolu uz nenoteiktu laiku, kā arī iestādes budžetā nebūs pieejami citi resursi ANM plāna projektu īstenošanas personāla algošanai. 
Ja pieejamais finansējums būs lielāks kā minimāli noteiktais, tad finansējums tiks novirzīts specializēto apmācībām, pasākumiem un komanējumiem.
Iepriekš realizētā ESF projektu kopējā finansējuma apjoms nav tiešā veidā salīdzināms ar šī pasākuma finansējuma apjomu, kas skaidrojams ar to, ka ESF ietvaros tika finansēti trīs projekti, kuri tika realizēti garākā laika posmā (7 gadi), kā arī ESF projektos mācību tematiskais tvērums un formāts bija pilnīgi atšķirīgs no šī pasākuma apmācībām. Piemēram, ESF projektos 90% apmācības bija klātienes formāta mācības un būtiski lielāku projekta izmaksu īpatsvaru (līdz 40%) veidoja specializētās mācības un komandējumu izdevumi par specifisku tēmu. Gan mācību formāts (klātiene, komandējumi), gan specifiskās tēmas būtiski palielina projektu izmaksas. Tāpat arī atsevišķu ESF projektu ietvaros tika apmaksāti sabiedrības viedokļa salīdzinošie pētījumi un veikta infrastruktūras iegāde un materiāltehniskā nodrošinājuma iegāde (piemēram, tulkošanas tehniskais aprīkojums, videoapraides aprīkojums, videoieraksta aprīkojums, tiešsaistes aprīkojums videotiešraides nodrošināšanai), kā arī mācību pārvaldības IT sistēmas izstrāde, kas šajā RRF pasākumā netiek plānots. Citu ES finanšu instrumentu finansējums netiks iesaistīts pasākuma finansēšanā.</t>
  </si>
  <si>
    <t xml:space="preserve"> Eiropas Komisijas Strukturālo reformu atbalsta programmas ietvaros Valsts kanceleja īstenoja projektu "Excellent for centenary of Latvia!", piesaisot starptautisku un vietēju konsultantu atbalsta pakalpojumus, kurus sniedza uzņēmums PwC, kā arī Ekonomiskās sadarbības un attīstības organizācija (OECD). Šī projekta ietvaros, tika izstrādātas aplēses par nepieciešamajām izmaksām Valsts kancelejas inovāciju laboratorijas sekmīgai darbībai nākotnei, kas arī tika ņemtas vērā aprēķina metodoloģijas sagatavošanā. Tika aprēķināts, ka labai darbības nodrošināšanai ir nepieciešami 165 000 euro pirmajam laboratorijas darbības gadam un 125 000 euro, katram nākamajam darbības gadam. Minētajās summās ir iekļautas personāla izmaksas 3 cilvēkiem inovāciju laboratorijas projekta īstenošanai, kā arī nepieciešamais darba vietas aprīkojums, komunālie izdevumi, komandējuma izdevumi un komunikācijas izdevumi (sabiedriskās attiecības un mājaslapa), kas trīs gadu ietvaros sastāda 415 000 euro. Pasākuma ieviešanā ļoti nozīmīga loma ir īstenošanas personālam, jo no īstenošanas personāla ir atkarīga pasākuma ieviešanas efektivitāte, radīto prototipu pielietojamība un ilgtspēja. Projekta īstenošanas personāls ir pilnībā atbildīgs par programmas izpēti, jautājumiem, kas jārisina laboratorijā, domājot par iespējamiem risinājumiem, izstrādājot un testējot prototipus. Projekta īstenošanas personālam ir jābūt priekšzināšanām par inovāciju, publiskās pārvaldes darbības principiem, jāpārzina dizaina domāšanas pieeja, lai varētu izstrādāt un nostiprināt inovāciju kultūru publiskajā pārvaldē. Īstenošanas personāla uzdevums ir nodrošināt inovāciju laboratorijas pakalpojuma nodrošināšanu, pirmkārt, metodoloģiski pareizi novadīt inovācijas procesu (dizaina domāšana), otrkārt, nodrošināt dizaineru kompetenci (tas ir pamats) dizaina izpēti, kas iekļauj datu iegūšanu un analīzi, lai spētu nodrošināt klientu vajadzībām atbilstošu un lietotāju orientētu risinājumu, būtiski ir arī nodrošināt komunikāciju, lai novadītu informāciju par inovāciju sabiedrībai kopumā. Papildus jāpiemin, ka augstāk minētās kompetences šobrīd gandrīz nav vai ir reti pieejamas it īpaši saistībā ar dizaineriem, tāpēc tās būtu jāpiesaista un jāstiprina, jo tas ir būtisks priekšnosacījums veiksmīgai inovācijas radīšanai. Viss piesaistītais personāls strādās uz noteikta laika darba līgumiem, tāpēc ANM plāna projektu īstenošanas izmaksas šajā pasākumā nav uzskatāmas par pastāvīgajām izmaksām, jo projektiem piesaistāmie cilvēkresursi tiks atlasīti konkursa rezultātā un viņi pašreiz nav pamata darba attiecībās ar Valsts kanceleju uz nenoteiktu laiku, kā arī iestādes budžetā nebūs pieejami citi resursi ANM plāna projektu īstenošanas personāla algošanai. 
Papildus tiek plānotas apmācības publiskajai pārvaldei par inovāciju jomu vidēji 70 000 euro apjomā katru darbības gadu, tāpat tiek plānotas vidēji sešas inovāciju darbnīcas katru gadu, kur vienas darbnīcas izmaksas ir plānotas 10 000 euro apmērā, kas gadā sastāda 60 000 euro, savukārt laboratorijas infrastruktūras nodrošināšanai, tai skaitā aprīkojums, tehniskais nodrošinājums, interaktīvie rīki ir plānoti kopā 95 000 euro.  Ja pieejamais finansējums būs lielāks kā minimāli noteiktais, tad visām izmaksu komponentēm finansējums tiks proporcionāli palielināts, kā arī laboratorijas darbība pagarināta par gadu.
Iepriekš realizēto Valsts kancelejas projektu izmaksas nav tiešā veidā pielīdzināmas šī pasākuma projekta izmaksām, jo iepriekš realizētie projekti aptvēra īsāku laika periodu (3 gadi), kā arī izmaksu struktūra bija atšķirīga. Iepriekš tika apmaksāts EK piesaistīto ārējo konsultantu darbs, neieguldot laboratorijas infrastruktūras iegādē, normatīvās bāzes izstrādē un cilvēkresursu apmācībā, ko iecerēts īstenot šī pasākuma ietvaros. Inovāciju laboratorija ir viens no stūrakmeņiem atsevišķu nozaru strukturālo reformu plānu ieviešanas scenāriju modelēšanā, mērķa grupu viedokļa izzināšanā, prototipu izstrādē un strukturālo reformu konceptu elementu pilotēšanā testa fāzē. Inovāciju labooratorija būs neatņemama Publiskās pārvaldes modernizācijas plāna sastāvdaļa, jo tas ir ceļš uz pārvaldes resursu optimizāciju, jaunu un efektīvu darba metožu ieviešanu, administratīvā sloga mazināšanu un kvalitatīvāku pakalpojumu sniegšanu iedzīvotājiem. </t>
  </si>
  <si>
    <t>Sabiedrības integrācijas fonda dati: 1) Latvijas valsts budžeta programma "NVO fonds", 2) ESF projekts "Dažādības veicināšana"</t>
  </si>
  <si>
    <t>1) 4398526
2) 6463045
3) 149547</t>
  </si>
  <si>
    <t>1) Valsts budžeta programma "NVO fonds" (2016.-2021.gads)
2) 2014.-2020.gada plānošanas perioda darbības programmas Eiropas Sociālā fonda darbības programmas "Izaugsme un nodarbinātība" 9.1.4. specifiskā atbalsta mērķa "Palielināt diskriminācijas riskiem pakļauto personu integrāciju sabiedrībā un darba tirgū" 9.1.4.4. pasākuma "Dažādību veicināšana (diskriminācijas novēršana)" projekts "Dažādības veicināšana" (Nr.9.1.4.4./16/I/001).
3) Eiropas Ekonomikas zonas finanšu instrumenta projekts "Latvijas platforma attīstības sadarbībai"</t>
  </si>
  <si>
    <t>2) 2014.-2020.gada plānošanas perioda Eiropas Sociālā fonda programma "Izaugsme un nodarbinātība"</t>
  </si>
  <si>
    <t>Izmaksu aplēses ir indikatīvas un balstītas uz līdzšinējo pieredzi, kā arī uz realizācijā esošu projektu izmaksām. (Vienības izmaksas pieņēmums: 1 km  = 1 401 515 EUR)</t>
  </si>
  <si>
    <t>3 967 000</t>
  </si>
  <si>
    <t>7 395 000</t>
  </si>
  <si>
    <t>Apstiprināti Ministru kabineta noteikumi, kas paredz atbalstīt projektus, kuru ietvaros plānots primārās enerģijas vai CO2 samazinājums  vismaz par 30%.</t>
  </si>
  <si>
    <t>Iesniegts energosertifikāts, kas pierāda primārās enerģijas vai CO2 samazinājumu  (t/gadā) vismaz par 30%, kas radies pašvaldības ēkas  un infrastruktūras energoefektivitātes paaugstināšanas rezultātā (salīdzinot ar situāciju pirms projekta).</t>
  </si>
  <si>
    <t xml:space="preserve">Modernizēto valsts pārvaldes funkciju IKT risinājumu (t.sk. sistēmu) skaits </t>
  </si>
  <si>
    <t xml:space="preserve">Modernizētās valsts pārvaldes funkcijas nodrošinošie IKT risinājumi ir produkcijas ekspluatācijā un izpilda modernizētās funkcijas regulējumā noteiktās prasības.  </t>
  </si>
  <si>
    <t>Līdz 2023.gada jūnijam izstrādāts Publiskās pārvaldes digitālo prasmju attīstības plāns un kompetenču ietvars (digital skills and competence framework)</t>
  </si>
  <si>
    <t>Publiskās pārvaldes digitālo prasmju plāns un digitālo kompetenču ietvars, tai skaitā ietvarā balstītas apmācību programmas un rīki</t>
  </si>
  <si>
    <t xml:space="preserve">VARAM/VAS/VK
</t>
  </si>
  <si>
    <t>Plašās mērķa grupas dēļ pastāv risks atbilstoša prasmju ietvara izveidē</t>
  </si>
  <si>
    <t>Publiskās pārvaldes digitālo prasmju plāns un ietvars, tai skaitā apmācību programmas</t>
  </si>
  <si>
    <t>Publiskās pārvaldes (valsts un pašvaldību) darbinieki, kam pilnveidotas digitālās prasmestai skaitā e-mācībās</t>
  </si>
  <si>
    <t>Pastāv silvēkresursu kapacitātes trūkums gan īstenošanā, gan atbilstoša un kvalitatīva piedāvājuma esamība Latvijas tirgū. Aizkavēšanās iepirkumu norisēs.</t>
  </si>
  <si>
    <t>Kompetenču ietvari, mācību ceļa kartes, apliecinājumi par mācību  pabeigšanu, tiešsaistes apmeklējuma dati, apmācību statistika</t>
  </si>
  <si>
    <t xml:space="preserve">Publikās pārvaldes (valsts un pašvaldību) darbinieki, kuriem pilnveidotas digitālās transformācijas  prasmes tai skaitā  e-mācībās; Apmācību organizācija, pašvadītās mācības un materiāli pieejami vienotā publiskās pārvaldes mācību platformā  </t>
  </si>
  <si>
    <t>VARAM/ VAS</t>
  </si>
  <si>
    <t xml:space="preserve">Risks: Kavējas likumprojekta un tajā ietverto pašvaldību funkciju un uzdevumu saskaņošana ar visām iesaistītajām pusēm, t.sk. ņemot vērā finansēšanas modeļa izmaiņas. </t>
  </si>
  <si>
    <t>Publicēts un stājas spēkā Saeimā galīgajā lasījumā pieņemtais likums.</t>
  </si>
  <si>
    <t>ANM ietvaros pieejamais finansējums ir 92,3 milj. EUR, kas līdz 2024.gadam tiks novirzīts autoceļu pārbūvei indikatīvi 210 km  garumā, kas ir 3.1.1.1.i. kumulatīvais rādītājs un  kas ietver šājā starpposma mērķī plānoto līdz 2022.gada beigām  atjaunojamo un pārbūvējamo ceļu posmu garumu 70 km apmērā.</t>
  </si>
  <si>
    <t>Rādītāja sasniegšana atkarīga no pieejamā finansējuma apjoma ANM plāna un citu finanšu avotu ietvaros, kā arī pārbūvējamo un atjaunojamo ceļu posmu skaits un garums var mainīties izmaksu sadārdzinājuma vai izmaksu ietaupījuma gadījumā, pamaotojoties uz iepirkumu rezultātiem. Kopējais ATR reformai nepieciešamais sakārtojamo autoceļu saraksts ir atspoguļots VARAM sagatavotajā informatīvajā ziņojumā "Par investīciju programmas valsts autoceļu attīstībai administratīvi teritoriālās reformas kontekstā īstenošanu", izskatīts MK 18.03.2021. sēdē).</t>
  </si>
  <si>
    <t xml:space="preserve">Kumulatīvais rādītāja skaits plānots 1300 (līdz 2026.gada 3.cet.), t.sk. līdz 2024.gadam - 750.  Risks, ka programmas uzsākšanu var kavēt   iepirkumu procesā radušās laika nobīdes.  </t>
  </si>
  <si>
    <t xml:space="preserve">Risks: Kavējas ieviešanas nosacījumu izstrāde un saskaņošana ar iesaistītajām pusēm, ņemot vērā, ka pasākuma ietvaros plānots valsts atbalsts atbilstoši Regulas Nr.651/2014 14., 41., 48. un 56.pantam.  Nepieciešams papildu laiks, lai saskaņotu valsts atbalsta programmu ar Eiropas Komisiju. </t>
  </si>
  <si>
    <t>VARAM, EM, CFLA</t>
  </si>
  <si>
    <t xml:space="preserve">Risks: Kavējas ieviešanas nosacījumu un konkursa nosacījumu izstrāde un saskaņošana ar iesaistītajām pusēm, ņemot vērā, ka konkursa norise ir iespējama pēc valsts atbalsta programmas izstrādes un saskaņošanas ar EK. Papildu laiks ir nepieciešams kvalitatīvas industriālā parka stratēģijas/ biznesa plāna izstrādei, kas būs konkursa priekšnosacījums. </t>
  </si>
  <si>
    <t>Publicēts CFLA paziņojums par konursa rezultātiem., noslēgti līgumi par projektu īstenošanu.</t>
  </si>
  <si>
    <t xml:space="preserve">Plānotās investīciju izmaksas noteiktas, pamatojoties uz sagatavoto indikatīvo projektu sarakstu, kuru paredzēts īstenot, lai nodrošinātu reformas ieviešanu un reformas mērķu sasniegšanu, kā arī ņemot vērā ES fondu 2014.-2020.g. perioda 2.2.1.SAM ietvaros īstenoto līdzvērtīgu IKT projektu izmaksas. Investīciju sadalījums projektu griezumā veikts atbilstoši  metodikai “Metodika informācijas sistēmu, platformu izstrādes plānoto izmaksu  noteikšanai pirms detalizētas analīzes fāzes veikšanas” (izmaksu pamatojošā dokumentācija pievienota pielikumā), saskaņā ar kuru SAM 2.2.1. ietvaros īstenotie projekti tiek klasificēti kategorijās atbilstoši projekta ietvaros izstrādājamā risinājuma , platformas sarežģītībai un investīciju apjomam. Atbilstoši metodikai, projekti ir iedalīti četrās kategorijās - augstākās sarežģītības, vidējās un zemākās sarežģītības projekti, kā arī IKT infrastruktūras projekti un noteikts (aprēķināts)  katras kategorijas projektu vidējais investīciju apjoms. Ņemot vērā, ka SAM 2.2.1. ir noteikts maksimālais viena projekta investīciju apjoms, tad projekti, kuri tiek īstenoti kārtās atbilstoši pieejamajam investīciju apjomam un loģiskai secībai, katrai kārtai nosakot sasniedzamos rezultātus un nodrošinot to ieviešanu produktīvā darbībā un to lietojamību, aprēķinā tiek apvienoti un uzskatīti par vienu projektu.  ANM ietvaros plānotie projekti atbilstoši metodikai , tiek klasificēti pēc to sarežģītības un plānotais investīciju apjoms atbilst SAM 2.2.1. ietvaros īstenoto projektu noteiktās kategorijas projektu investīciju apjomam. Ir pieļaujams, ka plānoto projektu izmaksu sadalījums pa izmaksu pozīcijām var atšķirties no 2.2.1. SAM projektiem, ja nākamajā izmaksu detalizācijas fāzē, kas paredzēta jau pēc projektu īstenošanas uzsākšanas, izstrādājot IS projektējuma dokumentāciju un veicot publiskā iepirkuma procedūras, IS izstrādes ietvaros tiek paredzēts piemērot inovatīvākas un augstāka līmeņa tehnoloģijas atbilstoši esošā tirgus cenām, vai piemērot citu risinājuma ieviešanas modeli, kas var tikt identificēts detalizētas izpētes laikā.
Starp plānotajiem digitālās transformācijas pasākumiem ANM komponentes Nr.2 ietvaros un ES fondu 2021.-2027.g darbības programmas 1.3.1.SAM finansējuma ietvaros tiks nodrošināta demarkācija, lai novērstu ieguldījumu savstarpēju pārklāšanos un nodrošinātu savstarpēju papildināmību. 1.3.1.SAM ietvaros plānots atbalstīt tikai tādu valsts platformu attīstību, kas veicinās komersantu procesu digitalizāciju un jaunu, inovatīvu pakalpojumu veidošanu komercsektorā, bet valsts pārvaldes pamatdarbības procesu sistēmas, ko savu funkciju veikšanai izmanto tikai publiskais sektors, plānots attīstīt ANM ietvaros.
Papildus paredzams, ka atsevišķi ANM plāna pasākumi būs savstarpēji papildināmi ar Digitālās Eiropas programmas aktivitātēm, nodrošinot atbalstu Eiropas komisijas definēto prioritāro starpvalstu projektu ieviešanai. Apstiprinām, ka projektu izmaksu aprēķinā nav iekļautas izmaksas, ko plānots segt no citām ES investīciju programmām. 
</t>
  </si>
  <si>
    <t>Aprēķinu metodē par pamatu ir ņemta Valsts administrācijas skolas līdzšinējā pieredze, vēsturiskie dati, statistiskie un finansiālie dati, kā arī 2020.gadā veiktajā izvērtējumā "Eiropas Sociālā fonda investīciju efektivitātes un ietekmes izvērtējums valsts pārvaldes attīstībā un nodarbināto profesionālajā pilnveidē" izteiktie priekšlikumi par mācību kvalitātes uzlabošanu. Digitālo prasmju kompetences celšana ir paredzēta trīs virzienos: 1) Vispārējās digitālās prasmes  publiskās pārvaldes darbiniekiem 3117000 EUR  jeb 37,78% apmērā. 10% no šī finansējuma jeb 311700 EUR ir nepieiešams kompetenču ietvaru un mācību programmu izvedei, 5% jeb 155850 EUR tiks novirzīti prasmju testēšanas nodrošināšanai, 25,66% jeb 800000 EUR tiks novorzīti e-apmācīnu īstenošanai, ir zināms, ka e-apmācību kursa izmaksas sastāda 40000 EUR, līdz ar to ir plānots izstrādāt 20 e-kursus un viena e-kursā apmācīto skaits būtu 2000 jeb 20 EUR par vienību, vadītām apmācībām ir plānots 1849450 jeb 59,33%, vidējas izmaksas 1 vienībai sastāda 180 EUR vebināru formātam, bet klātienes mācībām 193EUR (180 EUR apmācības + 6 EUR telpas + 7 EUR kafijas pauzes) aprēķina proporcija sastāda 50% vebināri un 50% klātienes mācības, līdz ar to apmācīto skaits sastāda 9916. 2) Specifiskās prasmes atbilstoši publiskās pārvaldes profesionālajām vajadzībām sastāda 2440500 EUR jeb 29,58%. 10% no šīs summas tiks novirzīti kompetenču ietvara un mācību programmu ietvaru izveidei, kas sastāda 244050 EUR, atlikušais finansējums tiks novirzīts apmācību veikšanai 2196450 EUR jeb 90%, kur vienas vienības cena sastāda 180 EUR vebināra formā, bet 193 EUR klātienes formā (180 EUR apmācības + 6 EUR telpas + 7 EUR kafijas pauze) proporcija aprēķinam tiek rēķināta 50% vebināri un 50% klātienes mācības, kas sastāda 11777 apmācītos. 3) Specializētās apmācības un atbalsta pasākumi tiek plānoti 1207500 EUR jeb 14,63% apmērā, visa summa tiks novirzīta augstākā līmeņa digitālo mācību nodrošināšanai gan LR, gan ārvalstīs, piesaistot arī ārvalstu lektorus, līdz ar to vienas vienības izmaksas tiek plānotas 1000 EUR dienā jeb 1207 vienības. Papildus jau minētajām izmaksām ir plānotas 15% izmaksas projekta īstenošanas un administrēšanas personālam, kas sastāda 1237500 EUR, kā arī 3% tiek paredzēti ietekmes/pētniecības izvērtējumu veikšanai , kas sastāda 247500 EUR. Šeit paredzētais projekta īstenošanas un adminsitrēšanas personāls ir plānots tikai uz projekta laiku, un pēc programmas beigām šīs  funkcijas tiks institucionalizētas esošajā valsts pārvaldes ietvarā. Plānotais personāls ir tikai un vienīgi ar projekta satura plānošanu,  izstrādi un  īstenošanu saistīts un tik apjomīgas programmas realizācijai un koordinācijai ar citām komponentēm, kā arī kompetenču pieejas nodrošināšanai, kas ietver prasmju izvērtējumu, sertifikāciju utt bez personāla veikt nav iespējams. Digitālo prasmju attīstība publiskās pārvaldes darbiniekiem dotajā plānošanas periodā citās programmās nav paredzēta.</t>
  </si>
  <si>
    <t xml:space="preserve">Indikatīvajos pārbūves un atjaunošanas aprēķinos tika izmantoti valsts reģionālo un  vietējo autoceļu posmi, kuri identificēti izmantojot autoceļa seguma stāvokli, vidējo diennakts satiksmes intensitāti, kā arī to plānoto izmantošanu un novadu administratīvo centru un sniegto pakalpojumu sasniedzamību pēc ATR īstenošanas. Tādējādi identificēti 877,99 km valsts reģionālo un vietējo autoceļu, kuru pārbūve un atjaunošana ir prioritāra ATR īstenošanai. 
ANM ietvaros pieejamais finansējums ir 92,3 milj. EUR, kas tiks novirzīts autoceļu pārbūvei indikatīvi 210 km garumā, kas aprēķināts, balstoties uz VSIA LVC  2016.-2020.gada projektu datiem: Saskaņā ar ceļu projektu veidu un pārbūves apjomu vidējās minimālās autoceļu atjaunošanas un pārbūves izmaksas ir 170 000 eiro/km, savukārt vidējās maksimālās – 1 000 000 eiro/km. Ņemot vērā šo izmaksu diapazonu, atlasīti 65 projekti, no kuriem aprēķinātas vidējās izmaksas (bez PVN) reģionālajiem ceļiem un vietējiem ceļiem.  Skat.detalizētu aprēķinu COSTING pielikumā. </t>
  </si>
  <si>
    <t>Norādīts indikatīvais TPF finansējums (Taisnīgas pārkārtošanās teritoriālā plāna investīciju pasākums bezizmešu mobilitātes veicināšanai pašvaldībās). Diskusijas par TPF plānu un transformācijas virzieniem vēl turpinās.</t>
  </si>
  <si>
    <t>Viens bezizmešu autobuss izmaksā aptuveni 649 tūkst.EUR (darbināms ar ūdeņradi vai elektrību (elektroautobusu gadījumā ieskaitīta arī uzlādes infrastruktūra). Ņemot vērā viena autobusa vidējās izmaksas, paredzētais iegādāto autobusu skaits ir 15 (skat.pielikumā pievienoto izmaksu pamatojuma jeb COSTING failu).</t>
  </si>
  <si>
    <t>VARAM, pašavldību dati</t>
  </si>
  <si>
    <t xml:space="preserve">Ministru kabinetā apstiprināta atbalsta programma Energoefektivitates uzlabošana dzīvojamās ēkās </t>
  </si>
  <si>
    <t>Primārās enerģijas samazinājums daudzdzīvokļu mājās ar uzlabotu energoefektivitāti</t>
  </si>
  <si>
    <t>Atbalsta programmas  uzņēmējdarbības energoefektivitātes paaugstināšanai apstiprināšana</t>
  </si>
  <si>
    <t xml:space="preserve">Riski: Nepieteikams pieprasījums pēc programmas, kas var  ietekmēt piesaistītā privātā finansējuma apjomu.
</t>
  </si>
  <si>
    <t>2.2.1.5.i. Mediju nozares uzņēmumu digitālās transformācijas veicināšana</t>
  </si>
  <si>
    <t>Atbalsīto projektu skaits</t>
  </si>
  <si>
    <t>Kultūras ministrija un CFLA</t>
  </si>
  <si>
    <t>Nepietiekama popularitāte komersantu vidū, kuras dēļ atbalsts var tikt izmantots nepilnā apmērā</t>
  </si>
  <si>
    <t>Potenciālais risks –kavējas pamatnostādņu apstiprināšana MK ieilgušu diskusiju dēļ par pamatnostādnēs ietvertajiem rīcības virzieniem un uzdevumiem </t>
  </si>
  <si>
    <t>MK noteikumu projekts par zemas īres mājokļu būvniecību</t>
  </si>
  <si>
    <t>Potenciālais risks - kavējas VTNP regulējuma saskaņošana ar EK, kas kavē MK noteikumu izstrādi. Ilgs saskaņošanas process ar nozari.</t>
  </si>
  <si>
    <t xml:space="preserve">Apstiprināto projektu ietvaros dzīvokļu skaits </t>
  </si>
  <si>
    <t>Uzbūvēto dzīvokļu skaits</t>
  </si>
  <si>
    <t xml:space="preserve">Ekonomikas ministrija, Altum </t>
  </si>
  <si>
    <t>Apliecinājums par ēkas gatavību eksluatācijai</t>
  </si>
  <si>
    <t xml:space="preserve">Stratēģija saskaņota ar visām iesaistītajām pusēm un apstiprināta. Rīkojums par stratēģiskās vadības padomes izveidi (iekļaujot informāciju par sastāvu).  </t>
  </si>
  <si>
    <t>Ekonomikas ministrija, Latvijas investīciju un attīstības aģentūra</t>
  </si>
  <si>
    <t xml:space="preserve">Monitoringa ziņojums, kurā ir sniegta informācija par katru RIS3 jomu, inovāciju pārvaldības modeļa darbību un ilgtermiņa finasēšanu. </t>
  </si>
  <si>
    <t>Stratēģiskā vadības padome apstiprina RIS3 monitoringa ziņojumu. Apstiprināti tiesību akti, kuros iekļauta sadaļa par finansējumu inovāciju pārvaldības aktivitātēm</t>
  </si>
  <si>
    <t>Darbības programmas Latvijai 2021.-2027.gadam 2.1.1.SAM "Energoefektivitātes veicināšana un siltumnīcefekta gāzu emisiju samazināšana" plānotais pasākums "Energoefektivitātes paaugstināšana dzīvojamās ēkās", kam indikatīvi paredzēts 137,84 milj. euro liels finansējuma apjoms. Darbības programmas Latvijai 2021.-2027.gadam finansējums būs pieejams nodrošinot demarkāciju laikā. Neviens projekts nesaņems finanansējumu no diviem avotiem. PIrmie projekti tiks finansēti no Atveseļošanās un noturības mehānisma. Pēc tam, kad Atveseļošanās un noturības mehānisma būs izmantots, tiks uzsākta Darbības programmas Latvijai 2021.-2027.gadam ieviešana un pēc tam projekti tiks finansēti no Darbības programmas Latvijai 2021.-2027.gadam.</t>
  </si>
  <si>
    <t xml:space="preserve">Izmaksas kombinētā finanšu instrumentu programmā (80.586 milj.EUR) tiek noteiktas pamatojoties uz ALTUM pieredzi programmu ieviešanā un provizorisko programmas uzsākšanas laika grafiku. 
Izmaksas 
</t>
  </si>
  <si>
    <t>Pieņēmumi kombinētā finanšu instrumentu programmā (80.586 milj.EUR balstīti uz ALTUM līdzšinējo pieredzi programmu ieviešanā un potenciālajiem investīciju apjomiem gadā, ņemot vērā pieredzi energoefektivitātes programmā, kas tiek īstenota no "zaļo"obligāciju finansējuma.
Ekonomikas ministrijas rīcībā esošie dati par 2014. – 2020. gada plānošnas periodā ieviesto Kompetences centru prgrammas izmaksām.</t>
  </si>
  <si>
    <t>Darbības programmas Latvijai 2021.-2027.gadam 2.1.1.SAM "Energoefektivitātes veicināšana un siltumnīcefekta gāzu emisiju samazināšana" plānoto pasākumu "Energoefektivitātes paaugstināšana valsts ēkās", kam indikatīvi paredzēts 104,4 milj. euro liels finansējuma apjoms. Darbības programmas Latvijai 2021.-2027.gadam finansējums būs pieejams nodrošinot demarkāciju laikā. Neviens projekts nesaņems finanansējumu no diviem avotiem. PIrmie projekti tiks finansēti no Atveseļošanās un noturības mehānisma. Pēc tam, kad Atveseļošanās un noturības mehānisma būs izmantots, tiks uzsākta Darbības programmas Latvijai 2021.-2027.gadam ieviešana un pēc tam projekti tiks finansēti no Darbības programmas Latvijai 2021.-2027.gadam.</t>
  </si>
  <si>
    <t>(1)	Kopējais Finansēšanas fonda apmērs ir 42 900 000 EUR;
(2) Zemas īres mājokļu izmaksas: 
Zemas īres mājokļu izveidei pieejamais finansējums ir 41 613 000 EUR (atņemtas vadības izmaksas 3 % apmērā no Finansēšanas fonda apmēra).
Attiecināmo izmaksu apmērs ir 1200 EUR/m2 ar PVN.
Dzīvokļa vidējais izmērs ir 52,125 m2. 
Dzīvokļa vidējās attiecināmās izmaksas no fonda ir 59 422 EUR (30 % grants un 65 % Altum aizdevums, ja komercbanka nefinansē projektu).
Pieejamo finansējumu īres mājokļu būvniecībai 41 613 000 EUR, izdalot ar fonda ietvaros attiecināmajām izmaksām par dzīvokli, sanāk 700 dzīvokļi. 
(3) Finansēšanas fonda ietvaros attiecināmās izmaksas ir noteiktas, balstoties uz tipveida daudzdzīvokļu ēkas projektu. Ekonomikas ministrija 2020.gadā iepirka tipveida būvprojekta daudzdzīvokļu ēkas izstrādi, ņemot vērā visas aktuālās energoefektivitātes prasības . Būvprojekts sagatavots atbilstoši būvniecības regulējumam, tai skaitā sagatavota būvprojekta tāme. Viens no nosacījumiem tipveida būvprojekta izstrādei bija noteikts, lai kopējās daudzdzīvokļu mājas būvniecības izmaksas, tai skaitā izstrādājot piesaistes projektu, nepārsniedz 1200 EUR/m2 ar PVN. Iepirkuma rezultātā izstrādātā tipveida būvprojektā noteiktās kopējās objekta būvprojekta izmaksas ir 964,38 EUR/m2 ar PVN un tās aprēķinātas bez pamatiem, iekšējās apdares, teritorijas labiekārtošanas, kas attiecīgi kopā ar piesaistes projektu nepārsniedz 1200 EUR/m2. 
(4) Apzinoties komercbanku kreditēšanas politiku, paredzam, ka projekts varētu tikt finansēts no Finansēšanas fonda arī šādā apmērā - 65 % Altum aizdevums, 30 % grants, papildus paredzot vismaz 5 % nekustamā īpašuma attīstītāja pašu līdzfinansējumu. Komercbanku iesaistes gadījumā, Altum aizdevuma daļa būs mazāka.
(5)	Finansēšanas fonda ietvaros uzbūvētie mājokļi paredz zemu īri (4.4 EUR/m2).
(6)	Finansēšanas fonda administratīvās un uzraudzības izmaksas ir noteiktas indikatīvi 3 % no Finansēšanas fonda apmēra, un ir noteiktas atbilstoši indikatīvajām izmaksām šādu funkciju veikšanai. Izstrādājot noteikumu projektu par atbalstu zemas īres mājokļu būvniecībai, tai skaitā jau definējot konkrētas uzraudzības funkcijas un atbildīgās institūcijas, administrēšanas un uzraudzības izmaksas var mainīties. 
(7)	Altum aizdevumu un grantu administrēšanas izmaksas tiks noteiktas atbilstoši Attīstības finanšu institūcijas likuma 12.panta 3.daļai, saskaņā ar kuru Altum veic programmas rādītāju novērtējumu, tostarp aprēķina programmas ieviešanas izmaksas, pirms programmas apstiprināšanas Ministru kabinetā, kur noteikti precīzi gan Altum uzdevumi, gan programmas nosacījumi. Ņemot vērā minēto, uz doto brīdi nav iespējams precīzi noteikt Altum administrēšanas izmaksu apmēru un tā finansēšanas avotus, un izmaksu apmērs var mainīties saskaņā ar programmas nosacījumiem.
(8) Uzraudzības funkcijas kapitālsabiedrībai, regularitāte un indikatīvās izmaksas gadā, kas var mainīties, kad tiks izstrādāti Ministru kabineta noteikumiem par atbalstu dzīvojamo īres māju būvniecībai:
1) Uzraudzības uzdevums: Pārbaude projekta īstenošanas vietā (pārbauda, vai ir nodrošināts sabiedriskais pakalpojums atbilstoši MK noteikumā definētajam - īres mājas būvniecība izīrēšanai). 
Uzraudzības regularitāte: Pārbaudes projekta īstenošanas vietā ikgadēji (100% apmērā no īstenotajiem projektiem) 
Uzraudzības uzdevuma indikatīvās izmaksas gadā: EUR 25 143 
2) Uzraudzības uzdevums: Uzraudzība pār īres līgumiem un to atbilstību MK noteikumiem un VTNP 
Uzraudzības regularitāte: Pie ēkas pirmreizējās izīrēšanas pārbauda 100% īres līgumu apmēru; Katru gadu, reizi gadā pārbauda vai visi jaunie līgumi izpilda MK noteikumu nosacījumus (tā piemēram, par reģistrāciju Zemesgrāmatā, īres maksas un ienākumu sliekšņu atbilstību, apakšīres ierobežojumiem, deklarēšanos) 
Uzraudzības uzdevuma indikatīvās izmaksas gadā: EUR 128 917  
3) Uzraudzības uzdevums: Uzrauga, ka tiek veikts ēkas apsaimniekošanas pakalpojumu iepirkums noteiktajā termiņā  
Uzraudzības regularitāte: Pārbauda apsaimniekotāja iepirkšanu pirmreizēji un ik pēc 5 gadiem 
Uzraudzības uzdevuma indikatīvās izmaksas gadā: EUR 6 047
4) Uzraudzības uzdevums: Uzrauga, ka pie ēkas nodošanas ekspluatācijā tiek izstrādāts ēkas uzturēšanas plāns visam ēkas dzīves ciklam, tas tiek ievērots un veikta tam atbilstoša uzturēšanas maksas iekasēšana  
Uzraudzības regularitāte: Pārbauda pirmreizēji pēc apsaimniekotāja iepirkšanas un katru gadu
Uzraudzības uzdevuma indikatīvās izmaksas gadā: 174 143 EUR
5) Pārbauda projektu īstenotāju sniegtās atskaites un iespējamu pārmērīgu kompensāciju
Uzraudzības regularitāte: Pārbauda katru gadu visus sabiedriskā pakalpojuma sniedzējus (nekustamā īpašuma attīstītājus) 
Uzraudzības uzdevuma indikatīvās izmaksas gadā:  100 595 EUR
Kopā minēto uzraudzības funkciju īstenošanai kapitālsabiedrībai indikatīvi noteiktās izmaksas 434 845 EUR
(9) Aizdevumu un grantu administrēšanas un uzraudzības izmaksas Altum:
1)Uzraudzības uzdevums:  Nodrošināt izsniegto aizdevumu un grantu izlietošanas un aizdevumu atmaksas uzraudzību līdz aizdevuma atmaksai atbilstoši MK noteikumu nosacījumiem un veikt pietiekamus, saprātīgus un samērīgus pasākumus to atgūšanai  
Uzraudzības regularitāte: Patstāvīgi   
Uzraudzības izmaksas: Finanšu instrumentiem Altum šī ir standarta ieviešanas funkcija, kuru pārsvarā gadījumu finansē no aizdevumu procentu ieņēmumiem.  Ņemot vērā, ka īres māju būvniecības programma ir jauna programma un nav pieredze administrēšanas izmaksu noteikšanā konkrēti šādai programmai, tad grantu daļas administrēšanai tiek piemērota  līdzšinējā Altum administrētā daudzīvokļu māju eneroefektivitātes programma, kurā grantu ieviešanas izmaksas ir 6%-7% no kopējā grantu finansējuma. Savukārt, pieņemot, ka īres māju projekti būs finansiāli ietilpīgāki nekā daudzdzīvokļu māju energoefektivitātes projekti, tad administratīvās izmaksas šobrīd tiek plānotas indikatīvi apmērā no 3,5%-4,5%.  
2) Uzraudzības uzdevums: Sniegt informāciju EM par finanšu instrumenta īstenošanas gaitu atbilstoši kārtībai, kāda ietverta Finansēšanas fonda līgumā, kā arī nepieciešamajiem uzlabojumiem pasākuma īstenošanā 
Uzraudzības regularitāte: Reizi ceturksnī  
Uzraudzības izmaksas: Altum struktūrā informācijas sniegšana par finanšu instrumentu ieviešanas gaitu ir standarta funkcija, un tā pārsvarā tiek finansēta no aizdevumu procentu ieņēmumiem.  
3) Uzraudzības uzdevums: Finansēšanas fonda pārvaldība, tai skaitā aizdevumu turpmāka finansēšana no īres daļējiem ieņēmumiem pēc aizdevumu atmaksas  
Uzraudzības regularitāte: Patstāvīgi, tai skaitā pēc 30.gada  
Uzraudzības izmaksas: Ņemot vērā, ka šī ir jaunu aizdevumu izsniegšana no atmaksātā finansējuma, tad šajā gadījumā izmaksas finansējamas no izsniegto aizdevumu procentu ieņēmumiem un līdz ar to neattiecas uz RRF finansējuma izlietojumu.  </t>
  </si>
  <si>
    <t>Pieņēmums: Veicot zemāk minētos reformu pasākumus un investīcijas, paredzams līdzdalības pieaugums, jo tiek veidota normatīvajā bāzē nostiprināta sistēmiska pieeja gan darba devēju atbalsta insturmentiem un stimuliem gan tiek pilotēti vairāki ieviešanas modeļi, lai identidficētu efektīvākos un Latvijas situācijai atbilstošākos  pasākumus stabilai unlielākai pieaugušo līdzdalībai izglītībā.</t>
  </si>
  <si>
    <t>Prasmju fondu koncepta attīstība</t>
  </si>
  <si>
    <t>Prasmju fondu pilotēšana</t>
  </si>
  <si>
    <t>IZM un CFLA</t>
  </si>
  <si>
    <t>Riski: Nepietiekama interese no nozarēm iesaistīties Prasmju fondu izstrādē un pilotēšanā. Viedokļu atšķirības starp darba devējiem, darba ņēmējiem un valsts pusi Prasmju fondu īstenošanas nosacījumos.</t>
  </si>
  <si>
    <t>Individuālo mācību kontu (IMK) pieejas attīstība</t>
  </si>
  <si>
    <t xml:space="preserve">Riski: Aizkavējas MK noteikumu saskaņošana un apstiprināšana. </t>
  </si>
  <si>
    <t>Pilotprojekta īstenošana</t>
  </si>
  <si>
    <t>Riski: Nepietiekama dalībnieku iesaiste pilotprojektā</t>
  </si>
  <si>
    <t>Mācību kontu reģists</t>
  </si>
  <si>
    <t>ieņēmums par atbalsta apjomu un pilotam izvēlētās mērķgrupas lielumu balstās uz pieeju, ka projekta darbības laikā caur individuālā mācību konta pieeju dalībnieks var saņemt atbalstu 2 mācību pasākumiem, pavadošajiem pakalpojumiem (konsultēšana, informēšana), kā arī caur individuālo mācību kontu piekļūst noteiktam apjomam digitālu mācību resursu, kas ir arī tulkoti latviešu valodā.</t>
  </si>
  <si>
    <t>Indivīdam ir reģistrēts individuālais mācību konts un ir notikušas mācības, izmantojot individuālā mācību konta resursus</t>
  </si>
  <si>
    <t>Pieņēmums, ka sadarbojoties valsts un pašvaldību līmenim, tiek veidota strukturēta pieeja prasmju attīstībai iedzīvotājiem pašvaldībās.  Risks: Nav pietiekama dalībnieku aktivitāte dalībai mācībās.</t>
  </si>
  <si>
    <t>Riski: 
a) Viedierīču iegādes iepirkuma procedūras uzsākšanas aizkavēšanās saistībā ar iesaistīto pušu viedokļu atšķirību par viedierīču funkcionalitātes prasībām dažāda vecumposma skolēniem; 
b) Ņemot vērā globālo viedierīču pieprasījumu, pastāv risks, ka iepirkums rezultātā viedierīces būs par augstu cenu, nebūs pieejamās pietiekamā apjomā vai to piegādes termiņi būs ilgi. Risku plānots vadīt, tajā skaitā izvērtējot iepirkuma veikšanu pa daļām;
c) Pašvaldībās un izglītības iestādēs nav izveidots pietiekami efektīvs "datoru bibliotēkas" pārvaldības modelis (tostarp IKT uzturēšanai, apkopei) un/vai netiek nodrošināts efektīvs datoru izmantojums mācību procesā. Pasākuma ietvaros plānots sniegt atbalstu pašvaldībām (skolām) tehnoloģiju [tehnoloģisko resursu] pārvaldībai.</t>
  </si>
  <si>
    <t>Stājušies spēkā tiesību aktu grozījumi</t>
  </si>
  <si>
    <t>Riski: Tiek kavēta tiesību aktu pieņemšana, jo iesaistītās puses nespēj panākt vienošanos. Nepietiekams politiskais atbalsts jautājumu risināšanai.</t>
  </si>
  <si>
    <t>Apvārsnis 2020 projektu dati; ES fondu 2014-2020 plānošanas perioda projektu dati un nosacījumi projektu administrēšanas izmaksām; Fundamentālo un lietišķo pētījumu programmas dati; augstskolu un zinātnisko institūciju dati par studiju satura izstrādes un īstenošanas izmaksām; personāla un speciālistu atalgojuma likmes noteiktas vadoties no augstskolu un zinātnisko institūciju atalgojuma sistēmas.</t>
  </si>
  <si>
    <t>Darbības programmas Latvijai 2021.-2027.gadam 4.2.1.SAM "Uzlabot piekļuvi iekļaujošiem un kvalitatīviem pakalpojumiem izglītībā, mācībās un mūžizglītībā, attīstot infrastruktūru, tostarp stiprinot tālmācību, tiešsaistes izglītību un mācības" kopējais plānotais finansējums izglītības iestāžu (arī profesionālās izglītības iestādēm) nodrošinājumam (t.sk. specializētajiem ierīču komplektiem programmēšanai, multimediju laboratorijām, robotikai) pilnveidotā vispārējās izglītības satura ieviešanai. ES fondu 2021-27 investīcijas netiek plānotas izglītības iestāžu infrastruktūras pilnveidei.</t>
  </si>
  <si>
    <t>Apstiprināts kartējums (atkarībā no ieviešanas mehānisma kartējuma apstiprinājums var būt MK kā daļa no stratēģijas) vai atsevišķš VM apstiprināts dokuments.</t>
  </si>
  <si>
    <t>1) Cilvēkresursu attīstības stratēģija apstiprināta MK. 2)  Izstrādāts un valdībā apstiprināts jauns ārstniecības personu atalgojuma modelis</t>
  </si>
  <si>
    <t>Īstenot Valsts iestāžu darba plānā ēnu ekonomikas ierobežošanai 2021.-2022. gadam iekļautos pasākumus, kas vērsti uz ēnu ekonomikas mazināšanu tautsaimniecības nozarēs ar augstāko ēnu ekonomikas risku (būvniecībā, tirdzniecībā, pakalpojumu jomā, apsardzes jomā, sabiedriskās ēdināšanas un viesmīlības jomā, transporta jomā u.c.), lai sekmētu ekonomisko izaugsmi tautsaimniecībā kopumā</t>
  </si>
  <si>
    <t>Izstrādāta Rokasgrāmata, pielāgojot to aktuālajai situācijai saistībā ar COVID – 19 radīto ietekmi. Kā arī  izstrādāta atsevišķa sadaļa ar uzņēmējdarbību raksturojošām pazīmēm (tipoloģiju)</t>
  </si>
  <si>
    <t>Procesā iesaistīto speciālistu kapacitāte</t>
  </si>
  <si>
    <t>Investīciju rezultātā izveidota digitālo pašapkalpošanās prasmju mācību pieeja (izveidots e-apmācību kurss), t.sk. izstrādāta un īstenota vienotās tehnoloģiju jaunrades vadlīnijas jaunatnes tehnoloģiju un inovāciju spēju attīstībai. Mācībās piedalījušies vismaz 40 tk. (pašmācību ceļā prasmes apguvuši vismaz 5000) iedzīvotāju, savukārt Tehnoloģiju jaunrades pasākumos paspiedalījušās vismaz 10k. personu (tai skaitā tiešsaistē).</t>
  </si>
  <si>
    <t>Pieņēmums, ka sadarbojoties valsts un pašvaldību līmenim, tiek veidota strukturēta pieeja prasmju attīstībai iedzīvotājiem pašvaldībās. Risks: Nav pietiekama dalībnieku aktivitāte dalībai mācībās.</t>
  </si>
  <si>
    <t>Plānotais SEG emisiju ietaupījums, Co2 ekvivalenta t/gadā</t>
  </si>
  <si>
    <t xml:space="preserve">Taisnīgas pārkārtošanās plāna 6.1.prioritātes “Pāreja uz klimatneitralitāti” indikatīvais finansējums uzņēmējdarbības "zaļināšanai"- 48 385 560 EUR
Darbības programmas Latvijai 2021.-2027.gadam 2.1.prioritāte “Klimata pārmaiņu mazināšana un pielāgošanās klimata pārmaiņām” plānotais finansējums uzņēmējdarbības energoefektivitātei 36 975 000 EUR. Kopā 85 360 560 EUR
</t>
  </si>
  <si>
    <t>Saskaņā ar makroenomiskās modelēšanas rezultātiem komponetes ietaros īstenotās investīcijas vidējā termiņā (5.gadi) nodrošinās 0,04% procentpunktupunktu ietekmi uz nodarbinātību, kā arī 0,11 procentpunktus IKP pieaugumu.</t>
  </si>
  <si>
    <t xml:space="preserve">Saskaņā ar makroenomiskās modelēšanas rezultātiem komponetes ietaros īstenotās investīcijas vidējā termiņā (5.gadi) nodrošinās 0,04% procentpunktupunktu ietekmi uz nodarbinātību, kā arī 0,12 procentpunktus IKP pieaugumu. </t>
  </si>
  <si>
    <t>Saskaņā ar makroenomiskās modelēšanas rezultātiem komponetes ietaros īstenotās investīcijas vidējā termiņā (5.gadi) nodrošinās 0,02% procentpunktupunktu ietekmi uz nodarbinātību, kā arī 0,05 procentpunktus IKP pieaugumu. Komponentes ietvaros īstenotie pasākumi ir tiešā mērā vērsti, lai nodrošinātu pakalpojumu sniegšanas efektivitāti. Tiešas darbības darba vietu radīšana ANM ietvaros veselības komponentē netiek plānotas.</t>
  </si>
  <si>
    <t xml:space="preserve">Saskaņā ar makroenomiskās modelēšanas rezultātiem komponetes ietaros īstenotās investīcijas vidējā termiņā (5.gadi) nodrošinās 0,02% procentpunktupunktu ietekmi uz nodarbinātību, kā arī 0,06 procentpunktus IKP pieaugumu. Vienlaikus  ekononomikas un transformācijas un produktivitātes komponentei ir būtisks ilgtermiņa izaugsmes un darba vietu radīšanas potenciāls, ņemot vērā, ka ieguldījumi plānoti inovācijās un augsta līmeņu prasmju attīstībā, kas tālāk tiktu replicētas augstākās izglītības sektorā. </t>
  </si>
  <si>
    <t xml:space="preserve">Saskaņā ar makroenomiskās modelēšanas rezultātiem komponetes ietaros īstenotās investīcijas vidējā termiņā (5.gadi) nodrošinās  0,01 procentpunktus IKP pieaugumu. Vienlaikus līkuma varas komponentē īstenotie pasākumi tiesiskuma stiprināšanai, ēnu ekonomikas mazināšanai un korupcijas mazināšanai ir nozīmīgi, lai nodrošinātu Latvijas uzņēmējdarbības vides caurspīdīgumu un godīgu konkurenci. </t>
  </si>
  <si>
    <t>Ņemot vērā, ka komponetes istenošana ir galvenokārt saistīta ar videi draudzīgu infrastruktūras izbūvi, tad paredzams, ka pasākumi radīs pozitīvu ietekmi uz nodarbinātību,īpaši būvniecības procesā. Tāpat atzīmējams, ka īstenotajiem pasākumiem daudzdzīvokļu mājas energoefektivitātes uzlabošanai.</t>
  </si>
  <si>
    <t xml:space="preserve">Komponetē plānotie ieguldījumi sniegs tiešu pienesumu teritoriālo atšķirību mazināšanai,kas ir viens galvenajiem faktoriem Latvijas salīdzinoši sliktajam sniegumam ienākumu nevienlīdzības rādītājos. Īstenojot administratīvi teritoriālo reformu un veicot ieguldījumus no ANM un citiem finanšu avotiem plānots  samazināt reģionu IKP atšķirības pret Rīgas IKP (%) – no 47% (2016)- uz 55% (2027), palielināt vidējās darba algas plānošanas reģionos - četru mazāk attīstīto plānošanas reģionu vidējais līmenis pret augstāk attīstīto plānošanas reģionu, % 73% (2016.gads) - 89% (2027).
Savukārt GMI reformas īstenošanu un ieguldījumiem sociālās iekļaušanas un nodarbinātības pasākumos plānots samazināt nabadzības riska indekss - 23,3 (2018) uz 19 (2027). Tāpat īstenojot skolu tīkla optimizāciju plānots mazināt plaisu sekmēs starp pilsētām un lauku skolām, t.sk. skolēni ar zemiem mācību rezultātiem mazināšana un skolēnu ar augstiem mācību rezultātiem palielināšana.
</t>
  </si>
  <si>
    <t>Riski: 
a) Viedierīču iegādes iepirkuma procedūras aizkavēšanās saistībā ar iesaistīto pušu viedokļu atšķirību par viedierīču funkcionalitātes prasībām dažāda vecumposma skolēniem; 
b) Ņemot vērā globālo viedierīču pieprasījumu, pastāv risks, ka iepirkums rezultātā viedierīces būs par augstu cenu, nebūs pieejamās pietiekamā apjomā vai to piegādes termiņi būs ilgi. Risku plānots vadīt, tajā skaitā izvērtējot iepirkuma veikšanu pa daļām;
c) Pašvaldībās un izglītības iestādēs nav izveidots pietiekami efektīvs "datoru bibliotēkas" pārvaldības modelis (tostarp IKT uzturēšanai, apkopei) un/vai netiek nodrošināts efektīvs datoru izmantojums mācību procesā. Pasākuma ietvaros plānots sniegt atbalstu pašvaldībām (skolām) tehnoloģiju [tehnoloģisko resursu] pārvaldībai.</t>
  </si>
  <si>
    <t>IZM saskaņojums par pašvaldību domju lēmumiem par vismaz 20 vispārējās vidējās izglītības iestāžu reorganizāciju</t>
  </si>
  <si>
    <t>Valsts policijas 5 Latvijas reģionālās struktūrvienības (vides noziegumi)</t>
  </si>
  <si>
    <r>
      <t>Kavējas normatīvā regulējuma pieņemšana un / vai kavējas projektu īstenošana.</t>
    </r>
    <r>
      <rPr>
        <strike/>
        <sz val="11"/>
        <color theme="9" tint="-0.249977111117893"/>
        <rFont val="Calibri"/>
        <family val="2"/>
        <charset val="186"/>
        <scheme val="minor"/>
      </rPr>
      <t xml:space="preserve">
</t>
    </r>
    <r>
      <rPr>
        <sz val="11"/>
        <color theme="9" tint="-0.249977111117893"/>
        <rFont val="Calibri"/>
        <family val="2"/>
        <charset val="186"/>
        <scheme val="minor"/>
      </rPr>
      <t xml:space="preserve">Pilnvērtīgai reformas īstenošanai ieguldījumi jāturpina arī pēc 2026.gada. </t>
    </r>
  </si>
  <si>
    <t>Kavējas normatīvā regulējuma pieņemšana un / vai kavējas projektu īstenošana.
Pilnvērtīgai reformas īstenošanai ieguldījumi jāturpina arī pēc 2026.gada.</t>
  </si>
  <si>
    <t>Uz cilvēku centrētas, visaptverošas, integrētas veselības aprūpes sniegšanas modeļa attīstība, veicot investīciju stratēģijas izstrādi un izstrādājot rekomendācijas integrētas un epidemioloģiski drošas veselības aprūpes attīstībai</t>
  </si>
  <si>
    <t>Sasniegšanas riski saistīti ar COVID izpaltības gaitu, kas var ietekmēt situācijas attīstību veselības jomā, kā arī verētu būt riski, kas saistīti izvērtējumu veikšanu integrētas aprūpes pieejai un epidemioloģiskajai drošībai, ņemot vērā, ka veselības nozarē ir ierobežots ekspertu loks, kas šādus izvērtējumus var veikt atbilstošā kvalitātē (kas būtiski apgrūtina arī attiecīgu iepirkumu veikšanu). Lai nodrošinātu rekomendāciju iestrādi ārstniecības iestāžu projektos un infrastruktūras projektu savlaicīgu īstenošanu, VM nodrošinās procesu paralēlu īstenošanas uraudzību, nodrošinot, lai procesā esošie projekti atbilstu rekomendācijām, t.sk. investīciju  vajadzības, ieguldījumu mērķa teritorijas (iestādes) un īstenošanas laiks tiks saskaņots atbilstoši rekomendāciju saturam.</t>
  </si>
  <si>
    <t xml:space="preserve">Nodrošināta metodiskā vadība onkoloģijas jomā </t>
  </si>
  <si>
    <r>
      <t xml:space="preserve">Veselības ministrija atbildīga par datu apkopošanu. Rādītājs paredz metodiskās vadības izstrādi </t>
    </r>
    <r>
      <rPr>
        <strike/>
        <sz val="11"/>
        <color theme="9" tint="-0.249977111117893"/>
        <rFont val="Calibri"/>
        <family val="2"/>
        <charset val="186"/>
        <scheme val="minor"/>
      </rPr>
      <t>1 veselības jomas apakšnozarē (</t>
    </r>
    <r>
      <rPr>
        <sz val="11"/>
        <color theme="9" tint="-0.249977111117893"/>
        <rFont val="Calibri"/>
        <family val="2"/>
        <charset val="186"/>
        <scheme val="minor"/>
      </rPr>
      <t>onkoloģijā</t>
    </r>
    <r>
      <rPr>
        <strike/>
        <sz val="11"/>
        <color theme="9" tint="-0.249977111117893"/>
        <rFont val="Calibri"/>
        <family val="2"/>
        <charset val="186"/>
        <scheme val="minor"/>
      </rPr>
      <t>)</t>
    </r>
  </si>
  <si>
    <t>Pastāv risks, ka principu izstrādes procesu var kavēt paralēli noritoša SRSS vēža projekta ieviešana un nepieciešamība nodrošināt abu projektu savstarpēju sinerģiju. Investīcijas onkoloģijas infrastruktūrā tiks veiktas ERAF un citu instrumentu ietvaros</t>
  </si>
  <si>
    <t>Izstrādāta digitālās veselības stratēģija</t>
  </si>
  <si>
    <t>Sasniegšanas riski saistīti ar COVID izpaltības gaitu, kas var ietekmēt situācijas attīstību veselības jomā. Tāpat VM (tās padotības iestādes) vadīs riskus, kas saistīti ar kvalitatīvas metodoloģijas izstrādi, kas ir būtisks solis, lai veiktu kvalitatīvus pētījumus attiecīgajās jomās, precīzi sasniedzot mērķi un identificējot problēmas analīzes un priekšlikumu sagatavošanas metodes.</t>
  </si>
  <si>
    <t>Pārbaudes mehānisms - darba grupu un sanāksmju protokoli un VM iekšējie dokumenti, kas attiecas uz pētījumu rezultātu iestrādi sabiedrības veselības politikā</t>
  </si>
  <si>
    <t xml:space="preserve">Sasniegšanas riski saistīti ar COVID izpaltības gaitu, kas var ietekmēt situācijas attīstību veselības jomā. Ieviešana saistīta arī ar integrētas aprūpes un epidemioloģiskās drošības metodoloģijas izstrādi, kas ir paralēli procesi un kuru saskaņotību nodrošinās Veselības ministrija, t.sk. saskaņojot iegādājamās tehnoloģijas. </t>
  </si>
  <si>
    <t xml:space="preserve">Sasniegšanas riski saistīti ar COVID izpaltības gaitu, kas var ietekmēt situācijas attīstību veselības jomā.  Ieviešana saistīta arī ar integrētas aprūpes un epidemioloģiskās drošības metodoloģijas izstrādi, kas ir paralēli procesi un kuru saskaņotību nodrošinās Veselības ministrija, t.sk. saskaņojot iegādājamās tehnoloģijas. </t>
  </si>
  <si>
    <t>Riski, ka izvērtētie modeļi var būt izmaksu ziņā neefektīvi, līdz ar to netiek atbalstīti turpmākai īstenošanai. Tā kā modeļu izstrādē un izvērtēšanā plānots iesaistīt VM, VM padotības iestāžu pārstāvjus un veselības nozares pārstāvjus, t.k. nevalstisko sektoru, pastāv risks, ka lēmumu pieņemšanas process būss sarežģīts, jo tiks pārstāvēti dažādi viedokļi, tādēļ nepieciešams izstrādāt skaidru procedūru NVD, kas nosaka lēmumu pieņemšanas kārtību</t>
  </si>
  <si>
    <t>Modelis ir apstiprināts ar iekšējo normatīvo aktu (katram modelim ir nodrošināta pilotēšana, izvērtēšana un sniegts atzinums par tā efektvititāti un rekomendācija ieviest vai neieviest valsts apmaksātajos pakalpojumos)</t>
  </si>
  <si>
    <t xml:space="preserve">REACT-EU 13.1.2. Atveseļošanas pasākumi izglītības un pētniecības nozarē (ERAF) 10 560 000 euro, paredzot viedierīču iegādi. Darbības programmas Latvijai 2021.-2027.gadam 4.2.1.SAM "Uzlabot piekļuvi iekļaujošiem un kvalitatīviem pakalpojumiem izglītībā, mācībās un mūžizglītībā, attīstot infrastruktūru, tostarp stiprinot tālmācību, tiešsaistes izglītību un mācības" kopējais plānotais finansējums izglītības iestāžu (arī profesionālās izglītības iestādēm) nodrošinājumam (t.sk. specializētajiem ierīču komplektiem programmēšanai, multimediju laboratorijām, robotikai) pilnveidotā vispārējās izglītības satura ieviešanai plānots 80 802 325 euro apjomā. ES fondu 2021-27 investīcijas palielinās darbību apjomu un papildinās investīcijas turpinās sniegt atbalstu izglītības iestāžu aprīkojuma iegādei. 
Pasākuma noteiktā mērķa sasniegšanai paredzētās izmaksas laika periodā 2022-2026 plānots segt no ANM.
</t>
  </si>
  <si>
    <t xml:space="preserve">Atbalsts plānots digitālās plaisas mazināšanai vispārējā izglītībā. 
IKT vienību iegādes izmaksas noteiktas, balstoties uz IZM 2020.gadā veikto 6261 portatīvo datoru iegādi Elektronisko iepirkumu sistēmā (EIS) 3969724,44/6261 = 624,04 euro.
Iepirkuma vienības cena:  634,04 -21% PVN = 524 euro (informācija par iepirkumu pielikumā "2323_izmaksu_pamatojums_IZM_EIS")
Diferencējot funkcionalitātes prasības, tās tiks noteiktas zemākas 1.-6.klašu grupas skolēniem, tādēļ, salīdzinot ar 2020.gada veiktā iepirkuma cenām, tiek plānotas zemākas vidējās cenas. 
Indikatīvi noteiktā vienības cena: 500 -21% PVN = 413,22 euro
11 000 000 / 413,22 euro = 26 620 datori.
Indikatīvās izmaksas digitālās plaisas mazināšanai izglītības iestādēs (2022.-2026. gads): 
1) Pieslēguma izveide izglītības iestādei var variēt no indikatīvi no 275 EUR līdz 37 500 EUR bez PVN (dati par 174 izglītības iestādēm, kas iegūti sadarbībā ar Rīgas Tehniskās universitātes Rīgas Biznesa skolas un datu pārraides operatoriem  Sadarbības memoranda "Jaudīgs internets ikvienai Latvijas skolai" īstenošanas ietvaros), bet tiks precīzi noteiktas katrā izglītības iestādē sagatavojot tehnisko projektu, izvēloties pieslēguma veidu atbilstoši datu pārraides operatoru sniegtajiem aprēķiniem par ierīkošanas izmaksām. Vidēji pieņemts, ka izmaksas ir vidēji 5624 EUR par vienu izglītības iestādi = 5624 * 406 = 2 2 83 344 euro. Pirms ieguldījumu veikšanas tiks vērtēta izglītības iestādes ilgtspēja (izglītojamo skaits izglītības iestādē un pašvaldības plānotās darbības skolu tīkla sakārtošanā);
2) interneta abonēšanas izmaksas 55 000 euro mēnesī (IZM dati) *12 = 660 000 euro gadā. Pieņēmums, ka jaudas palielināšanai izmaksu pieaugums sastādīs 30% no esošām izmaksām = 198 000 euro * 5 gadi = 990 000 euro;
3) pilotprojekta īstenošanas izmaksas 3 nodarbinātie 5 gadi = 35 000 * 3 * 5 = 525 000 euro;
4) 201 656 EUR tehnisko risinājumu izpēte, koncepciju sagatavošana, tehnisko projektu izstrādei. </t>
  </si>
  <si>
    <t xml:space="preserve">ES fondu 2021-27 investīcijas ietver arī iepriekš nefinansētas darbības reformu īstenošanai, kā arī atsevišķos gadījumos palielina darbību apjomu. ES fondu investīcijas turpinās sniegt atbalstu ANM plāna ietvaros atbalstītajiem doktorantūras un pēcdoktorantūras grantiem, kā arī digitalizācijas, tehnoloģiju attīstības, pētniecības un izglītības infrastruktūras uzlabošanas iniciatīvām. ES fondu atbalsts papildus plānots arī šādām reformu komponentēm - jaunā akadēmiskās karjeras modeļa ieviešana un cikliskas institucionālās akreditācijas ieviešana, kas savukārt nav plānots ANM investīciju ietvaros. Atsķirībā no iepriekšējiem ieguldījumiem, jaunajā plānošanas periodā plānots vairāk investēt pētniecības cilvēkresursu atjaunotnē un stiprināšanā, kas ir arī viena no ZTAI 2027 prioritātēm, kā arī kopumā kāpināt ieguldījumus P&amp;A, lai sasniegtu nacionāli nosprausto mērķi- paaugstināt P&amp;A izdevumus līdz 1,5% no IKP. 
ESIF 2014-2020: SAM 8.2.1., 8.2.2. 3.kārta, 8.2.3., SAM pasākums 1.1.1.3.
ESIF 2021-2027: SAM 1.1.1. (Doktorantūras granti| Studentu inovāciju granti | Pēcdoktorantu pētījumi, t. sk. izcila ārvalstu akadēmiskā un zinātniskā personāla piesaiste | RIS3 izcilības centri), SAM 4.2.2./ SAM 4.2.1. (Studiju modernizācija un digitalizācija | Akadēmiskās karjeras sistēmas  | Cikliskā institucionālā akreditācija). 
</t>
  </si>
  <si>
    <t xml:space="preserve">Par pamatu aprēķiniem ņemtas izmaksas no pēdējā realizētā būvniecības projekta VUGD depo būvniecība Jaunpils ielā, Rīgā, kas tika īstenots no 2015.-2019.gadam. Kā arī analizēti jaunākie būvniecības iepirkumi Latvijas elektroniskajā iepirkumu sistēmā EIS. Visas projekta izmaksas aprēķinātas, ievērojot ekonomijas un efektivitātes principus – publiskais iepirkums, tirgus izpēte. Detalizēts izmaksu aprēķins un to pamatojums 1.3.1.1.i_IEM_izmaksu pamatojums pielikumā.
</t>
  </si>
  <si>
    <t xml:space="preserve">Izmaksas cilvēkresursu attīstības reformas sadaļai aprēķinātas, ņemot vērā plānoto investīciju apjumu cilvēkresursu sadaļā, pamatojoties uz plānoto aktivitāšu apjomu un vēsturisko informāciju par līdzvērtīgiem īstenotiem pasākumiem:
1. Attiecībā uz plānoto pētījumu veselības aprūpē nepieciešamā cilvēkresursu skaita apzināšanai (salīdzinošs pētījums personāla pilnas darba slodzes ietvaros veikto darbību uzskaitei,  atbilstoši pakalpojumu sniegšanas līmenim un iestādes darbības profilam (PLE aprēķins)) un patieso iemeslu izvērtējumam darbaspēka zaudēšanai valsts apmaksātajā veselības aprūpes sistēmā izmaksas plānotas 500 000 EUR apmērā,  pamatojoties uz 2020.gadā VM veiktu iepirkumu par izvērtējumu, kura īstenošanas apjoms ekspertu ieskatā veido apmēram 30% no ANM plāna ietvaros plānotā pētījuma cilvēkresursu jomā. Minētās finansējuma aplēses balstās uz VM ekspertu vērtējumu, ņemot vērā, ka atsaucē minētā pētījuma apjoms ir ~162 tk.EUR un tā tvērums ir šaurāks (~30%), nekā plānots cilvēkresursu pētījumam.
2. Stratēģiju un kartējumu plānots īstenot DGReform projekta ietvaros, ja nepieciešams papildinot ar Veselības ministrijas iekšējiem resursiem
</t>
  </si>
  <si>
    <t>1) atsauce uz pētījumu, kura izmaksas izmantotas aprēķinā - https://www.eis.gov.lv/EKEIS/Supplier/Procurement/35814 (Izvērtējums par nepieciešamajiem ieguldījumiem, lai attīstītu jaunu uz pacientu orientētu integrētu aprūpes pakalpojumu sniegšanas modeli pacientiem ar hroniskām slimībām)
2) Veselības ministrijas cilvēkresursu jomas ekspertu aplēses</t>
  </si>
  <si>
    <t xml:space="preserve">Veselības ministrijas darba materiāli par līdzīgiem projektiem citās valstīs, kā arī VM darbinieku pieredzes apmaiņas vizīšu darba materiāli. Pieeja izmantota arī Igaunijā un Somijā, bet tiks pielāgota Latvijai. Konkrētu izmaksu piemēri iekļauti Sabiedrības veselības pamatnostādnēs 2021.-2027.gadam, bet tiks specifizēti projekta īstenošanā gaitā, piesaistot attiecīgus ekspertus
</t>
  </si>
  <si>
    <t>Visu iesaistīto pušu pilnvērtīga dalība reformas īstenošanā.</t>
  </si>
  <si>
    <t>Summa (EUR)</t>
  </si>
  <si>
    <t>Lai sasniegtu reformas ieviešanas mērķi līdz 2022.gada 31.decembrim, katru ceturksni tiek nodrošināta ceturkšņa progresa pārskata iesniegšana Iekšlietu ministrijā.</t>
  </si>
  <si>
    <t>1.1.1.1.i.1. Konkurētspējīgs dzelzceļa pasažieru transports kopējā Rīgas pilsētas sabiedriskā transporta sistēmā</t>
  </si>
  <si>
    <t>1.1.1.1.i.2. Konkurētspējīgs dzelzceļa pasažieru transports kopējā Rīgas pilsētas sabiedriskā transporta sistēmā</t>
  </si>
  <si>
    <t>1.1.1.1.i.3.  Konkurētspējīgs dzelzceļa pasažieru transports kopējā Rīgas pilsētas sabiedriskā transporta sistēmā</t>
  </si>
  <si>
    <t>1.1.1.2.i.1. Videi draudzīgi uzlabojumi Rīgas pilsētas sabiedriskā transporta sistēmā</t>
  </si>
  <si>
    <t>1.1.1.2.i.2. Videi draudzīgi uzlabojumi Rīgas pilsētas sabiedriskā transporta sistēmā</t>
  </si>
  <si>
    <t>1.1.1.2.i.3. Videi draudzīgi uzlabojumi Rīgas pilsētas sabiedriskā transporta sistēmā</t>
  </si>
  <si>
    <t>1.3.1.1.i.1. Glābšanas dienestu kapacitātes stiprināšana, īpaši VUGD infrastruktūras un materiāltehniskās bāzes modernizācija</t>
  </si>
  <si>
    <t>Co2 ekvivalenta t/gadā</t>
  </si>
  <si>
    <t>Veselības ministrija būs atbildīga par ziņošanu un īstenošan</t>
  </si>
  <si>
    <t>Atalgojuma modeļa izstrāde saistīta ar cilvēkresursu attīstības stratēģijas izstrādi</t>
  </si>
  <si>
    <t xml:space="preserve">MK lēmums par atalgojuma modeļa apstiprināšanu
</t>
  </si>
  <si>
    <t>Veselības ministrijas dati par modeļa izstrādi</t>
  </si>
  <si>
    <t>Veselības ministrijas apstiprinātais veselības darbaspēka nākotnes vajadzību prognozēšanas modelis. Modelis tiks izmantots plānošanas vajadzībām. Modelis sniegs iespēju veikt aprēķinus, pamatojoties uz prognozētajām iedzīvotāju veselības aprūpes vajadzībām un paredzēto veselības aprūpes sniegšanas organizāciju, ņemot vērā:
- nepieciešamība pēc veselības aprūpes speciālistiem pēc specialitātes un ģeogrāfiskā apgabala / prakses vietas;
- veselības aprūpes speciālistu profesionālās pilnveides nepieciešamības,
- paredzamās darbaspēka piedāvājuma nepilnības.</t>
  </si>
  <si>
    <t>Riski iekļauties noteiktajos termiņos, un iesaistīto pušu iespējas vienoties par optimāliem risinājumiem</t>
  </si>
  <si>
    <t>VM apstiprināts plānošanas modelis</t>
  </si>
  <si>
    <t xml:space="preserve">Izveidots publisko iepirkumu līgumu reģistrs.  </t>
  </si>
  <si>
    <t>Pieņemti grozījumi publisko iepirkumu jomu regulējošos tiesību aktos, paredzot līgumu reģistru, kurā strukturēti apkopota informācija par noslēgtajiem iepirkuma līgumiem un to faktisko izpildi (t.sk. par faktiskajām izmaksām un termiņiem vai līguma izbeigšanas iemeslu). Izstrādāts un tiešsaistē pieejams publisko iepirkumu līgumu reģistra tehniskais risinājums.</t>
  </si>
  <si>
    <t>Publisko iepirkumu jomu regulējošajos tiesību aktos cita starpā pieņemti grozījumi: 1) iepirkuma komisija tiek izveidota katram iepirkumam vai atsevišķi uz noteiktu laikposmu, 2) iepirkuma komisijas sekretāram ir jāparaksta neieinteresētības apliecinājums, 3) paplašināti kandidātu un pretendnetu izslēgšanas nosacījumi; 4) vērtēšanas kritērijos noteiktas konkrētas jomas, kurās papildus iegādes cenai vērtējamas arī dzīves cikla izmaksas un kvalitātes kritēriji; 5) stingrākas prasības gadījumos, kad piedāvājumu iesniedzis tikai viens piegādātājs, 6) nosakot plašāku tirgus priekšizpētes lietošanu, lai izvairītos no nepamatoti ierobežojošām prasībām</t>
  </si>
  <si>
    <t>Izstrādāta stratēģija iepirkumu veicēju profesionalizācijai, kā arī noteiktas jomas, kurās iepirkumi efektivi centralizējami.</t>
  </si>
  <si>
    <t>Reformu īstenošana nodrošina, ka: 1) pētījuma rezultātā noteiktas jomas, kurās iepirkumi būtu centralizējami, 2) izstrādāts informatīvais ziņojums par konkrētiem rīcības soļiem, tajā skaitā nepieciešamajiem resursiem iepirkumu centralizācijas īstenošanai, identificēti nepieciešamie grozījumi normatīvajos aktos. Izstrādātais informatīvais ziņojums iesniegts izskatīšanai Ministru kabinetā,  3) identificēti galvenie riski publisko iepirkumu kvalitātei un efektivitātei saistībā ar iepirkumu veicēju prasmju trūkumu, 4) izstrādāta iepirkumu veicēju profesionalizācijas stratēģija.</t>
  </si>
  <si>
    <t>Ieviesta būtiski modernizēta Publikāciju vadības sistēma</t>
  </si>
  <si>
    <t>Tiešsaistē pieejama Publikāciju vadības sistēma, kas cita starpā nodrošina: 1) integrētu e-veidlapu funkcionalitāti, 2) datu analītiskās apstrādes risinājumu IUB biznesa procesiem, 3) pārskatāmu iepirkumu datu apkopojumu (statistika, atvērtie dati, specifiski apkopojumi), 4) IUB biznesa procesu moduļu integrāciju</t>
  </si>
  <si>
    <t>Pieņemti normatīvie akti</t>
  </si>
  <si>
    <t>Grozījumi VID iekšējos noteikumos</t>
  </si>
  <si>
    <t>Izstrādātas un ieviestas modernizētas riska analīzes sistēmas</t>
  </si>
  <si>
    <t>Izstrādāta un ieviesta modernizēta riska anlīzes sistēma</t>
  </si>
  <si>
    <t xml:space="preserve">Mācību sertifikāti
</t>
  </si>
  <si>
    <t xml:space="preserve">Izstrādāta un ieviesta nodokļu maksātāju segmentācijas sistēma (tostarp nodokļu maksātājiem paredzēto informāciju integrējot Publicējamo datu bāzē un nodrošinot datu vizualizāciju Elektroniskās deklarēšanas sistēmā (EDS)).
Nodokļu maksātāju segmentācijas dati tiks integrēti Nodokļa maksātāja 360 grādu skatījumā.
</t>
  </si>
  <si>
    <t xml:space="preserve">Rokasgrāmata nodokļu nomaksas veicināšanas pasākumu metodiskajai vadībai
</t>
  </si>
  <si>
    <t>Apstiprināts un īstenots Valsts iestāžu darba plāns ēnu ekonomikas ierobežošanai 2021.-2022. gadam. Tajā iekļaute rīcības virzieni:
- Nereģistrēta/nelegāla saimnieciskā darbība; 
- Nedeklarēta nodarbinātība; 
- Neuzskaitīti darījumi un nelegāla preču aprite; 
- Skaidras naudas neuzskaitīta/nekontrolēta aprite; 
- Nodokļu krāpšana;
- fokuss uz tautsaimniecības nozarēm ar visaugstāko ēnu ekonomikas risku (būvniecība, tirdzniecība, pakalpojumi, drošība, ēdināšana un viesmīlība, transports u.c.)</t>
  </si>
  <si>
    <t xml:space="preserve">Nostiprināts normatīvajos aktos:
- nodokļu maksātāju reitingu sistēmas tiesiskais ietvars, paredzot nodokļu maksātāju kopējā novērtējuma publiskošanu;
- saistībā ar nodokļu kontroļu un pārbaužu veidu optimizēšanas iespējām, efektivizējot to mērķtiecīgāku izmantošanu
</t>
  </si>
  <si>
    <t xml:space="preserve">Katram nodokļu maksātāju segmentam  izstrādāts atbilstošākais pakalpojumu sniegšanas un uzraudzības pasākumu kopums.
</t>
  </si>
  <si>
    <t xml:space="preserve">Izmaiņas VID iekšējos noteikumos un/vai pakalpojumu sniegšanas platformā (- s)
</t>
  </si>
  <si>
    <t xml:space="preserve">Uz datiem balstītu pakalpojumu groza izstrāde katrai nodokļu maksātāju segmentācijas grupai
</t>
  </si>
  <si>
    <t xml:space="preserve">Nodokļu maksātāju reitingu sistēmas izveide, kontroles optimizācija
</t>
  </si>
  <si>
    <t xml:space="preserve">Apmācīti 50 VID speciālisti darbam ar analītikas platformu. Apmācības tiks orientētas uz analītiķu un sistēmas administratoru sagatavošanu. </t>
  </si>
  <si>
    <t xml:space="preserve"> Ekonomisko noziegumu izmeklētāju profesionalitātes paaugstināšanas CAMS sertifikācija</t>
  </si>
  <si>
    <t>CAMs sertififikātus ieguvušo amatpersonu skaits</t>
  </si>
  <si>
    <t>Pieņēmumi - neparedzētas izmaiņas CAMs sertifikācijā iekļauto amatpersonu nodarbinātībā dienestā, ārēji ietekmesa pstākļi - ilgstoša prombūtne, COVID-19 utml. Vai izmaiņas CAMs sertifikācijas iestāžu piedāvātajos apmācību procesu laikos, kavē paredzētu apmācību kursu beigšanas laiku.</t>
  </si>
  <si>
    <t>CAMs sertifikācijā iekļauto amatpersonu monitorings. CAMs profesionālo apmācību iestāžu monitorings un vienošanās par apmācību īstenošanas laika grafiku.</t>
  </si>
  <si>
    <t xml:space="preserve">Ekonomisko noziegumu izmeklēšanas tehniskās kapacitātes uzlabošanai nepieciešamā darba aprīkojuma vienību skaits </t>
  </si>
  <si>
    <t>Vienību skaits</t>
  </si>
  <si>
    <t>Mērķasasniedzamā rezultāta ietvaros iekļauta Valsts policijas ekonomsiko noziegumu izmeklētāju tehniskās kapacitātes stiprināšana profesionāli izpildāmu ekonomisko noziegumu izmeklēšanas pienākumu izpildei, tajā skaitā :
- Mobilo darba staciju tehniskā aprīkojuma komplekta nodrošinājums reģionālajiem un centrālo vienību Noziedzīgi ieglūtu līdzekļu izkleklētāju darba mobilitātes uz datu apstrādes ātruma nodrošināšanai, 200  vienības;
- Portatīvie printeri ekonomisko noziegumu izmeklētājiem - 30 vienības
- Lielapjoma serveru iegāde reģionālajām ekonomisko noziegumu izmeklēšanas struktūrvienībām, 4 vienības
- Videokonferenču iekārtu komplekta iegāde, 3 vienības.
Datu avots: Valsts policijas dati</t>
  </si>
  <si>
    <t xml:space="preserve">Investīciju ietvaros īstenoto reģionālo vienību un ENAP ekonomisko noziegumu izmeklēšanai nepieciešamās tehniskās kapacitātes stirpināšana,  iegādājoties trūkstošo profesionālai darba pienāku izpildei nepieciešamo aprīkojumu:
</t>
  </si>
  <si>
    <t>Iepirkumu procedūru kavēšanās, iepirkumu apsptrīdēšana.</t>
  </si>
  <si>
    <t>Katastrofu pārvaldības sistēmas infrastruktūras optimizācijas reformas ANM investīciju ietvaros plānots uzbūvēt vismaz 8 katastrofu pārvaldības centrus, bet maksimums 10 (atkarībā no iepirkuma rezultātiem), plānoto izmaksu aprēķinus balstot uz līdzšinējo pieredzi būvniecībā un analīzes datiem par līdzīgu objektu būvniecības izmaksām. 
Gadījumā, ja iepirkumu rezultātā iesniegtie finanšu piedāvājumi ir zemāki, var tik īstenota aprēķinā iekļauto visu 10 objektu būvniecība.
Izmaksas atbilstoši būvniecības pieredzei dalītas vairākās grupās, kur:
1. Būvdarbu izmaksas atbilstoši plānotajai būvējamai platībai - 1900,82,-EUR/m2 (bez PVN). Kopējā būvējamā platība 10 objektiem ir 14 389 m2. Atbilstoši aprēķinam kopējās būvdarbu izmaksas sastāda 27 350 991,74,- EUR;
2. Projektēšanas izmaksas - 3,7% no būvdarbu izmaksām, atbilstoši būvējamai platībai. VUGD būvprojektu izstrādei piemērots vidējo izmaksu zemākais punkts, jo VUGD būvprojektu izstrāde tiks veikta, maksimāli standartizējot risinājumus un arhitektūru. Sekojoši projektēšanas izmaksas sastāda 1 011 986,69 EUR
3. Būvuzraudzības izmaksas - 2% no būvdarbu izmaksām, atbilstoši būvējamai maksimālajai platībai tie ir 547 019,83,-EUR.
4. Autoruzraudzības izmaksas - 1% no būvdarbu izmaksām, atbilstoši būvējamai maksimālajai platībai, t.i. 273 509,92,-EUR
5. Būvprojekta ekspertīzes izmaksas - 16% no projektēšanas izmaksām, t.i. 161 917,87-EUR
6. Demontāžas izmaksas - 85 EUR/m2. Lai nodrošinātu klimata mērķu atbilstību un reformas ietvaros plānoto nekustamo īpašumu optimizāciju tiek plānota esošo, neatjaunojamo nekustamo īpašumu objektu demontāža 10 jaunu katastrofu pārvaldības centru gadījumā sastāda 14 622,90m2 platībā. Kopējās demontāžas izmaksas sastāda 1 027 228,51 EUR.
7. Papildus ņemot vērā Latvijas Statistikas pārvaldes datus par vidējo cenu pieaugumu turpmākajos 6 gados, kopējām būvniecības izmaksām tiek aprēķinās 1,13 koeficients. Sekojoši kopējās katastrofu pārvaldības centru būvniecības izmaksas veido 34 321 099,66  EUR. Ņemot vērā kopējo piešķīrumi izmaksu aprēķinos veidojas 2 308 900,34 EUR rezerve, kas kopumā atbilst būvniecības iepirkumu praksei, paredzot noteiktu finansējuma apmēru neparedzētiem izdevumiem (ģeodēzisko izpētes rezultātā radušies zemes darbi vai atklāto, iepriekš neparedzēto pazemes konstrukciju demontāžas gadījumā utml.), kas attiecīgi ir 288 612,54 EUR uz vienas ēkas projektu  garantētā finansējuma ietvaros būvējamiem 8 objektiem vai 230 890,03 EUR būvējamiem 10 objektiem.
Detalizēts izmaksu aprēķins un to pamatojums 1.3.1.1.i_IEM_izmaksu pamatojums pielikumā.
8. Izmaksu aprēķinos PVN nav iekļauts.</t>
  </si>
  <si>
    <t xml:space="preserve"> - Ir stājies spēkā likums par vienota tiesnešu, tiesu darbinieku, prokuroru, prokuroru palīgu un specializēto izmeklētāju (starpdisciplināros jautājumos) kvalifikācijas pilnveides mācību centra instuticionālā modeļa izveidi un darbību, tai skaitā definēta tiesu varas un Tieslietu padomes iesaiste mācību satura un metodoloģijas jautājumos. Mācību centrs uzsāk savu darbību. 
 - Tiks nodrošināts Valsts budžeta finansējums mācību centra telpu un aprīkojuma uzturēšanas izdevumu segšanai no 2025.gada un mācību centra uzturēšanas izdevumu, personāla izdevumu un mācību satura izdevumu segšana, tai skaitā mācību programmu aktualizēšanai no 2026.gada. </t>
  </si>
  <si>
    <t>(a) Tiks veikta jaunu programmu izstrāde un iepriekš izstrādāto programmu izvērtēšana un aktualizēšana  (kopā 10 programmas).</t>
  </si>
  <si>
    <t xml:space="preserve">Mācību tēmas definētas neatbilstošas mērķauditorijas vajadzībām.
</t>
  </si>
  <si>
    <t xml:space="preserve">Izstrādātas programmas. Veikts programmu pirmatnējais novērtējums (pēc semināru nodrošināšanas) un sekundārais izvērtējums - ietekme uz darba rezultātiem, ko var veikt 6-12 mēnešu laikā pēc programmu nodrošināšanas, aptaujājot mācību dalībniekus.  </t>
  </si>
  <si>
    <t>Profesionālās kapacitātes striprināšanas saturisko programmu  ieviešana mācību centra  vajadzībām</t>
  </si>
  <si>
    <r>
      <t>(b) Izstrādāto un aktualizēto mācību programmu ieviešana, kā arī turpmāka programmu aktualizēšana</t>
    </r>
    <r>
      <rPr>
        <strike/>
        <sz val="11"/>
        <color theme="9" tint="-0.249977111117893"/>
        <rFont val="Calibri"/>
        <family val="2"/>
        <charset val="186"/>
        <scheme val="minor"/>
      </rPr>
      <t xml:space="preserve"> </t>
    </r>
    <r>
      <rPr>
        <sz val="11"/>
        <color theme="9" tint="-0.249977111117893"/>
        <rFont val="Calibri"/>
        <family val="2"/>
        <charset val="186"/>
        <scheme val="minor"/>
      </rPr>
      <t xml:space="preserve"> (klātienes, attālināto un e- mācību) tiesnešiem, tiesu darbiniekiem, prokuroriem un prokuroru palīgiem, īpašas starpdisciplinārās mācības izmeklētājiem, tai skaitā par tādiem jautājumiem kā kibernoziegumi, krāpšana un izvairīšanās no nodokļu maksāšanas, kā arī korupcija publiskos iepirkumos un noziedzīgi iegūtu līdzekļu legalizācija, u.c.. Programmu izstrādes procesā var noteikt mērķu grupu kompetences, ja tādas vēl nav izstrādātas.</t>
    </r>
  </si>
  <si>
    <t>Nepareizi saplānota finanšu plūsma.
Netiek nodrošināta pietiekama mācību programmu un citu projekta nodevumu satura kvalitātes nodrošināšana, kā rezultātā netiek īstenoti Projekta plānotie ieguvumi.</t>
  </si>
  <si>
    <t xml:space="preserve">Apmeklējuma uzskaites dokumenti. Veikts programmu pirmatnējais novērtējums (pēc semināru nodrošināšanas) un sekundārais izvērtējums - ietekme uz darba rezultātiem, ko var veikt 6-12 mēnešu laikā pēc programmu nodrošināšanas, aptaujājot mācību dalībniekus. </t>
  </si>
  <si>
    <r>
      <rPr>
        <sz val="11"/>
        <color theme="9" tint="-0.249977111117893"/>
        <rFont val="Calibri"/>
        <family val="2"/>
        <charset val="186"/>
        <scheme val="minor"/>
      </rPr>
      <t>Veikti nepieciešamie telpu pielāgošanas darbi mācību centra vajadzībām (renovācija, remonts, u.c.).
 - Veikta nepieciešamā aprīkojuma iegāde un uzstrādīšana mācību centra telpās.</t>
    </r>
    <r>
      <rPr>
        <strike/>
        <sz val="11"/>
        <color theme="9" tint="-0.249977111117893"/>
        <rFont val="Calibri"/>
        <family val="2"/>
        <charset val="186"/>
        <scheme val="minor"/>
      </rPr>
      <t xml:space="preserve">
</t>
    </r>
    <r>
      <rPr>
        <sz val="11"/>
        <color theme="9" tint="-0.249977111117893"/>
        <rFont val="Calibri"/>
        <family val="2"/>
        <charset val="186"/>
        <scheme val="minor"/>
      </rPr>
      <t>Mācību telpas ir pielāgotas un aprīkotas.</t>
    </r>
  </si>
  <si>
    <t xml:space="preserve">Stājas spēkā atbalsta programma Energoefektivitates uzlabošana dzīvojamās ēkās </t>
  </si>
  <si>
    <t>Stājas spēkā atbalsta programma Energoefektivitates uzlabošana dzīvojamās ēkās ar atbilstības kritērijiem, lai atspoguļotu piemērojamās intervences jomas “025 bis – Esošu mājokļu atjaunošana energoefektivitātes uzlabošanai, demonstrējuma projekti un atbalsta pasākumi, kas atbilst energoefektivitātes kritērijiem [4]” prasības ANM regulas VI pielikumā.</t>
  </si>
  <si>
    <t>Aprēķins veikts izmantojot 2014.-2020.gada plānošanas perioda Darbības programmas """"Izaugsme un nodarbinātība"""" 4.2.1.1. pasākumā """"Veicināt energoefektivitātes paaugstināšanu dzīvojamās ēkās"""" datus (pievienoti pielikumā). Kur vidējās izmaksas ieskaitot PVN sastādīja 174.78 EUR/m2. Attiecīgi vidējās izmaksas neskaitot PVN sastādīja 144.45 EUR/m2. 
Publiskais finansējums – 57 282 000 EUR, no kura 6% sastādīs “Altum” vadības izmaksas. Programmā tiks izveidots komplekss pilna cikla finanšu instruments, kas nodrošinās gan aizdevumu (vai garantiju) daudzdzīvokļu māju renovācijai, gan arī grantu (kapitāla atlaidi). Tāpēc 15% no publiskā finansējuma sastādīs “Altum” aizdevumi un vēl 15% sastādīs “Altum” garantijas. Attiecīgi kapitāla atlaidei (grantam) ir pieejami 36 660 480 EUR. Ar kapitāla atlaidi (grantu) tiks segtas 49% no renovācijas izmaksām. Attiecīgi kopējais investīciju apjoms daudzdzīvokļu māju renovācijā sastādīs 36 660 480 / 49% = 74 817 306 EUR.
 Rādītāja aprēķins: 74 817 306/193.27 EUR/m2 (193.27 EUR/m2 ir prognozētās vidējās izmaksas, kas aprēķinātas kā 144.45 EUR/m2 +33.8%). Pētījums par prognozētajām izmaiņām darbaspēka un būvmateriālu izmaksām būvniecības nozarē Latvijā 2020. -2024 paredz būvniecības izmaksu pieaugumu par 26% līdz 2024.gadam. Pieņemot, ka tendence turpināsies arī līdz 2026.gadam, būvniecības izmaksas pieaugs par 38%. Plānots, ka 20% projektu pabeigs 2024.gadā, 30% pabeigs 2025.gadā, 50% projektu pabeigs 2026.gadā. Attiecīgi vidējais izmaksu pieaugums sastādīs 33.8%) = 387 112 m2.
Vidējais  patēriņš  2020.gadā daudzdzīvokļu dzīvojamās mājas sastādīja  124.21 kWh/ m2 gadā . No kā 30% ietaupījums sastādīs 37.26 kWh/m2 gadā. 
Ir plānots renovēt 387 112  m2, līdz ar to kopējais ietaupījums sastādīs 37.26 * 387 112  / 1000 = 14 423  MWh.</t>
  </si>
  <si>
    <t>Spēkā stājušies Ministru kabineta noteikumi atbalsta programmai uzņēmējdarbības energoefektivitātes paaugstināšanai</t>
  </si>
  <si>
    <t>Spēkā stajušies MK noteikumi atbalsta programmas  uzņēmējdarbības energoefektivitātes paaugstināšanai īstenošanai.
Atbalsta programmas tiks īstenota kombinētā finanšu instrumenta veidā, kas ir atmaksājams aizdevums un kapitāla atlaide pēc projektā paredzēto mērķu sasniegšanas.
Atbalsta nosacījumos tiks noteiktas atbalsta intensitātes, attiecināmās izmaksas un vadības un kontroles mehānismi atbilstoši valsts atbalsta nosacījumiem un ANM ieviešanas nacionālā regulējuma nosačījumiem.
Kā atbilstības kritēriji, lai nodrošinātu atbilstību 024ter intervences kodam, atbalsta nosacījumos tiks noteikts minimālais sasniedzamais primārais energoietaupījums - 30% ēku energoefektivitātes projektiem un vismaz 30% vidējo  iekārtu energoefektivitātes RRF projektu portfelim (sasniedzot minimāli 25% ietaupījumu katrā atsevišķā projektā).
Lai nodrošinātu rezultātu sasniegšanu, nosacījumos tiks ietverts minimālā energoietaupījuma slieksnis pret ieguldīto publiskā finansējuma EUR kā projekta atbilstības kritērijs.
Nosacījumos tiks iekļauti atbilstības kritēriji, lai nodrošinātu DNSH principu ievērošanu saskaņā ar DNSH Vadlīnijām (2021/C58/01) un ar atbilstošiem ES un nacionālajiem aktiem.
Atbalsts tiks sniegts konkursa kārtībā prioritāri atbalstot projektus ar visaugstāko paredzamo energoietaupījumu un vienu ieguldīto EUR.</t>
  </si>
  <si>
    <t>Stājas spēkā atbalsta programma energoefektivitātes paaugstināšanai valsts un vēsturiskās ēkas</t>
  </si>
  <si>
    <t>Stājas spēkā atbalsta programma energoefektivitātes paaugstināšanai valsts un vēsturiskās ēkas ar atbilstības kritērijiem, lai atspoguļotu piemērojamās intervences jomas “026 bis – Publiskās infrastruktūras atjaunošana energoefektivitātes uzlabošanai vai energoefektivitātes pasākumi, demonstrējuma projekti un atbalsta pasākumi, kas atbilst energoefektivitātes kritērijiem [6]” prasības ANM regulas VI pielikumā.</t>
  </si>
  <si>
    <t>Primārās enerģijas patēriņa samazinājums publiskajās ēkās ar uzlabotu energoefektivitāti</t>
  </si>
  <si>
    <t>Pieslēguma punktu uzstādīšana elektrisko transportlīdzekļu uzlādēšanas un/vai mikroģenerācijas ierīkošanai</t>
  </si>
  <si>
    <t>Elektrisko transportlīdzekļu uzlādēšanas un/vai mikroģenerācijas ierīkošanai uzstādīto pieslēguma punktu apvienotais skaits</t>
  </si>
  <si>
    <t xml:space="preserve">Stājusies spēkā normatīvo aktu bāze, lai nodrošinātu no AER saražotās elektroenerģijas nodošanu tīklos (tai skaitā mežu un citu publisko zemju izmantošana vēja enerģijas ražošanai) un veicinātu vēja enerģijas infrastruktūras attīstību. </t>
  </si>
  <si>
    <t>a) Tiesību akti/noteikumi, kas padara valsts mežus pieejamus vēja enerģijas izmantošanai, nosakot atbilstošas teritorijas attīstībai un padarot tos pieejamus privāto ieguldītāju solīšanai;
b) Tiesību akti/regulējums, kas samazina tiesisko nenoteiktību ieguldījumiem vēja enerģijas jomā, precizējot gadījumus, kuros ieguldījumus var noraidīt pēc ietekmes novērtējuma un ieviešot ātru noregulējuma mehānismu šādiem gadījumiem.</t>
  </si>
  <si>
    <t>Stājas spēkā:
a) Tiesību akti/noteikumi, kas padara valsts mežus pieejamus vēja enerģijas izmantošanai, nosakot atbilstošas teritorijas attīstībai un padarot tos pieejamus privāto ieguldītāju solīšanai;
b) Tiesību akti/regulējums, kas samazina tiesisko nenoteiktību ieguldījumiem vēja enerģijas jomā, precizējot gadījumus, kuros ieguldījumus var noraidīt pēc ietekmes novērtējuma un ieviešot ātru noregulējuma mehānismu šādiem gadījumiem.</t>
  </si>
  <si>
    <t>Izveidots un operacionālo darbību atbilstoši Eiropas komisijas Digitālās Eiropas programmas aprakstam darbīu uzsācis Eiropas digitālais inovāciju centrs, kas saņēmis Digitālās Eiropas programmas līdzfinansējumu.</t>
  </si>
  <si>
    <t xml:space="preserve">Reģionālie uzņēmējdarbības atbalsta centri uzsāk nodrošināt uzņēmējdarbības atbalsta funkcijas
</t>
  </si>
  <si>
    <t>MK rīkojums par reģionālo uzņēmējdarbības centru īstenojamajiem pasākumiem un uzņēmējdarbības digitālās transformācijas funkcijām, kā: Digitālā brieduma testa organizēšana reģionos, testēšanas un pilotēšanas piekļuve, mentoringa pasākumi un digitālo prasmju apmācību pieejamība.</t>
  </si>
  <si>
    <t>Eiropas digitālo inovāciju centra atbalstīto komersantu skaits (saskaņā ar DNSH principiem (2021/C58/01).</t>
  </si>
  <si>
    <t>Atbalstīto projektu skaits, kas ir saskaņā ar DNSH principiem (2021/C58/01).</t>
  </si>
  <si>
    <t>43 komersanti</t>
  </si>
  <si>
    <t xml:space="preserve">Stājies spēkā Dzīvojamo telpu īres likums
</t>
  </si>
  <si>
    <t xml:space="preserve">Stājies spēkā jauns īres tiesiskais regulējums taisnīga līdzsvara nodrošināšanai starp īrnieka un izīrētāja interesēm un ātrākai strīdu risināšanai par īres termiņu un īres maksas norēķiniem, kas ir īpaši būtiski, lai veicinātu aktivitātes īres namu būvniecībā un attiecīgi sekmētu mājokļu pieejamību. Jaunais regulējums paredz būtiskas izmaiņas īres līguma termiņa nosacījumos – turpmāk īres līgumu vairs nevarēs noslēgt uz nenoteiktu laiku. Proti, īres līgums būs slēdzams tikai uz noteiktu laiku un, termiņam izbeidzoties, īrniekam būs pienākums atbrīvot dzīvojamo telpu, ja vien ar izīrētāju netiek noslēgts jauns īres līgums vai pagarināts iepriekšējais. Līguma termiņa kontekstā jānorāda, ka arī turpmāk īrnieks bez īpaša pamata varēs atkāpties no līguma, iepriekš brīdinot izīrētāju; savukārt izīrētājs joprojām līgumu varēs izbeigt tikai likumā noteiktajos gadījumos un termiņos. Tāpat jaunais likums ievērojami paātrinās strīdu izšķiršanu starp izīrētāju un īrnieku un samazinās ar to saistītās izmaksas. Līdz šim likums paredzēja visu strīdu izšķiršanu tiesā. Līdz ar jauno likumu ir pieņemti un š.g. 20.aprīlī stājušies spēkā grozījumi Civilprocesa likumā, piedāvājot saistību bezstrīdus izpildīšanu atsevišķos gadījumos (gadījumos, kad nav strīda) - īrnieka pienākums būs atstāt īrēto dzīvojamo telpu, ja būs beidzies īres līguma termiņš un nebūs panākta vienošanās par jaunu līgumu, vai ja būs izveidots īres maksas parāds. Vienlaikus šāds risinājums būtiski mazinās riskus potenciālajiem investoriem veikt ieguldījumus jaunu īres namu būvniecībā. Ēnu ekonomikas mazināšanai jaunajā likumā noteikta īres līgumu reģistrācija zemesgrāmatā, tādējādi nodrošinot publiski pieejamu un ticamu informāciju par noslēgtajiem darījumiem, kas pasargās gan īrniekus, gan nekustamā īpašuma jaunos ieguvējus. Svarīgi uzsvērt, ka īres līguma reģistrācija zemesgrāmatā būs bez maksas, līdz ar to neradot papildu izmaksas izīrētājam un īrniekam. Vienlaikus īres līguma reģistrācija zemesgrāmatā ļaus izskaust fiktīvos īres līgumus, kā arī pasargāt godprātīgos īrniekus izīrētāja maiņas gadījumā. Nolūkā vairāk aizsargāt īrnieku intereses likumā noteikts, ka izīrētājs varēs paaugstināt īres maksu tikai tad, ja īres līgumā būs paredzēti principi un kārtība īres maksas paaugstināšanai, piemēram, paaugstināšanas sasaiste ar gada vidējo inflāciju, plānotajiem izdevumiem, periodiska īres maksas paaugstināšana.
</t>
  </si>
  <si>
    <t>Stājies spēkā Dzīvojamo telpu īres likums</t>
  </si>
  <si>
    <t>Mājokļu pieejamības pamatnostādnes radīs kopēju ietvaru mājokļu pieejamības jautājumu risināšanai Latvijā, ietverot rīcības virzienus, politikas rādītājus un uzdevumu kopumu mājokļu pieejamības veicināšanai, paredzot risinājumus tam, lai atbalstu mājokļu pieejamības nodrošināšanai saņem dažādu veidu un ienākumu līmeņu mājsaimniecības, tai skaitā mājsaimniecības ar viszemākajiem ienākumiem, un lai atbalsta mehānismi un regulējums veicina gan esošā dzīvojamā fonda sakārtošanu, gan jauna dzīvojamā fonda attīstīšanos. </t>
  </si>
  <si>
    <t>Stājušies spēkā MK noteikumi par zemas īres mājokļu būvniecību</t>
  </si>
  <si>
    <t>Ministru kabineta noteikumi par zemas īres mājokļu būvniecību, kas noteikts finansējuma apmēru, atbalsta veidu, atbalsta izsniegšanas kārtību, prasības atbalsta saņēmējam, sabiedriskā pakalpojuma tvērumu, kritērijus sabiedriskā pakalpojuma saņemšanai, attiecināmās izmaksas,
projekta atbilstības nosacījumus u.c.</t>
  </si>
  <si>
    <t xml:space="preserve">Atskaites punktā tiks uzskaitīts apstiprināto projeku ietvaros dzīvokļu skaits </t>
  </si>
  <si>
    <r>
      <t>Stājas spēkā tiesību aktu grozījumi, kas piešķir uzskaitītās funkcijas attiecīgajām institūcijām:</t>
    </r>
    <r>
      <rPr>
        <b/>
        <sz val="11"/>
        <color theme="9" tint="-0.249977111117893"/>
        <rFont val="Calibri"/>
        <family val="2"/>
        <charset val="186"/>
        <scheme val="minor"/>
      </rPr>
      <t xml:space="preserve">
Latvijas investīciju un attīstības aģentūra </t>
    </r>
    <r>
      <rPr>
        <sz val="11"/>
        <color theme="9" tint="-0.249977111117893"/>
        <rFont val="Calibri"/>
        <family val="2"/>
        <charset val="186"/>
        <scheme val="minor"/>
      </rPr>
      <t xml:space="preserve">būs atbildīga par:
- Nacionāla līmeņa ilgtermiņa stratēģiju izstrādi katrā no RIS3 jomām
- Ikgadēju rīcības plānu izstrādi katrā no RIS3 jomām
- Stratēģiskās vadības padomes izveidi katrā no RIS3 jomām
- Izveidoto padomju vadīšanu un koordinēšanu
- Metodoloģijas izstrādi aktīvu vērtības ķēžu atlasei, t.sk. kvantitatīvu kritēriju noteikšana vērtību ķēžu likvidēšanai
</t>
    </r>
    <r>
      <rPr>
        <b/>
        <sz val="11"/>
        <color theme="9" tint="-0.249977111117893"/>
        <rFont val="Calibri"/>
        <family val="2"/>
        <charset val="186"/>
        <scheme val="minor"/>
      </rPr>
      <t xml:space="preserve">Stratēģiskā vadības padome </t>
    </r>
    <r>
      <rPr>
        <sz val="11"/>
        <color theme="9" tint="-0.249977111117893"/>
        <rFont val="Calibri"/>
        <family val="2"/>
        <charset val="186"/>
        <scheme val="minor"/>
      </rPr>
      <t xml:space="preserve">katrā RIS3 jomā:
- Nodrošinās plānoto investīciju atbilstību RIS3 specializācijas jomu stratēģijām, nacionālā līmeņa konkurētspējas priekšrocībām
- Sastāvēs no nozīmīgākajiem privātā, publiskā un pētniecības sektora pārstāvjiem.
- Padomi ievēl LIAA, vienojoties ar iesaistītām ministrijām. Padome tiek pārvēlēta reizi gadā.
- Stratēģiskās vadības padome būs atbildīga par RIS3 specializācijas jomu stratēģiju apstiprināšanu.
</t>
    </r>
    <r>
      <rPr>
        <b/>
        <sz val="11"/>
        <color theme="9" tint="-0.249977111117893"/>
        <rFont val="Calibri"/>
        <family val="2"/>
        <charset val="186"/>
        <scheme val="minor"/>
      </rPr>
      <t xml:space="preserve">Ekonomikas ministrija </t>
    </r>
    <r>
      <rPr>
        <sz val="11"/>
        <color theme="9" tint="-0.249977111117893"/>
        <rFont val="Calibri"/>
        <family val="2"/>
        <charset val="186"/>
        <scheme val="minor"/>
      </rPr>
      <t>būs atbildīga par 
- Analītikas un monitoringa sistēmas izveidi uzņēmējdarbības sektoram RIS3 specializācijas jomās, monitoringa ziņojumu izstrādi</t>
    </r>
  </si>
  <si>
    <t>Darbinieku skaits</t>
  </si>
  <si>
    <t>Neizdodas piesaistīt atbilstošas kvalifikācijas darbiniekus par piedāvāto atalgojumu</t>
  </si>
  <si>
    <t xml:space="preserve">Ekonomikas ministrijas un Latvijas investīciju un attīstības aģentūras iekšējie dokumenti </t>
  </si>
  <si>
    <t>Ekonomikas ministrija izstrādā:
- ikgadējus (2023.-2025.g. periodā, kopā 3) analītiskos pārskatus par katru no RIS3 jomām, kas ietver arī inovāciju atbalsta prgrammas (inovāciju klasteru) izvērtējumu un rekomendācijas tās uzlabošanai.
- vienu monitoringa ziņojumu (aptverot 2023.-2025. g. periodu), kas ietver jaunā inovāciju pārvaldības modeļa darbības analīzi.
Inovāciju pārvaldības sistēmas ilgtermiņa finansēšana tiks nodrošināta no valsts budžeta. Finansēšanas lēmumā tiks norādītas inovāciju sistēmas funkcijas atbilstoši iepriekš minētā monitoringa ziņojuma rezultātiem.</t>
  </si>
  <si>
    <t xml:space="preserve">Stājas spēkā MK noteikumi, kas regulē inovāciju klasteru darbību, t.sk.:
- nosaka rezultatīvos rādītājus inovāciju klasteru darbības novērtēšanai, piemēram, piesaistītie privātie ieguldījumi pētniecībā un attīstībā, eksporta pieaugums saņēmēju vidū, izstrādāto augstas vērtības produktu skaits u.c.
- nosaka inovāciju klasteriem atbildību par datu vākšanu no programmas gala labuma guvējiem
Atlasīti 5 Inovāciju klasterus, kam piešķirts finansējums projektu vadībai, administratīvo izmaksu segšanai un atpazīstamības veicināšanas pasākumiem. Vērtējot projektu pieteikumus, tiks ņemta vērā to atbilstība RIS3 specializācijas jomas stratēģijai, kā arī inovāciju klastera kapacitāte nodrošināt augsta līmeņa atbalsta pasākumus komersantiem un zinātniskajām institūcijām. 
Jaunizveidotie Inovāciju klasteri būs atbildīgi par sekojošu aktivitāšu veikšanu:
i.  privātā sektora pētniecības un attīstības atbalsta programmas īstenošana;
ii. eksporta veicināšanas aktivitātes;
iii. tīklošanās un pieredzes apmaiņas aktivitātes;
iv. atbalsta programmas īstenošana komersantu dalībai ES līmeņa pētniecības un attīstības programmās un starptautiskos sadarbības tīklos;
v. potenciālo IPCEI dalībnieku identificēšana un motivēšana iesniegt projektu idejas
vi. datu iegūšana no gala labuma guvējiem, kas tiks izmantoti Ekonomikas ministrijas veiktajām monitoringa aktivitātēm </t>
  </si>
  <si>
    <t>Inovāciju klasteri
CFLA</t>
  </si>
  <si>
    <t>Noslēgti līgumi ar projektu īstenotājiem</t>
  </si>
  <si>
    <t>Sabiedriskā transporta reforma Rīgas metropoles areālā</t>
  </si>
  <si>
    <t xml:space="preserve">Viena multimodāla sabiedriskā transporta maršruta tīkla izveide Rīgas metropoles areālā </t>
  </si>
  <si>
    <t>Satiksmes ministrija, Rīgas dome, VSIA "Autotransporta direkcija", VAS "Latvijas dzelzceļš", Rail Baltica infrastruktūras pārvaldītājs, Rīgas plānošanas reģions</t>
  </si>
  <si>
    <t>Satiksmes ministrija</t>
  </si>
  <si>
    <t>Izveidots viens multimodāls sabiedriskā transporta maršruta tīkls Rīgas metropoles areālam ar vienotu un saskaņotu kustības grafiku, vienotu cenas un atlaižu politiku, vienotu biļeti integrētā sabiedriskā transporta pasūtījuma sistēmā Rīgas metropoles areālā</t>
  </si>
  <si>
    <t>Par sabiedriskā transporta pasūtīšanu atbildīgo institūciju apstiprināts Rīgas metropoles areāla sabiedriskā transporta maršrutu tīkls un kustības grafiks</t>
  </si>
  <si>
    <t>Ieviesta koordinēta pieeja pasažieru pārvadājumu plānošanai, pasūtīšanai un organizācijai Rīgas metropoles areālam</t>
  </si>
  <si>
    <t>Satiksmes ministrija, VSIA "Autotransporta direkcija", Rīgas Dome, Rīgas pašvaldības SIA “Rīgas satiksme”, AS "Pasažieru vilciens", Rīgas plānošanas reģions</t>
  </si>
  <si>
    <t>Koordinētas stratēģiskās plānošanas ieviešanas soļi:
- izveidota Rīgas metropoles areāla sabiedriskā transporta plānošanas koordinācijas darba grupa;
- izstrādāts Rīgas metropoles areāla sabiedriskā transporta plāns atbilstoši pasažieru pārvadājumu attīstībai pa dzelzceļu Latvijā.</t>
  </si>
  <si>
    <t>Rādītāja sasniegšana atkarīga no iesaistīto pušu (Satiksmes ministrija, VSIA "Autotransporta direkcija", Rīgas dome, Rīgas pašvaldības SIA "Rīgas satiksme", AS "Pasažieru vilciens", Rīgas plānošanas reģions) vienotas izpratnes un iesaistes koordinētā stratēģiskā plānošanā.</t>
  </si>
  <si>
    <t>Apstiprināts sabiedriskā transporta plāns Rīgas metropoles areālā līdz 2040.gadam</t>
  </si>
  <si>
    <t>Pasažieru pārvadājumiem uzlabota, elektrificēta dzelzceļa līniju garums</t>
  </si>
  <si>
    <r>
      <t>Kavējas normatīvā regulējuma pieņemšana un / vai kavējas projektu īstenošana.</t>
    </r>
    <r>
      <rPr>
        <strike/>
        <sz val="11"/>
        <color theme="9" tint="-0.249977111117893"/>
        <rFont val="Calibri"/>
        <family val="2"/>
        <charset val="186"/>
        <scheme val="minor"/>
      </rPr>
      <t xml:space="preserve">
</t>
    </r>
    <r>
      <rPr>
        <sz val="11"/>
        <color theme="9" tint="-0.249977111117893"/>
        <rFont val="Calibri"/>
        <family val="2"/>
        <charset val="186"/>
        <scheme val="minor"/>
      </rPr>
      <t xml:space="preserve">Pilnvērtīgai reformas īstenošanai ieguldījumi jāturpina arī pēc 2026.gada. Līdz 2026.gadam pieejamā Atveseļošanas un noturības mehānisma finansējuma ieguldījuma risks ir saistīts 
 ar ieguldījumiem, kas nav sinerģiski, kompleksi, jo tikai tā varēs nodrošināt pasažieriem pievilcīgu un  privātajam autotransportam konkurētspējīgu sabiedrisko transportu Rīgas metropoles areālā. </t>
    </r>
  </si>
  <si>
    <t xml:space="preserve">Veikti sinerģiski, kompleksi ieguldījumi bezemisiju sabiedriskā transporta attīstībā (prioritāri sliežu) un pieaugusi Rīgas metropoles areāla svārstmigrācijas iedzīvotāju izvēle par labu sabiedriskajam transportam. </t>
  </si>
  <si>
    <t xml:space="preserve">Ekspluatējamo pilsētas - piepilsētas elektrovilcienu (bateriju elektrovilcieni) skaits </t>
  </si>
  <si>
    <t>Ekspluatējamo Rīgas pilsētas elektrotransporta vienību skaits (elektroautobusi, tramvaji)</t>
  </si>
  <si>
    <t>Rīgas pašvaldības SIA “Rīgas satiksme”, Rīgas dome</t>
  </si>
  <si>
    <t>Vienotu tehnisko prasību apstiprināšana atbilstoši operatoru vajadzībām sadarbībā ar Igaunijas, Lietuvas un Polijas pārstāvjiem, lai veicinātu savienotas un automatizētas braukšanas koridora izveidi visā Via Baltica trasē</t>
  </si>
  <si>
    <t>Vienota modeļa apstiprināšana pēdējās jūdzes attīstībai</t>
  </si>
  <si>
    <t xml:space="preserve">Vienota modeļa apstiprināšana pēdējās jūdzes attīstībai, ņemot vērā sabiedriskās apspriešanas rezultātus un datos balstītu pamatojumu. </t>
  </si>
  <si>
    <t>1. Satiksmes ministrija, balstoties uz veiktajiem pētījumiem, sagatavo Elektronisko sakaru nozares attīstības plānu, kur iekļauj modeļa projektu. 
2. Pēc sabiedriskās apspriešanas rezultātiem tiks pieņemts galējais lēmums par modeli, apstiprinot valdībā Elektronisko sakaru nozares attīstības plānu.</t>
  </si>
  <si>
    <t xml:space="preserve">Mājsaimniecību, uzņēmumu, skolas, slimnīcas un citas publiskas ēkas, kuriem pieejami platjoslas pieslēgumi ļoti augstas veikstpējas tīklam </t>
  </si>
  <si>
    <t>Izmaksas noteiktas, pamatojoties uz projekta iesniedzēja biznesa modeli un biznesa plānu (elektrificētajām un neelektrificētajām līnijām), kā arī saskaņā ar veikto piegādātāju tirgus priekšizpēti (pēc situācijas 2020.gada beigās). (Vienības izmaksas pieņēmums: 1 elektrovilciems (BEMU) = 10,6 M EUR)</t>
  </si>
  <si>
    <t>Projektu pieteicēja (VAS Pasažieru vilciens) sniegtā informācija.</t>
  </si>
  <si>
    <t>Projektu pieteicēja (VAS Latvijas dzelzceļš) sniegtā informācija.</t>
  </si>
  <si>
    <t>Tirgus izpēte, pamatojoties uz publiski pieejamo informāciju, izmaksu salīdzinājums ar līdzīgu projektu (ES fondu 2014.-2020.gada plānošanas perioda) izmaksām. Attiecībā uz zemās grīdas tramvaju vienības izmaksām, 2020.gadā ir veikta tirgus izpēte, ko īstenoja piesaistīts neatkarīgs starptautisks eksperts.  Bateriju elektroautobusu vienības izmaksas  tika noteiktas balstoties uz veikto cenu izpēti, kā arī prognozējamo tirgus attīstību un konkurenci ražotāju starpā. Uzlādes staciju vienības izmaksas noteiktas, vērtējot Ceļu satiksmes un drošības direkcijas  pieredzi uzlādes infrastruktūras izbūvē un veikto izpēti par iekārtu piegādi un uzstādīšanu un ņemot vērā apstākļus, kas saistīti ar uzlādes staciju potenciālo izvietojumu, to izbūvi (Vienības izmaksas pieņēmums: 1 zemās grīdas tramvajs = 2,5 M EUR; 1 elektroautobuss = 0,65 M EUR; 1 uzlādes stacija = 0,46 M EUR)</t>
  </si>
  <si>
    <t>Projektu pieteicēja (Rīgas pašvaldības SIA Rīgas satiksme) sniegtā informācija.</t>
  </si>
  <si>
    <t>Izmaksu aplēses ir indikatīvas un balstītas uz līdzšinējo pieredzi, kā arī uz realizācijā esošu projektu izmaksām. (Vienības izmaksas pieņēmums: 1 km BRT līnija = 7 024 382 EUR, 1 km tramvaja līnija = 7 324 625 EUR, 1 mobilitātes punkts = 2 939 911 EUR)</t>
  </si>
  <si>
    <t>Projektu pieteicēja (Rīgas plānošanas reģions, Rīgas pašvaldības SIA Rīgas satiksme) sniegtā informācija.</t>
  </si>
  <si>
    <t>Izmaksas ir norādītas, pamatojoties uz attīstības plānošanas dokumentos norādītajiem indikatīvi iekļautajiem finansējumiem, kā arī vienlaikus izmaksas tiek balstītas uz iepriekš īstenoto projektu izmaksām, turklāt pirms Atveseļošanas un noturības mehānisma finansējuma saņemšanas tiks veikta izmaksu un ieguvumu analīze. (Vienības izmaksas pieņēmums: 1 km veloceļa = 565 803 EUR)</t>
  </si>
  <si>
    <t>Projektu pieteicēja (Rīgas pilsētas pašvaldība, Rīgas plānošanas reģions) sniegtā informācija.</t>
  </si>
  <si>
    <t xml:space="preserve">Aprēķini balstīti uz SM organizētā pētījumā minēto valsts atbalsta modeļa izstrādi, kur vidējais investīciju apjoms uz 1 papildu mājsaimniecību un uzņēmumu, kam nodrošināta piekļuve, ir  2661 EUR privāti pārvaldītā tīkla modelļa gadījumā. 
Latvijā nacionālajā līmenī nav īstenoti "pēdējās jūdzes" projekti (līdz šim īstenots tikai "vidējās jūdzes" projekti), līdz ar to nav iespējams balstīties uz iepriekš īstenoto projektu izmaksām. Pētījumā balstītajā izmaksu aprēķinā vidējam investīciju apjomam uz 1 papildu mājsaimniecību un uzņēmumu, ņemtas vērā gan "vidējās jūdzes" vidējās optiskā tīkla ierīkošanas izmaksas, gan elektronisko sakaru operatoru sniegtā informācija par torņu izbūves izmaksām, tas ir, (1) Vidējās viena kilometra optikas ievilkšanas izmaksas ir 30 000 EUR; (2) Vidēji viena jauna bāzes staciju torņa izbūve 100 000 EUR. (3) Investīcijas tiek plānotas, lai nodrošinātu vismaz 100 Mbit/s ātrumu, pieļaujot 100 Mbit/s ātruma pieejamību diennakts laika, kas mazāka par 100%, lai neizslēgtu mobilos operatorus un saglabātu tehnoloģisko neitralitāti. (4) Nepieciešamo Investīciju novērtējums bāzēts uz pieņēmumu, ka pēdējā jūdze mājsaimniecībām tiek nodrošināta, izmantojot 5G mobilos tīklus, kas darbojas zemākajā frekvenču diapazonā (650-800MHz).(5) Investīciju izmantošanas ilgums ir 20 gadi; (6) Uzturēšanas izmaksas pēc projekta ekspertu vērtējuma var veidot ir 3% gadā no veiktajām investīcijām. (6) Ieņēmumi no interneta pakalpojumu nodrošināšanas ir 5 EUR mēnesī (pieaugums pret 2020.gadu) uz vienu personu un 20 EUR mēnesī (pieaugums pret 2020.gadu) uz vienu uzņēmumu. Skat. citus pieņēmumus pētījumā. 
Lai sasniegtu Savienojamības paziņojuma  mērķus un novērstu konstatēto investīciju nepietiekamību, ANM ir viens no finansējuma avotiem, to papildinās: 
-	Eiropas Reģionālās attīstības fonda investīcijas (ERAF);
-	Eiropas infrastruktūras savienošanas instruments (CEF);
-	privātās investīcijas.
Dubultā finansējuma kontroles un novēršanas jautājumi tiks risināti pēc ģeogrāfiskā principa, nodalot posmus attiecīgi. Ar Atveseļošanas un noturības mehānisma līdzekļiem ierīkotā infrastruktūra netiks finansēta ar no citiem ES fondu vai publiskiem līdzekļiem. ERAF  vai CEF līdzekļi "pēdējās jūdzes" attīstībā tiks ieguldīti citos ģeogrāfiskos apgabalos. Praksē vietas, kur ierīkot "pēdējo jūdzi" tiks noteiktas, balstoties uz pašvaldību prioritātēm un Satiksmes ministrija nodrošinās attiecīgi valsts atbalsta jautājumu ievērošanu. 
Latvijā nacionālajā līmenī nav īstenoti "pēdējās jūdzes" projekti (līdz šim īstenots tikai "vidējās jūdzes" projekti), līdz ar to nav iespējams balstīties uz iepriekš īstenoto projektu izmaksām, tieši tāpēc ir veikts pētījums, kur viens no mērķiem bija konstatēt investīciju nepietiekamību, t.sk. pamatot izmaksas. </t>
  </si>
  <si>
    <t>Attālināti un centralizēti veikto Latvijas MKP skenēto kravas attēlu īpatsvars</t>
  </si>
  <si>
    <t>Dzelzceļa MKP skeneri pievienoti BAXE informācijas apmaiņas sistēmai</t>
  </si>
  <si>
    <t>Pieņemšanas-nodošanas akts</t>
  </si>
  <si>
    <t xml:space="preserve">MKP "Indra" un MKP "Kārsava" dzelzceļa  rentgena iekārtas savienotas ar BAXE </t>
  </si>
  <si>
    <t>Dzelzceļu kravu skenēšanas attēlu analīzes platforma</t>
  </si>
  <si>
    <t>Dzelzceļu kravu skenēšanas attēlu analīzei tiek izmantota automatizēta rentgena attēlu analīzes platforma, kuras pamatā ir mākslīgā intelekta izmantošana.</t>
  </si>
  <si>
    <t>Iegādāts, uzstādīts un tiek lietots spektrofotometrs Muitas laboratorijā</t>
  </si>
  <si>
    <t>Iegādāts, uzstādīts un tiek lietots spektrofotometrs Pasta MKP</t>
  </si>
  <si>
    <t>Uzstādīta un tiek lietota skenēšanas un automātiskās šķirošanas/analīzes līnija pasta sūtījumiem Lidostas MKP</t>
  </si>
  <si>
    <t xml:space="preserve"> noslēgts līgums “Projektē – būvē”</t>
  </si>
  <si>
    <t>Iepirkuma procedūras rezultātā noslēgts līgums “Projektē – būvē” infrastruktūras izveidei kontroles dienestu funkciju īstenošanai Kundziņsalā</t>
  </si>
  <si>
    <t>Saņemta atļauja būvdarbu uzsākšanai</t>
  </si>
  <si>
    <t>Būvprojekts saskaņots būvvaldē un  saņemta atļauja būvdarbu uzsākšanai</t>
  </si>
  <si>
    <t>Jaunā infrastruktūra kontroles dienestu funkciju izpildei nodota ekspluatācijā.</t>
  </si>
  <si>
    <t>Iepirkuma procedūras rezultātā noslēgts līgums par kravu kontroles rentgeniekārtas piegādi un uzstādīšanu</t>
  </si>
  <si>
    <t>Kravu kontroles rentgeniekārta uzstādīta un uzsākta tās lietošana</t>
  </si>
  <si>
    <t xml:space="preserve">c
</t>
  </si>
  <si>
    <t>Apstiprināts stratēģiskais ietvars turpmākai minimālo ienākumu atbalsta sistēmas attīstībai</t>
  </si>
  <si>
    <t>Ministru kabinetā apstiprināts stratēģiskais ietvars turpmākai minimālo ienākumu atbalsta sistēmas attīstībai</t>
  </si>
  <si>
    <t>n /a</t>
  </si>
  <si>
    <t xml:space="preserve">Tiks izstrādāts un Ministru kabinetā apstiprināts stratēģiskais ietvars turpmākai minimālo ienākumu atbalsta sistēmas attīstībai, kas ietvers vismaz: 
 - Plānu minimālo ienākumu atbalsta sistēmas pilnveidošanai 2022.-2024.gadam, paredzot nostiprināt minimālo ienākumu aprēķināšanas metodoloģiju;
- Sociālās aizsardzības un darba tirgus pamatnostādnes 2021. - 2027.gadam, sekmējot iedzīvotāju sociālo iekļaušanu, mazinot ienākumu nevienlīdzību un nabadzību, attīstot pieejamu un individuālajām vajadzībām atbilstošu sociālo pakalpojumu sistēmu, kā arī veicinot augstu nodarbinātības līmeni kvalitatīvā darba vidē;
- Sociālo pakalpojumu attīstības plānu 2021. - 2023.gadam, kas vērsts uz sabiedrībā balstītu pakalpojumu sniegšanas uzlabošanu;
 - Plānu personu ar invaliditāti vienlīdzīgu iespēju veicināšanai 2021.-2023.gadam, kas vērsts uz integrētas un personu ar invaliditāti vajadzībām atbilstošas atbalsta sistēmas attīstību.
</t>
  </si>
  <si>
    <t>Valsts un pašvaldību ēku atlase, kurās tiks veikta vides pielāgošana.</t>
  </si>
  <si>
    <t xml:space="preserve"> Atlasīto [63] valsts un pašvaldību iestāžu ēku apstiprināšana ieguldījumiem vides pielāgojumu veikšanai.  </t>
  </si>
  <si>
    <t xml:space="preserve">Tiks noslēgti līgumi par vides pieejamības nodrošināšanas pasākumu īstenošanu atlasītajās 63 valsts un pašvaldības ēkās, kurās tiek sniegti labklājības nozares valsts pakalpojumi vai pašvaldību sociālie pakalpojumi (šīs ēkas jau būs iekļautas Ministru kabineta noteikumos).
Ieguldījumi paredzēs veikt vides un informācijas pieejamības nodrošināšanas pasākumus personām ar funkcionāliem traucējumiem (redzes, dzirdes, kustību un garīga rakstura traucējumiem), tostarp īstenot vizuālās informācijas uzlabojumus, evakuācijas sistēmu pielāgošanu un nodrošināšanu cilvēkiem ar invaliditāti, kā arī paredzēs ierīkot uzbrauktuves, pandusus, pacēlājus, uzstādīt viegli atveramas vai automātiskas durvis u.c. darbības.
</t>
  </si>
  <si>
    <t>Būvdarbu līgumu noslēgšana par vides pieejamības nodrošināšanu valsts un pašvaldību iestāžu ēkās.</t>
  </si>
  <si>
    <t xml:space="preserve">Līgumu noslēgšana ar būvniekiem par būvdarbu uzsākšanu vides pieejamības nodrošināšanai iepriekš atlasītajās [63] valsts un pašvaldību ēkās. </t>
  </si>
  <si>
    <t xml:space="preserve"> Tiks noslēgti būvdarbu līgumi, lai nodrošinātu vides pieejamība 63 valsts un pašvaldību ēkās, kurās sniedz pakalpojumus sociālās atstumtības riskam pakļautajām grupām, tostarp personām ar invaliditāti, tiks noslēgti būvdarbu līgumi. Līgumi tiks noslēgti par tādu vides pieejamības elementu nodrošināšanu, kādi vides pielāgojumi nepieciešami katrā ēkā, paredzot veikt vides un informācijas pieejamības nodrošināšanas pasākumus personām ar funkcionāliem traucējumiem (redzes, dzirdes, kustību un garīga rakstura traucējumiem), tostarp vizuālās informācijas uzlabojumus, evakuācijas sistēmu pielāgošanu un nodrošināšanu cilvēkiem ar invaliditāti, ierīkojot uzbrauktuves, pandusus, pacēlājus, uzstādīt viegli atveramas vai automātiskas durvis u.c. darbības.</t>
  </si>
  <si>
    <t>Būvdarbu pabeigšana, nodrošinot vides pieejamību valsts un pašvaldību ēkās, kurās sniedz pakalpojumus sociālās atstumtības riskam pakļautajām grupām, tostarp personām ar invaliditāti</t>
  </si>
  <si>
    <t xml:space="preserve">Tiks pabeigti būvdarbi, nodrošinot vides pieejamību 63 valsts un pašvaldību ēkās, kurās sniedz pakalpojumus sociālās atstumtības riskam pakļautajām grupām, tostarp personām ar invaliditāti, un parakstīts būvdarbu nodošanas-pieņemšanas akts. Tiks īstenoti vides un informācijas pieejamības nodrošināšanas pasākumi personām ar funkcionāliem traucējumiem (redzes, dzirdes, kustību un garīga rakstura traucējumiem), tostarp īstenoti vizuālās informācijas uzlabojumi, evakuācijas sistēmu pielāgošana un nodrošināšana cilvēkiem ar invaliditāti, ierīkotas uzbrauktuves, pandusi, pacēlāji, uzstādītas viegli atveramas vai automātiskas durvis u.c. darbības.               </t>
  </si>
  <si>
    <t>Specifiskas mērķa grupas atlasīšana personas mājokļa vides pieejamības uzlabošanai</t>
  </si>
  <si>
    <t>Personu ar invaliditāti [259] atlasīšana, kurām nepieciešama individuālā mājokļa vides pielāgošana.</t>
  </si>
  <si>
    <t>Tiks atlasītas 259 personas ar 1. un 2. grupas invaliditāti un kustību traucējumiem atbalsta saņemšanai individuālajai mājokļa pielāgošanai (1 personai tiek paredzēts veikt vienu mājokļa pielāgošanu).</t>
  </si>
  <si>
    <t>Atskaites punkts tiks uzskatīts par sasniegtu, kad tiks atlasītas 259 mērķa grupas personas,  kurām nepieciešama individuālā mājokļa vides pielāgošana (atskaites punkta sasniegšanu apliecinās attiecīgu valsts iestāžu lēmumi par mērķa grupas personu kvalificēšanos atbalsta saņemšanai).  </t>
  </si>
  <si>
    <t>Būvdarbu līgumu noslēgšana par personu mājokļu vides pieejamības nodrošināšanu.</t>
  </si>
  <si>
    <t>Būvdarbu līgumu noslēgšana.</t>
  </si>
  <si>
    <t>Būvdarbu līgumu noslēgšana, lai veiktu personu ar invaliditāti mājokļu pielāgošanu, tādējādi nodrošinot cilvēkiem ar invaliditāti un funkcionāliem traucējumiem piekļuvi nodarbinātībai un pakalpojumiem un sekmējot cilvēktiesības un dzīves kvalitāti. Būvdarbu līgumi noslēgti par tādu vides pieejamības elementu nodrošināšanu, kādi vides pielāgojumi nepieciešami mērķa grupas personām, paredzot veikt vides pielāgošanas pasākumus (uzbrauktuvju un pacēlāju ierīkošana, dzīvojamo un koplietošanas telpu pielāgošana u.c.) 259 personu mājokļos (viena persona = individuālais mājoklis).</t>
  </si>
  <si>
    <t xml:space="preserve">Tiks pabeigti būvdarbi un parakstīts nodošanas-pieņemšanas akts. Tikspielāgota vide personu ar invaliditāti mājokļos, tādējādi nodrošinot cilvēkiem ar invaliditāti un funkcionāliem traucējumiem piekļuvi nodarbinātībai un pakalpojumiem un sekmējot cilvēktiesības un dzīves kvalitāti, t.sk veikti vides pielāgošanas pasākumi (uzbrauktuvju un pacēlāju ierīkošana, dzīvojamo un koplietošanas telpu pielāgošana u.c.) 259 personām (viena persona = individuālais mājoklis).
</t>
  </si>
  <si>
    <t>Līguma noslēgšana par prognozēšanas modeļa algoritmu izstrādi, IS tehniskās specifikācijas izstrādi un IS izstrādes autoruzraudzību.</t>
  </si>
  <si>
    <t xml:space="preserve"> Sagatavota tehniskā specifikācija un rezultātā noslēgts līgums par konsultāciju pakalpojuma sniegšanu, iesaistot Latvijas un ārvalstu ekonometrijas un matemātiskās modelēšanas ekspertus.</t>
  </si>
  <si>
    <t xml:space="preserve">Konkursa rezultātā tiks noslēgts līgums, lai 1) izstrādātu ekonometrijas modeļus un metodoloģiju sociālā atbalsta, tai skaitā, pensiju ilgtermiņa prognozēšanai, 2)  lai izstrādātu tehnisko specifikāciju informācijas sistēmas izgatavošanai un 3) lai veiktu sistēmas izstrādes autoruzraudzību. 
Noslēgtais līgums ietvers laika grafiku par šādiem nodevumiem:
- sagatavots novērtējuma ziņojumu par esošo situāciju;
- izstrādāts pensiju prognozēšanas matemātiskais modelis;
- novērtēts pašreizējais prognozēšanas rīks un tā iespējas;
- sagatavota tehniskā specifikācija IS izstrādāšanai;
- veikta IS izstrādes autoruzraudzība visa projekta laikā.
</t>
  </si>
  <si>
    <t>Tehniskā specifikācija apstiprināta un gatava iesniegšanai IS izstrādātājam.</t>
  </si>
  <si>
    <t xml:space="preserve">Tiks nodrošināta jauna prognozēšanas rīka izga izstrādes bāze - izstrādāta IS tehniskā specifikācija iesniegšanai IS izgatavotājam. Izstrādātā tehniskā specifikācija ietvers:
- novērtējuma ziņojumu par pašreizējo prognozēšanas rīku un tā iespējām un sagatavotas rekomendācijas jaunā prognozēšanas rīka izstrādei;
- tehnisko specifikāciju IS izstrādāšanai (tehniskajā specifikācijā tiks iekļauta arī prasība Agile metodoloģijas pielietošanai IS izstrādes posmos).
</t>
  </si>
  <si>
    <t>Izstrādāts prognozēšanas rīks sociālās apdrošināšanas sistēmas ilgtermiņa prognozēm</t>
  </si>
  <si>
    <t xml:space="preserve">Parakstīts nodošanas-pieņemšanas akts par prognozēšanas rīka izstrādi sociālās apdrošināšanas sistēmas ilgtermiņa prognozēm, kas:
- paredz iespēju efektīvāk prognozēs izmantot un atspoguļot demogrāfijas aspektu, tādējādi panākot ātrāku un precīzāku prognožu rezultātu;
- stiprina administratīvo kapacitāti sociālās drošības jomā; 
- salīdzinot ar iepriekš izmantoto modeli, sniedz iespēju ievadīt detalizētāku pieņēmumu masīvu;
- sniedz iespēju modelēšanā izmantot jau citviet (piem. EUROSTAT) esošos rezultātus, demogrāfijas un darba tirgus rādītājus;
- ir izstrādātas 2 rokasgrāmatas rīka administratoram (1 gr.) un lietotājiem (1 gr.).
</t>
  </si>
  <si>
    <t>Sagatavotas projektēšanas uzdevuma prasības un izstrādāts [1] tipveida būvprojekts ģimeniskai videi pietuvinātu ilgstošas aprūpes pakalpojumu sniegšanas vietu izveidei.</t>
  </si>
  <si>
    <t xml:space="preserve">Tiks izveidots tipveida būvprojekts (parakstīts nodošanas-pieņemšanas akts) ģimeniskai videi pietuvinātu ilgstošas aprūpes pakalpojumu sniegšanai nepieciešamo ēku būvniecībai. Būvprojekts paredzēts augstas energoefektivitātes ēku būvniecībai (gandrīz nulles enerģijas ēkas). Gatavais būvprojekts būs pieejams katrai pašvaldībai, kurā tiks būvētas jaunās ēkas, tādējādi nodrošinot, ka: 1) pašvaldību rīcībā būs jau gatavs tipveida būvprojekts, tādējādi samazinot projekta izmaksas; 
2) vienkāršāka projektu īstenošana pašvaldībām - mazāki riski attiecībā uz projektu īstenošanas termiņa nobīdēm
</t>
  </si>
  <si>
    <t xml:space="preserve">Tiks izveidotas jaunas ģimeniskai videi pietuvinātu ilgstošās aprūpes pakalpojumu sniegšanas vietas 852 pensijas vecuma personām. 
Pasākuma ietvaros tiks uzbūvēta 71 jauna ēka indikatīvi 18 pašvaldībās ģimeniskai videi pietuvinātu ilgstošās aprūpes pakalpojumu sniegšanai 852 pensijas vecuma personām. Veicot minēto ēku izbūvēšanu, tiks nodrošina, ka:
-	katrā ēkā nodrošināta vieta ne vairāk kā 12 personām (t.i., 12 (pakalpojumu sniegšanas vietu skaits vienā izbūvētajā ēkā) x71 (kopumā izbūvēto ēku skaits) = 852 (kopējais jaunizveidoto pakalpojumu sniegšanas vietu skaits));
-	katra ēka nodrošināta ar materiāltehnisko bāzi;
-	tiek īstenota pāreja no institucionālās aprūpes uz ģimeniskai videi pietuvinātu aprūpi pensijas vecuma cilvēkiem.
</t>
  </si>
  <si>
    <t>Pieņemts [1] arodrehabilitācijas pakalpojuma apraksts.</t>
  </si>
  <si>
    <t xml:space="preserve">Ēku skaits [2], kurās tiks uzlabota infrastruktūra, t.sk. nodrošinot vides pieejamību un energoefektivitāti, un materiāltehniskās bāzes pilnveidošanu. </t>
  </si>
  <si>
    <t xml:space="preserve">Pabeigta materiāltehniskās bāzes pilnveide un infrastruktūras uzlabošana ēkās, kurās tiks sniegti pakalpojumi cilvēku ar funkcionēšanas traucējumiem drošumspējas veicināšanai, t.sk.:
- veikti ēkas (Slokas ielas 61, Jūrmalā) vides pielāgošanas pasākumi, ietverot universālā dizaina prasības (durvju platums, kontrastkrāsojums, vadīklas, norādes, panduss utt.), iekštelpās un ārtelpās, uzlaboti drošības elementi (evakuācijas risinājumi, ugunsdrošības, zibensaizsardzības un ventilācijas sistēmu izbūve), veikta lifta nomaiņa u.c. un tiks iegādāts mūsdienīgs materiāltehniskais aprīkojums darbam ar personām ar funkcionāliem traucējumiem un viņu atbalsta personu apmācībai;
- veikta energoefektivitātes paaugstināšana ēkā (Dubultu prospekts 71, Jūrmalā), veicot pamatu un cokola, fasādes un gala sienu, jumta un ventilējamās grīdas siltināšanu.
</t>
  </si>
  <si>
    <t xml:space="preserve">Izveidoti un apstiprināti jauni sociālās un profesionālās rehabilitācijas pakalpojumu apraksti cilvēku ar funkcionāliem traucējumiem drošumspējas veicināšanai.
</t>
  </si>
  <si>
    <t>Apstiprināti [2] jauni rehabilitācijas pakalpojumu apraksti.</t>
  </si>
  <si>
    <t>Sociālās integrācijas valsts aģentūra ir apstiprinājusi divu jaunu sinerģisku sociālās un profesionālās rehabilitācijas pakalpojumu aprakstus cilvēku ar funkcionēšanas traucējumiem drošumspējas veicināšanai (kompetences attīstības programma un arodrehabilitācijas pakalpojums), t.sk. veicot pakalpojumu aprobāciju pilotprojektos un izmantojot projektā papildināto materiāltehnisko līdzekļu bāzi.</t>
  </si>
  <si>
    <t xml:space="preserve">Izveidots pārkvalifikācijas un prasmju pilnveides piedāvājums ar fokusu uz digitālo prasmju pilnveides programmām Latvijas nodarbinātības dienesta (Nodarbinātības valsts aģentūrai (NVA)) klientiem (bezdarbniekiem, darba meklētājiem, bezdarba riskam pakļautām personām) nodarbinātību veicinošas ekonomikas atveseļošanai, īstenojot aktīvās darba tirgus politikas pasākumus. </t>
  </si>
  <si>
    <t xml:space="preserve">Pieņemts jaunais pārkvalifikācijas un prasmju pilnveides programmu piedāvājums, ieskaitot digitālo prasmju pilnveides programmu piedāvājumu, NVA klientiem. </t>
  </si>
  <si>
    <t xml:space="preserve">Izstrādāts un LM Apmācību komisijas 2023. gada sēdē Nr.1 apstiprināts pārkvalifikācijas un prasmju pilnveides programmu piedāvājums Latvijas nodarbinātības dienesta (NVA) klientiem (bezdarbniekiem, darba meklētājiem, bezdarba riskam pakļautām personām) atbilstoši nodarbinātību veicinošas ekonomikas atveseļošanai aktīvās darba tirgus politikas pasākumu ietvaros. </t>
  </si>
  <si>
    <t xml:space="preserve">NVA prasmju novērtēšanas digitālo  rīku izstrāde. </t>
  </si>
  <si>
    <t>Izstrādāti un ieviesti digitālie rīki..</t>
  </si>
  <si>
    <t xml:space="preserve">NVA parakstīs pieņemšanas/ nodošanas aktu par izstrādātajiem digitālajiem prasmju novērtēšanas rīkiem, kas nodrošinās NVA klientu prasmju un kompetenču izvērtēšanu, atbilstoša pārkvalifikācijas un prasmju apguves piedāvājuma komplektēšanai atkarībā no personas zināšanu un prasmju līmeņa.  Šobrīd NVA izmantotā klientu profilēšanas metode jāpapildina ar prasmju novērtēšanas digitālajiem rīkiem (testiem) un testu rezultāti tiks izmantoti klientu karjeras konsultēšanas procesā un individuālā apmācību piedāvājuma sagatavošanā. </t>
  </si>
  <si>
    <t>3 - 016 - Prasmju attīstīšana pārdomātai specializācijai, rūpniecības pārkārtošanai, uzņēmējdarbībai un uzņēmumu spējai pielāgoties pārmaiņām</t>
  </si>
  <si>
    <t>Ministru kabinets ir apstiprinājis Valsts pārvaldes modernizācijas plānu. Plāns ietver vismaz šādas prioritārās jomas un to īstenošanas laika rāmi:
a) Atvērta, caurskatāma, godprātīga un atbildīga publiskā pārvalde – tiek pārskatīta un uzlabota integritātes un godprātības principu ievērošana, definējot un ieviešot pārskatatbildību katram valsts pārvaldes darbiniekam, kā arī ievērojot ētikas principus un vērtības valsts pārvaldes darbā;
b) Vienoti, centralizēti un standartizēti atbalsta procesi un sistēmas – valsts pārvaldes iestādēs uzsākta centralizētas resursu vadības sistēmas ieviešana, tai skaitā grāmatvedība un cilvēkresursu vadība;
c) Stratēģiska cilvēkresursu vadība un attīstība, tai skaitā atlase, karjeras vadība, novērtēšana, mācīšanās un attīstība;
d) Pieejami, saprotami un atbilstoši pakalpojumi – pamatā ieviešot digitālās tranformācijas pamatnostādnes un digitalizējot pakalpojumus, taču vienlaikus nodrošinot to sasniedzamību, pieejamību un saprotamību visiem iedzīvotājiem, t.sk. arī tiem, kuri neizmanto digitālos rīkus.</t>
  </si>
  <si>
    <t>Izstrādāts Valsts pārvaldes modernizācijas plāna ieviešanas progresa pārskats līdz 2025.gada beigām</t>
  </si>
  <si>
    <t>Izstrādāts Valsts pārvaldes modernizācijas plāna ieviešanas progresa pārskats</t>
  </si>
  <si>
    <t>Ministru kabinets ir apstiprinājis Valsts pārvaldes modernizācijas plāna ieviešanas progresa pārskatu, kurā nepieciešamības gadījumā iekļauti plāna pasākumu grozījumi.</t>
  </si>
  <si>
    <t>Kavēšanās ar Valsts pārvaldes modernizācijas plāna ieviešanas progresa pārskata izstrādi kapacitātes vai resursu trūkuma dēļ.</t>
  </si>
  <si>
    <t>Apstiprināts Valsts pārvaldes modernizācijas plāna ieviešanas progresa pārskats. Ministru kabineta protokola lēmums.</t>
  </si>
  <si>
    <t>Izstrādāts Vienoto pakalpojumu centra koncepts, ko apstiprinājis Ministru kabinets. Koncepts ietvers aprakstu kā plānota publiskās pārvaldes atbalsta funkciju (vismaz grāmatvedība un personāla lietvedība) pakāpeniska centralizācija.</t>
  </si>
  <si>
    <t>Poltiskā atbalsta trūkums Vienoto pakalpojumu centra koncepta apstiprināšanai. Finansējuma trūkums vērienīgas atbalsta funkciju centralizācijas reformas īstenošanai. Institūciju nevēlēšanās optimālos laika termiņos centralizēt atbalsta funkcijas.</t>
  </si>
  <si>
    <t>Pēc Vienoto pakalpojumu centra koncepta apstiprināšanas tiks uzsākta vienotā risinājuma izstrāde un publiskās pārvaldes atbalsta funkciju pakāpeniska centralizācija, pievienojot centram tiešās valsts pārvaldes iestādes un to cilvēkresursus. Mērķis ir iekļaut vismaz 15% no tiešās valsts pārvaldes iestāžu cilvēkresursiem centralizēto funkciju nodrošināšanā.</t>
  </si>
  <si>
    <t>Izveidotas valsts pārvaldes kompetences attīstības un pārkvalifikācijas programmas, lai risinātu vājos valsts pārvaldes kapacitātes elementus t.sk.:
- inovācija un koprade modernai rīcībpolitikai un pakalpojumiem,
- līderība un efektīva pārmaiņu vadība,
- datu pratība,
- ES fondu un ārvalstu finanšu instrumentu politikas mērķu efektīva sasniegšana,
- stratēģiskā plānošana, uz pierādījumiem balstīta politikas plānošana un īstenošana,
- specializētās mācību tēmas u.c.;</t>
  </si>
  <si>
    <t xml:space="preserve">Līdz 2026.gada beigām apmācīto skaits inovācijas un koprades modernai rīcībpolitikai un pakalpojumu, līderības un efektīvas pārmaiņu vadības, datu pratības, ES fondu un ārvalstu finanšu instrumentu politikas mērķu efektīvas sasniegšanas, stratēģiskās plānošanas, pierādījumos balstītas rīcībpolitikas plānošanas un īstenošanas, specializēto mācību tēmu u.c. jomās. </t>
  </si>
  <si>
    <t>Normatīvā regulējuma ietvars (vadlīnijas, noteikumi, ieteikumi u.c.)  ir izstrādāts un apstiprināts, veidojot pamatu publiskā sektora inovācijas ekosistēmas attīstības atbalstam, kā arī inovāciju laboratorijas insfrastruktūra ir attīstīta. Kopējais ietvars sekmēs sekojošu izaicinājumu risināšanu:
- Latvijas inovācijas ekosistēmas un tās pārvaldības fragmentācijas mazināšana;
- Nepietiekama resoru sadarbība inovācijas politikas īstenošanā un neskaidras atbildību robežas institūciju starpā;
- vienota eksperimentēšanas ietvara trūkums, prakses un normatīvā regulējuma neesamība eksperimentēšanas kultūras ieviešanai publiskajā pārvaldē
- inovācijas speciālistu trūkums publiskajā pārvaldē.
Inovāciju laboratorija ir attīstīta un funkcionāla. Inovāciju laboratorijas galvenās funkcijas ir:
1) Problēmsituācijas analīze, iesaistot ekspertus no publiskā, privātā un nevalstiskā sektora;
2) Dizaina domāšanā un LEAN metožu pielietošanā balstītu risinājumu rašana problēmām, procesiem un esošajiem pakalpojumiem, kuri nefunkcionē vai funkcionē vāji radot nelabvēlīgas sekas vai administratīvo slogu sabiedrības grupām vai iestāžu produktīvai darbībai;
3) Risinājuma idejas/ Inovācijas prototipa radīšana praktiska risinājuma ieviešanai dzīvē;
4) Inovācijas prototipa testēšana un aprobēšana sadarbībā ar potenciālajiem klientiem un mērķa grupas pārstāvjiem;
5) Inovācijas prototipa nodošana adresātam turpmākai pielietošanai dzīvē un iespēju robežās tā multiplicēšana ieviešanai citu institūciju darbā;
6) Komunikācija ar sabiedrību par radīto inovācijas prototipu priekšrocībām.</t>
  </si>
  <si>
    <t xml:space="preserve">Valsts budžeta finansējums inovāciju laboratorijas darbībai tiks nodrošināts sākot no 2026.gada. </t>
  </si>
  <si>
    <t>Līdz 2022.gada beigām izstrādāts nevalstisko organizāciju atbalsta ietvars sabiedrības interešu aizstāvības īstenošanai</t>
  </si>
  <si>
    <t>Izstrādāta nevalstisko organizāciju atbalsta programma sabiedrības interešu aizstāvības īstenošanai</t>
  </si>
  <si>
    <t>Izveidota atbalsta programma sabiedrības aizstāvības īstenošanai. Izstrādāti nosacījumi/kritēriji NVO dalībai atbalsta programmā, noteikts atskaitīšanās mehānisms un programmas ietvaros sasniedzamie rādītāji un mērķi. Par rādītāja sasniegšanu tiek uzskatīta izveidotās atbalsta programmas nolikuma apstiprināšana.</t>
  </si>
  <si>
    <t xml:space="preserve">Pastāv risks, ka izstrādātā programma nenodrošinās 100% visu ieinteresēto nevalstisko organizāciju dalību un atbalsta saņemšanu programmas ietvaros, ņemot vērā pieejmā finansējuma apmēru. </t>
  </si>
  <si>
    <t>Izstrādāta atbalsta programma</t>
  </si>
  <si>
    <t>Pastāv risks, ka sākotnējā pētījuma veikšana var aizkavēt atbalsta programmas uzsākšanu. Savukārt noslēguma pētījuma kvalitātīvai veikšanai varētu būt nepietiekami dati.</t>
  </si>
  <si>
    <t>Pētījumu gala ziņojumi</t>
  </si>
  <si>
    <t xml:space="preserve">Sasniedzamā vērtība noteikta, balstoties uz pieejamo finansējumu, kā arī ņemot vērā pieredzi iepriekšējās/esošajās programmās un projektos (Valsts budžeta programma "NVO fonds" (2016.-2021.gads); 2014.-2020.gada plānošanas perioda darbības programmas Eiropas Sociālā fonda darbības programmas "Izaugsme un nodarbinātība" 9.1.4. specifiskā atbalsta mērķa "Palielināt diskriminācijas riskiem pakļauto personu integrāciju sabiedrībā un darba tirgū" 9.1.4.4. pasākuma "Dažādību veicināšana (diskriminācijas novēršana)" projekts "Dažādības veicināšana" (Nr.9.1.4.4./16/I/001); Eiropas Ekonomikas zonas finanšu instrumenta projekts "Latvijas platforma attīstības sadarbībai"). 
Paredzētas šādas izmaksas: 
1) Atbalsta programmu izstrādes pētījums (ex-ante), ietverot profilēšanu, programmu nosacījumu, kritēriju un nolikuma izstrādi, mērķu noteikšanu: ~0,2% no kopējām izmaksām, 50 000 EUR; 
2) Grantu programma ar mērķi nodrošināt nevalstisko organizāciju stiprināšanu, attīstību un pieredzes pilnveidi sociālās drošības pārstāvniecības jomā, lai sekmētu sociāli mazāk aizsargāto iedzīvotāju grupu interešu aizstāvību. Plānots atbalstīt 15 nevalstiskās organizācijas, ieskaitot partnerus: : 1 550 000 EUR. Finansējums plānots atklāta konkursa veidā, novirzot to vidēji 6-7 projektiem, plānotā projekta summa vidēji 250 000 EUR.  Projekta iesniedzējs ir biedrība/nodibinājums, kuram jānodrošina biedrības/nodibinājumi kā sadarbības partneri. 
3) Grantu programma ar mērķi nodrošināt nevalstisko organizāciju attīstību, kapacitātes stiprināšanu un praktisko pieredzi veikt sabiedrisko monitoringu par publiskā finansējuma un ārvalstu investīciju godprātīgu izmantošanu. Plānots atbalstīt 15 nevalstiskās organizācijas, ieskaitot partnerus 600 000 EUR. Finansējums plānots atklāta konkursa veidā, novirzot to vidēji 3-4 projektiem, plānotā projekta summa vidēji 200 000 EUR.  Projekta iesniedzējs ir biedrība/nodibinājums, kuram jānodrošina biedrības/nodibinājumi kā sadarbības partneri.
4) Noteikts kvalitatīvais atskaites punkts 2026.gada 1. ceturksnī (pētījuma nodevums 2026.gada 3. ceturksnis),  kas atspoguļos programmu ietekmi uz izvirzītajiem investīcijas mērķiem, tiks veikts ex-post izvērtējums grantu programmu ietvaros īstenoto projektu ieguldījumam mērķu sasniegšanā (piemēram, tiks novērtēta izvirzīto mērķu sasniegšana - pieaugošs biedrību/nodibinājumu sniegto atzinumu skaits sociālo grupu interešu aizstāvībai;  NVO ekspertīze, atzinumi un informācija mājaslapās/plašsaziņas līdzekļos par "sargsuņu" uzraugāmajiem projektiem un sasniegtajiem rezultātiem, u.c.): ~0,5% no kopējām izmaksām, 118 960 EUR. 
Kopā 2 318 960 EUR. 
Grantu projektos plānotās būtiskākās izmaksu pozīcijas ir ekspertu piesaiste un ekspertīzes, kas kopumā varētu sastādīt 60% no projektu kopsummas jeb 1,39 miljonus euro, komunikācijas izmaksas un informācijas kampaņu izmaksas, kas varētu sastādīt 19 % no projekta kopsummas jeb 440 tūkstošus euro, administrēšanas izmaksas, kas varētu sastādīt 20% no projekta kopsummas jeb 463 tūkstošus euro. 
Savukārt programma sagatavošanas un izvērtēšanas pētījumu izmaksas sastāda nepilnu 1% jeb 169 tūkstošus euro. Izmaksu pamatotību noteiks vēsturiskie dati saistībā ar biedrību/nodibinājumu ieviestajiem projektiem (skat. Pamatojošos dokumentus: Latvijas Kultūras akadēmija un "Analītisko pētījumu un stratēģiju laboratorija" pēc Sabiedrības integrācijas fonda pasūtījuma veiktais Valsts budžeta finansētās programmas “NVO fonds” darbības (rezultātu un ieguldījuma) izvērtējums (datne: NVO_fonds_IzvērtējumsLKALAB_2020_LAT_1) un valsts budžeta programmu “NVO fonds” (datne: Kapacitāte_NVOF-2021) un “Atbalsts NVO Covid-19 krīzes radīto negatīvo seku mazināšanai” (datne: Kapacitāte_Covid_2021) 2021.gadā apstiprināto projektu ietvaros plānojām aktivitātēm. </t>
  </si>
  <si>
    <t>Stājas spēkā pašvladību ēku un infrastruktūras energoefektivitātes paaugstināšanas atbalsta programmas tiesiskais regulējums, atbalstot projektus, kas paredz primārās enerģijas vai CO2 samazinājumu vismaz par 30%.</t>
  </si>
  <si>
    <t xml:space="preserve">Spēkā stājušies MK noteikumi </t>
  </si>
  <si>
    <t xml:space="preserve">Stājas spēkā MK noteikumi, kas paredz īstenošanas nosacījumus pašvaldību ēku un infrastruktūras uzlabošanai, veicinot pāreju uz atjaunojamo energoresursu tehnoloģiju izmantošanu un uzlabojot energoefektivitāti,  ar atbilstības kritērijiem atspoguļojot prasības par ANM regulas VI pielikuma piemērojamo intervences lauku “026 bis – enerģijas reģenerācija vai energoefektivitātes pasākumi publiskai infrastruktūrai, demonstrējumu projekti un atbalsta pasākumi, kas atbilst energoefektivitātes kritērijiem [6]”.
</t>
  </si>
  <si>
    <t>Primārās enerģijas patēriņa samazinājums pašvaldības ēkās un infrastruktūrā</t>
  </si>
  <si>
    <t>Stājies spēkā regulējums vienotai IKT attīstības aktivitāšu pārvaldībai valsts pārvaldē</t>
  </si>
  <si>
    <t>Stājies spēkā tiesiskais regulējums</t>
  </si>
  <si>
    <t>Stājies spēkā tiesiskais ietvars</t>
  </si>
  <si>
    <t>Stājies spēkā MK noteiktais tiesiskais ietvars atbalsta saņemšanai valsts pārvaldes procesu un pakalpojumu digitālās transformācijas jomā</t>
  </si>
  <si>
    <t xml:space="preserve">Valsts pārvaldes funkcija ir modernizēta, ieviešot produkcijas ekspluatācijā  modernizāciju nodrošinošos IKT risinājumus: 1) digitāli transformētai vēlēšanu procesa organizēšanai; 2) civilās aizsardzības un ugunsdrošības pārvaldībai; 3) sabiedriskās kārtības un drošības monitoringam; 4) bibliotēku, muzeju un kultūras pieminekļu aizsardzības darba procesiem; 5) informatīvās telpas monitoringa procesiem; 6) sabiedrisko mediju patstāvības atbalsta procesiem; 7)  veterināro zāļu reģistrācijas procesam;
8) transporta un loģistikas datu apstrādei ostās; 9) uzņēmuma reģistra datu apstrādei; 10) nodokļu jomas datu apstrādei; 11) publisko iepirkumu datu apstrādei.   </t>
  </si>
  <si>
    <t>Jaunā vai būtiski funkcionāli papildinātā un izvērstā (palielinot izmantotāju skaitu) centralizētā platforma strādā produkcijas vidē</t>
  </si>
  <si>
    <t>Rezultatīvais rādītājs uzskatāms par izpildītu, kad nacionālajā federētajā mākonī ir integrēts norādītais koplietošanas pakalpojumu sniedzēju skaits, nodrošinot to sniegto pakalpojumu sadarbspēju vismaz savstarpējas rezervēšanās un papildus jaudas piesaistes līmenī, iekļaujot šādus pakalpojumu sniedzējus: 
1. Latvijas valsts radio un televīzijas centrs
2. Latvijas Nacionālā bibliotēka
3. Iekšlietu ministrijas Informācijas centrs
4. Zemkopības ministrija</t>
  </si>
  <si>
    <t>Stājies spēkā MK noteiktais tiesiskais ietvars atbalsta saņemšanai tautsaimniecības datu pārvaldības transformācijas jomā</t>
  </si>
  <si>
    <t>Reformas sekmīgu īstenošanu nodrošinās atbilstoša tiesiskā regulējuma apstiprināšana valdībā: 
1) datu pārvaldību koplietošana, t.sk. datu apmaiņas procesi vienotajā platformā; 
2)  iesaistīto institūciju tiesības un pienākumi datu koplietošanai un apritei vienotajā platformā, 
3)vienota un atvieglota fizisko personu datu apstrāde vienotajā platformā.</t>
  </si>
  <si>
    <t>Stājies spēkā jaunais “Pašvaldību likums”</t>
  </si>
  <si>
    <t>Stājas spēkā jaunais “Pašvaldību likums”</t>
  </si>
  <si>
    <t xml:space="preserve">Stājas spēkā jaunais “Pašvaldību likums”, kas pārskata pašvaldību funkcijas un uzdevumus atbilstoši ATR situācijai (kas aizstāj 19.05.1994. likumu “Par pašvaldību atbildību”). Tas nodrošina labāku pārvaldību pēc pašvaldību administratīvi teritoriālās reformas, veicina demokratizāciju, skaidrāk nodala lēmējvaru no izpildvaras, nosaka skaidru kompetenču un funkciju sadalījumu, samazina pilnvaru koncentrāciju un regulāri palielina vietējās sabiedrības līdzdalību. 
</t>
  </si>
  <si>
    <t>Atjaunoti un pārbūvēti valsts reģionālie un vietējie autoceļi novadu administratīvo centru un tajos sniegto pakalpojumu un darbavietu drošai sasniedzamībai un jauno pašvaldību pilnvērtīgai funkcionēšanai. Veicot ceļu būvniecības darbus tiks veikti ieguldījumi, kas uzlabo ceļu drošību un nodrošina normatīvajos aktos nepieciešamo kvalitāti.</t>
  </si>
  <si>
    <t>Atjaunoti un pārbūvēti valsts reģionālie un vietējie autoceļi novadu administratīvo centru un tajos sniegto pakalpojumu un darbavietu drošai sasniedzamībai un jauno pašvaldību pilnvērtīgai funkcionēšanai. Veicot ceļu būvniecības darbus tiks veikti ieguldījumi, kas uzlabo ceļu drošību.</t>
  </si>
  <si>
    <t xml:space="preserve">Piegādāto pilsētas - piepilsētas elektrovilcienu (bateriju elektrovilcieni) skaits </t>
  </si>
  <si>
    <t>Veikta 7 bezemisiju ritekļu piegāde (bateriju elektrovilcieni - BEMU). Finansējums mērķa sasniegšanai paredzēts ANM plāna 1.1.1.1.i. ietvaros.</t>
  </si>
  <si>
    <t>Veikta bezemisiju ritekļu 7 vienību (bateriju elektrovilcieni - BEMU) piegāde</t>
  </si>
  <si>
    <t>Piegādāto Rīgas pilsētas elektrotransporta vienību skaits (elektroautobusi, tramvaji)</t>
  </si>
  <si>
    <t>Veikta Rīgas pilsētas elektrotransporta  (elektroautobusi, tramvaji) 21 vienības piegāde. Finansējums mērķa sasniegšanai paredzēts ANM plāna 1.1.1.2.i. ietvaros.</t>
  </si>
  <si>
    <t>Veikta bezemisiju pilsētas sabiedriskā transporta  21 vienības piegāde, t.i., elektroautobusi un tramvaji.</t>
  </si>
  <si>
    <t xml:space="preserve">Stājies spēkā tiesiskais regulējums pašvaldību kapacitātes palielināšanas atbalsta ieviešanai. 
</t>
  </si>
  <si>
    <t xml:space="preserve">Stājušies spēkā Ministru kabineta noteikumi.
</t>
  </si>
  <si>
    <t>Stājušies spēkā Ministru kabineta noteikumi, publicēti un stājušies spēkā.</t>
  </si>
  <si>
    <t>Pašvaldību publisko pakalpojumu vērtēšanas pabeigšana, trūkumu konstatēšana un pasākumi to uzlabošanai.</t>
  </si>
  <si>
    <t>Veikts novērtējums</t>
  </si>
  <si>
    <t>Veikts novērtējums par pašvaldību publisko pakalpojumu sniegšanas efektivitāti, saskaņā ar Ministru kabineta noteikumos par pašvaldību kapacitātes paaugstināšanas atbalsta īstenošanu noteikto.</t>
  </si>
  <si>
    <t xml:space="preserve">Apmācīto pašvaldību darbinieku skaits, uzlabota to darbības efektivitāte, sniegts metodiskais atbalsts darbam pašvaldībās pēc ATR reformas </t>
  </si>
  <si>
    <t>Atbalsta programmas pieņemšana industriālo parku un teritoriju attīstībai reģionos (t.sk. saskaņā ar ANM aprakstīto izslēgšanas sarakstu attiecībā uz atbilstību DNSH Tehniskajiem norādījumiem (2021/C58/01))</t>
  </si>
  <si>
    <t>Stājušies spēkā MK noteikumi un saskaņota valsts atbalsta programma</t>
  </si>
  <si>
    <t>Apstiprināti un stājušies spēkā Ministru kabineta noteikumi un apstiprināta valsts atbalsts programma (shēma) - saņemts Eiropas Komisijas saskaņojums.</t>
  </si>
  <si>
    <t>Līgumu slēgšanas tiesību piešķiršana industriālo parku attīstībai reģionos</t>
  </si>
  <si>
    <t>Līgumu slēgšanas tiesību piešķiršana projektu īstenošanai</t>
  </si>
  <si>
    <t>Līgumu piešķiršana par industriālo parku attīstību reģionos (noteikti konkrēti finansējuma saņēmēji, kuri ir izstrādājuši industriālā parka attīstības stratēģiju vai biznesa plānu), noslēgti līgumi par projektu īstenošanu (t.sk. saskaņā ar ANM aprakstīto izslēgšanas sarakstu attiecībā uz atbilstību DNSH Tehniskajiem norādījumiem (2021/C58/01)).</t>
  </si>
  <si>
    <t>VARAM, EM, LIAA, CFLA pašvaldības</t>
  </si>
  <si>
    <t>Parakstīti vismaz 4 nodomu protokoli/līgumi ar starptautiski atzītiem industriālo parku operatoriem un/vai potenciālajiem nomniekiem, kas paredz nefinanšu investīciju piesaistīšanu/veikšanu vismaz 85 741 349 eiro (t.sk. saskaņā ar ANM aprakstīto izslēgšanas sarakstu attiecībā uz atbilstību DNSH Tehniskajiem norādījumiem (2021/C58/01))</t>
  </si>
  <si>
    <t>Pabeigti būvdarbi industriālajos parkos/ teritorijās reģionos</t>
  </si>
  <si>
    <t>VARAM, EM, CFLA, pašvaldības</t>
  </si>
  <si>
    <t>Pabeigti būvdarbi, attīstīti komersantu pieprasījumā balstīti vismaz 4 nacionālas nozīmes industriālie parki / teritorijas reģionos, t.sk. nepieciešamo industriālo pieslēgumu ierīkošana un to saistītās jaudas palielināšana (t.sk. siltumapgāde, ūdens un kanalizācija, elektrība), pievedceļu atjaunošana vai ierīkošana pie industriālajām teritorijām, kā arī komercdarbības mērķiem paredzēto ēku un to saistītās infrastruktūras attīstīšana.</t>
  </si>
  <si>
    <t>Iepirkumu procedūras un būvniecības darbu kavēšanās rezultātā var kavēties būvniecūbas uzsākšana. Līdz ar to 2025.gada beigās var tikt izbūvēta un nodota ekspluatācijā industriālā parka/teritorijas 1.kārta. Projektiem konkursa veidā tiks atlasīti efektīvākie projekti industriālo zonu attīstībai. Industriālo zonu operatori vai komersanti, kas tajās darbosies, tiks atlasīti konkursa kārtībā, ievērojot valsts atbalsta regulējumu.</t>
  </si>
  <si>
    <t>Radītas jaunas darba vietas (ar vidējo algu, kas pārsniedz vidējo darba algu nozarē).</t>
  </si>
  <si>
    <t>Risks, ka būvdarbu kavēšanās var samazināt laiku industriālo parku/ teritoriju operatoru vai komersantu, kas tajās darbosies, piesaistei un faktisko darba vietu radīšanai.</t>
  </si>
  <si>
    <t>Apstiprināts finansējuma saņēmēja iesniegts pārskats par radītajām jaunajām darba vietām (ar vidējo algu, kas pārsniedz vidējo darba algu nozarē).</t>
  </si>
  <si>
    <t>Pieņemta atbalsta programma pašvaldību funkciju īstenošanai un pakalpojumu sniegšanai paredzēto transportlīdzekļu iegādei</t>
  </si>
  <si>
    <t xml:space="preserve">MK noteikumu apstiprināšana, kas paredz īstenošanas nosacījumus pašvaldību funkciju īstenošanai un pakalpojumu sniegšanai paredzēto elektriskotransportlīdzekļu iegādei.
</t>
  </si>
  <si>
    <t>Noslēgti līgumi par pašvaldību funkciju īstenošanai un pakalpojumu sniegšanai paredzēto elektrisko transportlīdzekļu iegādi</t>
  </si>
  <si>
    <t>Paziņojums par noslēgtajiem līgumiem vismaz 95% apmērā no ANM finansējuma, kas paredzēts 3.1.1.6.i. pasākuma projektu īstenošanai</t>
  </si>
  <si>
    <t>Iegādāto pašvaldību elektrisko transportalīdzekļu skaits (skolēnu autobusi)</t>
  </si>
  <si>
    <t>15 elektromobiļu piegāde skolēnu municipālajam transportam</t>
  </si>
  <si>
    <t>Nepieciešamais izmaksu apjoms un pasākuma mērķa vērtība noteikta, balstoties uz 2014.-2020.gada plānošanas perioda 4.2.2. SAM  pabeigto projektu  datiem no KPVIS , ņemot vērā plānotās ANM pasākuma investīcijas, pieņemot energoefektivitātes veikšanas vidējās izmaksas  186,02 EUR/m2 (bez PVN) un investīciju atmaksāšanās termiņu ne vairāk kā 20 gadi, un pieņemot, ka vidējais enerģijas ietaupījums uz m2 pēc renovācijas ir 30 kWh ar primārās enerģijas koeficientu 1</t>
  </si>
  <si>
    <t>Stājušies spēkā Ministru kabineta noteikumi</t>
  </si>
  <si>
    <t>Oficiālā publikācija un spēkā stāšanās datums</t>
  </si>
  <si>
    <t xml:space="preserve">Darbaspēka apsekojums ir ikgadējs, līdz ar to izmaiņu ietekmi var novērtēt katru gadu. Mērījums tiek veikts Euroastat LFS ietvaros, vairāk informācijas https://ec.europa.eu/eurostat/web/microdata/european-union-labour-force-survey </t>
  </si>
  <si>
    <t>Oficiālā publikācija  un spēkā stāšanās datums</t>
  </si>
  <si>
    <t xml:space="preserve">Stājušies spēkā Ministru kabineta noteikumi;
</t>
  </si>
  <si>
    <t>Izstrādāti, pieņemti un stājušies spēkā MK noteikumi Prasmju fondu īstenošanai ar mērķi noteikt Prasmju fondu īstenošanā iesaistīto pušu tiesības un pienākumus Prasmju fondu pieejas īstenošanā</t>
  </si>
  <si>
    <t>Prasmju fondu pilotprojektu īstenošana</t>
  </si>
  <si>
    <t>Nodrošināta Prasmju fondu brīvprātīga pilotēšana atsevišķās nozarēs (īstenoti Prasmju fonda projekti 3 nozarēs ar augstāku gatavības pakāpi šādai sociālajā dialogā balstītai pieejai (piem., ir ģenerālvienošanās). Pilotprojektu mērķis ir novērtēt šādas pieejas efektivitāti Latvijas kontekstā, tostarp pilotējot tādus aspektus kā a) publiskā un privātā līdzieguldījuma samērīgums un dinamika laikā, b) nozaru un saistīto nozaru uzņēmumu un darba ņēmēju organizāciju sadarbības modelis kopēja mācību pasūtījuma sagatavošanai, kas tostarp pilnvērtīgi integrē "nākotnes prasmju" apguvi, c) pasākuma efektivitāte mērķu sasniegšanai;</t>
  </si>
  <si>
    <t>Stājušies spēkā Ministru kabineta noteikumi;</t>
  </si>
  <si>
    <t>Stājušies spēkā Ministru kabineta noteikumi, kas nosaka iIndividuālo mācību kontu pieejas attīstīstību  digitālo prasmju apguvei, t.sk.:
a)  noteikti atbalsta saņemšanas kritēriji,
b) izglītības pakalpojumu sniedzēju atlases kritēriji.</t>
  </si>
  <si>
    <t>Individuālo mācību  pieejas pilotēšana</t>
  </si>
  <si>
    <t>Īstenots 1 pilotprojekts, lai novērtētu Latvijas situācijai atbilstošakā IMK risinājuma izveidi digitālo prasmju apguvei. Pilotprojektā plānots iesaistīt 3500 personās, kurām tiek izveidot IMK un projekta laikā tiek veikta šo IKM administrēšana un datu uzkrāšana par dalību un iznākuma ŗadītājiem.</t>
  </si>
  <si>
    <t xml:space="preserve">Pašvadītās IKT mācībās iesaistītie un vismaz vienu pilnu  posmu (mācības un prakse) pabeigušie speciālisti </t>
  </si>
  <si>
    <t>Stājies spēkā normatīvais regulējums</t>
  </si>
  <si>
    <t>Stājušies spēkā grozījumi normatīvajā regulējumā</t>
  </si>
  <si>
    <t>Investīciju rezultātā 42 pašvaldībās izstrādātas un pilnībā  īstenotas aktivitātes, kas nodrošina digitālo prasmju apguvi un lietošanu darbā ar jaunatni un izveidota darba ar jaunatni digitālā vide  un sekmēta jauniešu līdzdalība vietējās pārvaldes procesos</t>
  </si>
  <si>
    <t>Plānots apstiprināt Ministru kabineta noteikumus, kas nosaka kritērijus un nosacījumus attālināto mācību procesa organizēšanai un norisei, lai nodrošinātu, ka attālinātās mācības tiek organizētas un īstenotas visās Latvijas izglītības iestādēs un izglītības pakāpēs (izņemot pirmsskolas izglītības pakāpē). 
Izglītības iestādei tās iekšējos normatīvajos aktos būs jāietver regulējums par attālināto mācību organizēšanu un īstenošanu, tostarp nosakot:
1. kārtību, kādā izglītības iestāde apzina, vai izglītojamajiem ir pieejami tehniskie līdzekļi attālināto mācību procesa nodrošināšanai, kā arī minēto tehnisko līdzekļu nodrošināšanas kārtību, ja izglītojamajiem tie nav pieejami;
2. kārtību, kādā tiek uzskaitīta izglītojamo dalība attālinātajās mācībās un uzdoto uzdevumu izpilde;
3. rīcību gadījumos, ja izglītojamā dalība attālināto mācību procesā nav iespējama vai ir traucēta tehnisku iemeslu dēļ;
4. kārtību, kādā nodrošina drošības prasību ievērošanu attālināto mācību laikā un saziņas kārtību ar izglītojamā likumiskajiem pārstāvjiem drošības vai veselības apdraudējuma gadījumā;
5. kārtību, kādā izglītojamie attālināto mācību ietvaros izmanto izglītības iestādes resursus un infrastruktūru (telpas, bibliotēku u.c.).</t>
  </si>
  <si>
    <t>IKT aprīkojuma vienību skaits mērķa grupai (izglītojamajiem)</t>
  </si>
  <si>
    <t xml:space="preserve">IKT vienību skaits, kas ir pieejamas "datoru bibliotēkās" mācību procesam, kas uzlabos mācību efektivitāti un samazina nevienlīdzību. Skolu "datoru bibliotēka" sniedz iespēju skolēniem un skolotājiem, kam nepieciešams dators, lai pilnvērtīgi mācītos un mācītu, to "aizņemties" uz mācību laiku, vienlaikus iesaistītajām pusēm strādājot pie ilgtspējīgas sistēmas izveides, kas nodrošinās pieeju tehnoloģijām katram skolēnam un skolotājiem visā Latvijā. </t>
  </si>
  <si>
    <t xml:space="preserve">2.3.2.3.i. Digitālās plaisas mazināšana sociāli neaizsargātajiem izglītojamajiem un izglītības iestādēs </t>
  </si>
  <si>
    <t>20 pašvaldību dibinātu vispārējās izglītības iestāžu mācību vides modernizācija – higiēnas prasībām atbilstošu mācību telpu izveide, inženiertīklu (tai skaitā ventilācijas sistēmu) pārbūve, pietiekama un energoefektīva apgaismojuma izveide, un citi ergonomiskas un modernas mācību vides izveides risinājumi. Kā arī IKT aprīkojuma un STEM mācību priekšmetu aprīkojuma iegāde, jaunā pilnveidotā mācību satura ieviešanai un attālinātā un tiešsaistes mācību procesa nodrošināšanai. Projekta īstenošanas rezultātā ir jānodrošina mācību vides modernizēšana visā izglītības iestādes ēkā vai noteiktā ēkas daļā (piemēram, korpusā).</t>
  </si>
  <si>
    <t>Pašvaldību dibinātas izglītības iestādes, kurās veikta infratsruktūras pilnveide un aprīkojuma iegāde (20)</t>
  </si>
  <si>
    <t>Augstākās izglītības institūciju pārvaldības reforma</t>
  </si>
  <si>
    <t>Stājies spēkā normatīvais regulējums augstākās izglītības pārvaldības reformas ieviešanai, kas ietver:
- augstskolu tipoloģiju un kritērijus atbilstības noteikšanai konkrētam tipam;
- augstskolu padomju izveides un apstiprināšanas kārtību, padomju kompetenci, vienlaikus precizējot Senāta, rektora un Satversmes sapulces kompetences;
- jaunu augstskolu rektoru atlases un apstiprināšanas kārtību;
- augstskolu stratēģiskās specializācijas noteikšanu.</t>
  </si>
  <si>
    <t xml:space="preserve">Stājušies spēkā tiesību aktu grozījumi </t>
  </si>
  <si>
    <t>Saeimā pieņemti grozījumi Augstskolu likumā un Zinātniskās darbības likumā un MK pieņemti grozījumi saistītajos MK noteikumos saistībā ar:
- jaunā doktorantūras modeļa ieviešanu Latvijā (atbilstoši reformas ieviešanas risinājumam, kas paredzēts konceptuālajā ziņojumā, atbalstīts MK 25.06.2020.);
-jaunā akadēmiskās karjeras modeļa ieviešanu Latvijā (atbilstoši reformas ieviešanas risinājumam, kas būs paredzēts konceptuālajā ziņojumā, plānots izskatīt MK līdz 30.06.2022.);
-augstskolu un koledžu cikliskas institucionālās akreditācijas ieviešanu Latvijā (atbilstoši reformas ieviešanas risinājumam, kas būs paredzēts konceptuālajā ziņojumā, plānots izskatīt MK līdz 31.12.2022.);
-3 pīlāru augstākās izglītības finansēšanas modeļa tālāku pilnveidi(atbilstoši finansēšanas modeļa pilnveides risinājumam, kas būs paredzēts informatīvajā ziņojumā,  plānots izskatīt MK līdz 31.12.2021.);
 - publiskā finansējuma sasaisti ar zinātnisko institūciju starptautiskā izvērtējuma rezultātiem (atbilstoši finansēšanas modeļa pilnveides risinājumam, kas būs paredzēts informatīvajā ziņojumā,  plānots izskatīt MK līdz 31.12.2021.).</t>
  </si>
  <si>
    <t>Augstākās izglītības institūciju konsolidācija</t>
  </si>
  <si>
    <t>Ar IZM saskaņotie augstākās izglītības institūciju konsolidācijas plāni, kas tai skaitā ietver:
- investīciju plānu un konsolidācijas granta summu;
- nosacījumus un termiņus, lai panāktu 2 vai vairāk augstākās izglītības institūciju vai zinātnisko institūtu iekšējo vai ārējo konsolidāciju, tostarp izveidojot konsorcijus, ja tas nepieciešams ārējās konsolidācijas īstenošanai.
Konsolidācijas grantu investīcijas tiks izmantotas šādām darbībām: 
1) Granti strukturālo pārmaiņu īstenošanai;
2)  „Exit” granti darba tiesisko attiecību izbeigšanai ar  akadēmisko personālu virs 65 gadiem;
3) Digitalizācija, tehnoloģiju attīstība, pētniecības un izglītības infrastruktūras uzlabošana (izņemot būvniecību);
4) Jaunu izcilības studiju programmu izveide, tai skaitā moduļu izveide par noziedzīgi iegūtu līdzekļu legalizācijas novēršanu.
Konsolidācijas plānu vērtēšanas kritēriji ietvers:
-  vai ir vienota attīstības stratēģija, resursu koplietošana, studiju programmu attīstība, kopīgu platformu veidošana;
- vai ir apņemšanās īstenot iekšēju vai ārēju konsolidāciju, t.sk. konsorciju veidošanu, paredzot skaidru laika grafiku.</t>
  </si>
  <si>
    <t xml:space="preserve">Pieņemti grozījumi AII iekšējos normatīvos aktos, tai skaitā Satversmē. </t>
  </si>
  <si>
    <t>Atbalsts plānots 20 par reorganizētām vispārējās izglītības iestādēm ārpus pašvaldību (kas izveidotas pēc 2021.gada administratīvi teritoriālās reformas izveidotu) administratīvajiem centriem. 
Skaidrojums par izmaksu pieņēmumiem un investīciju veidiem pasākuma projektu ietvaros dots pielikumā "Izmaksu pieņēmums_3114_pasākums".</t>
  </si>
  <si>
    <t>Izveidoto platformu un digitālo risinājumu skaits</t>
  </si>
  <si>
    <t>Riski: Nepieteikams pieprasījums pēc programmas, kas var  ietekmēt piesaistītā privātā finansējuma apjomu.</t>
  </si>
  <si>
    <t>Noslēgti līgumi starp atbalsta sniedzēju un atbalsta saņēmējiem.</t>
  </si>
  <si>
    <t>Pētījuma atskaites</t>
  </si>
  <si>
    <t>Valsts finansēta zinātniski pētnieciska darbība tiks mērķtiecīgi vērsta ēnu ekonomikas mazināšanai, izmantojot zinātnisko pētījumu rezultātā iegūtos secinājumus un priekšlikumus rīcībai.</t>
  </si>
  <si>
    <t>Izvērtēti pētījuma rezultāti un īstenoti attiecīgie pasākumi</t>
  </si>
  <si>
    <t>Izsniegto aizdevumu skaits, kas ir saskaņā ar DNSH principiem Tehniskajās vadlīnijās (2021/C58/01).</t>
  </si>
  <si>
    <t>Izsniegto aizdevumu skaits, kas ir saskaņā ar DNSH principiem tehniskajās vadlīnijās (2021/C58/01).</t>
  </si>
  <si>
    <t>hektāri</t>
  </si>
  <si>
    <t>Eiro</t>
  </si>
  <si>
    <t>Projekti</t>
  </si>
  <si>
    <t xml:space="preserve">% </t>
  </si>
  <si>
    <t>2020. gadā Latvija ir īstenojusi nozīmīgas reformas garantētā minimālā ienākuma un minimālās pensijas paaugstināšanai, kas nozīmīgi uzlabos ienākumu līmeni vismaz 115 000 cilvēkiem. Tāpat ANM komponentes ietvaros plānotas investīcijas bezdarbnieku kvalifikācijas celšanai. Ar ANM investīciju palīdzību plānots atbalstīt vairāk kā 20 450 personas prasmju pilnveidei. Tāpat ietekme sagaidāma attiecībā uz ES sociālo tiesību pīlāra elementiem, kas saistīti ar personu ar invaliditāti iekļaušanu sabiedrībā. Plānots sniegt atbalstu vismaz 259 personām mājokļa pielāgošanai, nodrošinot piekļuvi nodarbinātībai un pakalpojumiem, tādējādi sekmējot cilvēktiesības un dzīves kvalitāti.</t>
  </si>
  <si>
    <t>Apmācīto skaits</t>
  </si>
  <si>
    <r>
      <t xml:space="preserve">Saskaņā ar makroenomiskās modelēšanas rezultātiem komponetes ietaros īstenotās investīcijas vidējā termiņā (5.gadi) nodrošinās 0,08% procentpunktupunktu ietekmi uz nodarbinātību, kā arī 0,21 procentpunktus IKP pieaugumu. Vienlaikus sagaidāms, ka kopējais enerģijas patēriņš tiks samazināts par </t>
    </r>
    <r>
      <rPr>
        <sz val="11"/>
        <color theme="9" tint="-0.499984740745262"/>
        <rFont val="Calibri"/>
        <family val="2"/>
        <charset val="186"/>
        <scheme val="minor"/>
      </rPr>
      <t xml:space="preserve">51 063 MWh/gadā, </t>
    </r>
    <r>
      <rPr>
        <sz val="11"/>
        <color rgb="FF006100"/>
        <rFont val="Calibri"/>
        <family val="2"/>
        <scheme val="minor"/>
      </rPr>
      <t>kas veicinās ekonomikas konkurētspēju, samazinot atkarību no importētajiem fosīlajiem resursiem.</t>
    </r>
  </si>
  <si>
    <r>
      <t xml:space="preserve">Riski: Aizkavējas MK noteikumu saskaņošana un apstiprināšana. 
Nepietiekama interese no nozarēm iesaistīties Prasmju fondu izstrādē un </t>
    </r>
    <r>
      <rPr>
        <i/>
        <sz val="11"/>
        <color theme="9" tint="-0.249977111117893"/>
        <rFont val="Calibri"/>
        <family val="2"/>
        <charset val="186"/>
        <scheme val="minor"/>
      </rPr>
      <t>pilotēšanā</t>
    </r>
    <r>
      <rPr>
        <sz val="11"/>
        <color theme="9" tint="-0.249977111117893"/>
        <rFont val="Calibri"/>
        <family val="2"/>
        <charset val="186"/>
        <scheme val="minor"/>
      </rPr>
      <t>. Viedokļu atšķirības starp darba devējiem, darba ņēmējiem un valsts pusi Prasmju fondu īstenošanas nosacījumos.</t>
    </r>
  </si>
  <si>
    <r>
      <rPr>
        <sz val="11"/>
        <color theme="9" tint="-0.249977111117893"/>
        <rFont val="Calibri"/>
        <family val="2"/>
        <charset val="186"/>
        <scheme val="minor"/>
      </rPr>
      <t xml:space="preserve">DESI indeksa mērījums ir ikgadējs, līdz ar to iespējams regulāri sekot līdzi izmaiņām un novērtēt veikto pasākumu ietekmi. Vairāk informācijas: </t>
    </r>
    <r>
      <rPr>
        <u/>
        <sz val="11"/>
        <color theme="9" tint="-0.249977111117893"/>
        <rFont val="Calibri"/>
        <family val="2"/>
        <charset val="186"/>
        <scheme val="minor"/>
      </rPr>
      <t>https://ec.europa.eu/digital-single-market/en/human-capital-and-digital-skills</t>
    </r>
  </si>
  <si>
    <r>
      <t xml:space="preserve">Iztrādāti,pieņemti  un stājušies spēkā normatīvie akti, kas nosaka vienotu ietvaru digitālo pamata prasmju novērtēšanai, mācību vajadzību identificēšanai un plānošanai, kā arī novērtēšanai, kas ir balstīti DigiComp 2.1. </t>
    </r>
    <r>
      <rPr>
        <i/>
        <sz val="11"/>
        <color theme="9" tint="-0.249977111117893"/>
        <rFont val="Calibri"/>
        <family val="2"/>
        <charset val="186"/>
        <scheme val="minor"/>
      </rPr>
      <t>"The Digital Competence Framework for Citizens"</t>
    </r>
    <r>
      <rPr>
        <sz val="11"/>
        <color theme="9" tint="-0.249977111117893"/>
        <rFont val="Calibri"/>
        <family val="2"/>
        <charset val="186"/>
        <scheme val="minor"/>
      </rPr>
      <t xml:space="preserve">
</t>
    </r>
  </si>
  <si>
    <t xml:space="preserve">Pieņemšanas/nodošanas akti par veiktajiem pētījumiem. Esošie pētījumi ir publicēti un arī šis pēc izstrāde tiks publicēts https://www.vm.gov.lv/lv/petijumi </t>
  </si>
  <si>
    <t>Stājušies spēkā tiesību aktu grozījumi atbilstoši augstākās izglītības institūciju pārvaldības reformai</t>
  </si>
  <si>
    <t xml:space="preserve">Apstiprināts Iekšlietu ministrijas iestāžu rīcības plāns par DG REFORM Strukturālo reformu programmas ietvaros saņemto rekomendāciju ieviešanu ir pamats Valsts policijas specifisko rekomendāciju detalizētam ieviešanas plānam. Tajā tiek skaidri noteiktas īstenojamās aktivitātes, termiņi un par aktivitāšu īstenošanu atbildīgās struktūrvienības, lai nodrošinātu skaidru un viegli uztveramu reformu ieviešanas gaitu. Refromas īstenošana ekonomisko noziegumu izmeklēšanas kapacitātes stiprināšanas jomā tiek nodrošināta mijiedarbībā ar Noziedzīgi iegūtu līdzekļu legalizācijas, terorisma finansēšanas un proliferācijas plānā iestrādātajiem uzdevumu virzieniem un to īstenošanas darbībām, savstarpēji vienam otru papildinot. 2025 gada 4.ceturksnī ANM plāna ieviešanas kontekstā ar MK informatīvo ziņojumu tiek nodrošināta progresa izklāsta un noslēguma atskaites iesniegšana, tajā skaitā par visu mērķu īstenošanu.
Paredzams, ka investīcijas, papildus zemāk uzskaitītajos mērķos norādītajam tiks izmantotas arī:
- Runas tehnoloģijas platformas mašīnmācīšana atbilstši ekonomisko noziegumu izmeklēšanas vajadzībām, to ietvaros izveidotas 4-5 h (stundas) audio un anotācijas testam, platformas trenēšanai izstrādāti 100 h  anotēta audio un 1000 h audio, radīti kā minimums 5 miljoni teikumu. Pēc runas tehnoloģijas platformas mašīnmācīšanas procesa pielāgošanas ekonomisko noziegumu izmeklēšanas vajadzībām, tiks īstenoti lietotāju ievadapmācību semināri.
Iegādātais tehniskais nodrošinājums un izmeklētāju profesionālo zināšanu pilnveide, veicinās ekonomisko noziegumu apkarošanas un izmeklēšanas efektivitāti, nolūkā kāpināt atklāto un kriminālvajāšanai nodoto kriminālprocesu īpatsvaru. </t>
  </si>
  <si>
    <t>Riski - Noziegumu latentitāte. Neskaidras administratīvās un kriminālatbildības robežas. 
Pieņēmumi - izvēlētais rādītājs visprecīzāk atspoguļo izvēlēto investīciju kopumu, kas papildina šobrīd reformas ietvaros prioritāri īstenojamo apmācību kopumu vides izmeklēšanas jomā.</t>
  </si>
  <si>
    <t>Sadarbības stiprināšana ar Valsts vides dienestu tiesiskā regulējuma precizēšanā, nosakot skaidrākas robežas starp administratīvo un kriminālatbildību. Apmācību rezultātā izstrādātas darba procesa metodikas vides noziegumu izmeklēšanas jomā.</t>
  </si>
  <si>
    <t xml:space="preserve">Investīciju ietvaros īstenoto reģionālo vienību un ENAP ekonomisko noziegumu izmeklētāju profesionālo zināšanu pilnveide. CAMs sertifikācijai ir būtiska ietekme uz Valsts policijas kopumā un VP ENAP spēju nodrošināt kriminālvajāšanai nodoto kriminālprocesu īpatsvara pieaugumu ekonomisko un finanšu noziegumu jomā.
</t>
  </si>
  <si>
    <t>FM, IUB</t>
  </si>
  <si>
    <t>IUB, VAS, VK, EM</t>
  </si>
  <si>
    <t xml:space="preserve">Noteikti kritēriji riskanto tirgus sektoru, pasūtītāju un iepirkumu noteikšanai. Noteiktie kritēriji balstīti uz iepirkumu publikāciju rādītājiem un EK iepirkumu indikatoriem, kā arī izmantojot citu valstu labo praksi, piemēram, Zindex rīks </t>
  </si>
  <si>
    <t xml:space="preserve">Mērķis tiks uzskatīts par sasniegtu pēc apliecinājuma dokumentu apstiprināšanas: izstrādāts rīcības plāns / vadlīnijas simulāciju ieviešanai visos medicīniskās izglītības posmos, paredzot ieguldījumus simulācijas materiāliem un infrastruktūrai. </t>
  </si>
  <si>
    <t>Izstrādātais rīcības plāns / vadlīnijas simulāciju ieviešanai</t>
  </si>
  <si>
    <t>Pasākumam kopējās plānotās izmaksas 3 155 000 EUR, t.sk.
1) Izmaksas efektīvu integrētu veselības aprūpes pakalpojumu sniegšanas modeļa izstrādei plānotas 350 000 EUR apmērā, pamatojoties uz līdzvērtīgiem līdz šim veiktiem nozares pētījumiem (izmaksu aprēķins veikts pamatojoties uz 2020.gadā VM veiktu iepirkumu par izvērtējumu, kura īstenošanas apjoms ekspertu ieskatā veido apmēram 50% no ANM plāna ietvaros plānotā pētījuma (jo atsaucē minētais pētījums tver šauru pakalpojumu loku (noteiktus hroniskās aprūpes aspektus), kamēr integrētās arūpes izvērtējums ir daudz plašāks), līdz ar to šī pētījuma īstenošanai paredzēti 350 000 EUR bez PVN. Integrētu pakalpojumu modeļa izmaksas veidot minētais pētījums, papildus tiks veikta pētījuma rezultātu iestrāde nozares dokumentos esošā valsts budžeta finansējuma ietvaros. Pētījuma izmaksās iekļauti izdevumi par ekspertiem (ārpakalpojumā), kas nodrošina pētījuma sagatavošanu, izmaksas;
2) Izmaksas rekomendāciju izstrādei epidemioloģisko prasību nodrošināšanai plānotas 350  000 EUR apmērā, pamatojoties uz līdzvērtīgiem līdz šim veiktiem nozares pētījumiem (izmaksu aprēķins veikts pamatojoties uz 2020.gadā VM veiktu iepirkumu par izvērtējumu, kura īstenošanas apjoms ekspertu ieskatā veido apmēram 50% no ANM plāna ietvaros plānotā pētījuma (jo atsaucē minētais pētījums tver šauru pakalpojumu loku (noteiktus hroniskās aprūpes aspektus), kamēr epidemioloģisko prasību izvērtējums ir daudz plašāks), līdz ar to šī pētījuma īstenošanai paredzēti 350 000 EUR bez PVN. Epidemioloģisko prasību nodrošināšanai nepieciešamā novērtējuma dokumenta izstrādes izmaksas veidos minētais pētījums, papildus tiks veikta pētījuma rezultātu iestrāde nozares dokumentos esošā valsts budžeta finansējuma ietvaros. Pētījuma izmaksās iekļauti izdevumi par ekspertiem (ārpakalpojumā), kas nodrošina pētījuma sagatavošanu, izmaksas;
3) Izmaksas metodiskās vadības attīstībai veselības aprūpes apakšnozarēs veido Onkoloģijas metodiskās vadības ieviešana , tās veido Onkoloģijas metodiskās vadības ieviešana 1- Kvalitātes sistēmas izstrāde - 99 420 EUR; Apmācību izmaksas LOC darbiniekiem kvalitātes sistēmas darbības nodrošināšanai - 76 000 EUR;  Ekspertu izmaksas  - 144 000 EUR; 2 - Kvalitātes sistēmas ieviešanas izmaksas - 76 500 EUR; 3 - Infrastruktūras vadlīniju izstrāde (Ekspertu izmaksas (ārējās) - 43 868 EUR; Vadlīniju sagatavošana - 60 212 EUR). 
4) Izmaksas genoma references ieviešanai - Lai sasniegtu ES projekta mērķi genomu noskaidrošana vismaz vienam miljonam Eiropas pilsoņu, Latvijas gadījumā nepieciešama 3500 genoma secību iegūšana, kas veido šāds izmaksas: 3500 Latvijas iedzīvotāju iesaistīšana un ģenētiskā materiāla iegūšana izmantojot Valsts Iedzīvotāju genoma datu bāzi 194 870 EUR un pilna genoma sekvencēšana 3500 paraugiem – 1 760 130 EUR. Papildus Digitālās komponentes ietvaros nepieciešami  līdzekļi IT infrastruktūras izveidei 3500 genoma secību glabāšanai (1.7 PB) un piekļuves nodrošināšanai 5 gadu garumā.
Izmaksas veido: 
1. 3500 Latvijas iedzīvotāju iesaistīšana un ģenētiskā materiāla iegūšana izmantojot Valsts Iedzīvotāju genoma datu bāzi (VIGDB) - 200 550 EUR (bez PVN 194 870 EUR):
Izmaksu aprēķins (izdevumu pamatojums: BMC apstiprinātās paraugu iegūšanas izmaksas, materiālu cenas noteiktas ar iepirkumu procedūrām) 
1.1.Personāla izmaksas (ar VSAOI) gēnu donoru iesaistīšana un paraugu ievākšanai: uz vienu gēnu donoru  12.03 EUR, kopā par 3500 paraugiem: 42 105 EUR (kopā 770 cilvēkdienas). 
1.2.Materiāli parauga ievākšanai: uz vienu paraugu  0.94 EUR, kopā par 3500 paraugiem: 3 290 EUR. 
1.3.Personāla izmaksas (ar VSAOI) paraugu apstrādei: uz vienu gēnu donoru  35.92 EUR, kopā par 3500 paraugiem: 125 720 EUR (kopā 1960 cilvēkdienas). 
1.4.Materiāli paraugu apstrādei: uz vienu paraugu  8.41 EUR, kopā par 3500 paraugiem: 29 435 EUR. 
2.Pilna genoma sekvencēšana 3500 paraugiem – 2 102 030.00 EUR.  (bez PVN 1760 130 EUR)
Izmaksu aprēķins (izdevumu pamatojums: BMC apstiprinātās sekvencēšanas izmaksas, materiālu cenas noteiktas ar iepirkumu procedūrām, iepirkuma līgumi Nr. BMC 2020/95, BMC 2019/447, BMC 2020/92, BMC 2020/95, BMC 2019/88, BMC 2019/86). 
2.1. Personāla izmaksas (iekļaujot VSAOI) nākamās paaudzes sekvencēšanas bibliotēku sagatavošanai un sekvencēšanai: 4.55 EUR par katra parauga apstrādi, kopā par 3500 paraugiem: 15 925.00 EUR. 
2.2. Nākamās paaudzes sekvencēšanas bibliotēku sagatavošanai nepieciešamie laboratorijas piederumi: 95.36 EUR katra parauga apstrādei, kopā par 3500 paraugiem: 333 760.00 EUR 
2.3. Nākamās paaudzes sekvencēšanas bibliotēku sagatavošanai nepieciešamie reaktīvi: 500.67 EUR viena parauga apstrādei, kopā par 3500 paraugiem: 1 752 345.00 EUR.</t>
  </si>
  <si>
    <t>1) atsauce uz pētījumu, kura izmaksas izmantotas aprēķinā - https://www.eis.gov.lv/EKEIS/Supplier/Procurement/35814
2)  atsauce uz pētījumu, kura izmaksas izmantotas aprēķinā https://www.eis.gov.lv/EKEIS/Supplier/Procurement/35814
3) Latvijas onkoloģijas centra dati (t.sk. atsauces uz līdzvērtīgiem pasākumiem, t.sk. apmācībām https://www.sif.gov.lv/index.php?option=com_content&amp;view=article&amp;id=5734&amp;ligums=1&amp;Itemid=164&amp;lang=lv; https://kursi.turiba.lv/kursi/kvalitates-vadiba;  https://www.oeci.eu/accreditation/Attachments/OECI_AD_MANUAL_3_2019.pdf) 
4) Izmatoti Eiropas Komisijas Genome for Europe projekta dati</t>
  </si>
  <si>
    <t>Izmaksu pamatojums, kā veidojas izmaksas (t.sk. ietver projektu vadības un projekta īstenošanas izmaksas, projektēšanu, būvuzraudzību, autoruzraudzību atbilstoši līdz šim piemērotajam ERAF principam) atrodams izmaksu pamatojumu mapes datnē: 4.1.1.2.i.xlsx un 2021-05-17 Izmaksas. Izmaksu pamatojumā veikts vidējo izmaksu aprēķins un salīdzinājums ar ERAF 2014.-2020.gada plānošanas periodā īstenoto projektu ietvaros veiktajām izmaksām, līdz ar to ANM ietvaros paredzēts jaunai būvniecībai 2511 EUR/m2; augstas sarežģītības būvniecībai 2216 EUR/m2; vidējas sarežģītības būvniecībai 1526 EUR/m2 un zemas sarežģītības būvniecībai 613 EUR/m2, kā arī iekārtu iegādei 26% no kopējām projektu izmaksām.
Infrastruktūras attīstības izmaksas atšķiras atkarībā no tā,  vai tiek veikta renovācija vai būvniecība, vai darbi tiek veikti vēsturiskā ēkā, padomju laiku ēkā vai veikta jauna būvnbiecība, kā arī no ēķas/telpu tehniskā stāvokļa un telpu specifikas
Attiecināmajās izmaksās iekļauti arī dīzeļģeneratori, ņemot vērā, ka tie nepieciešami kritiskās situācijās, lai glābtu pacientu dzīvības un veselību un šobrīd nav pieejamas videi draudzīgākas atbilstošas alternatīvas, kas spētu nodrošināt līdzvērtīgu kvalitāti un drošības prasības.</t>
  </si>
  <si>
    <t xml:space="preserve">Izstrādāts koordinācijas mehānisms pakalpojumu sniegšanas modeļu izvērtēšanai un ieviešanai, izvērtēta situācija, izveidoti, pilotēti, izvērtēti īstermiņa un ilgtermiņa ieguvumi un ieviesti valsts apmaksātpo pakalpojumu klāstā veselības aprūpes pakalpojumi - izmaksu aprēķins veikts, ņemot vērā pieredzi Igaunijā un Somijā, kur ir ieviesti līdzīgi mehānismi jaunu vai uzlabotu pakalpojumu vai tehnoloģiju ieviešanai. Projekta īstenošana plānota 2022.-2026.gadā, ņemot vērā, ka 
- šāda mehānisma pārvaldībai, īstenošanai un administrēšanai nepieciešami 4 PLE, kopā veidojot izmaksas 529 238 EUR (iepirkumā piesaistīta ekspertīze)
- 14 950 762 EUR paredzēti jauno/uzlaboto pakalpojumu testēšanai (t.sk. pakalpojumu apmaksai pilotprojektu laikā), kā arī iepirkumiem testējamo modeļu izstrādei (piemēram, provizoriski ap 200 000 EUR gadā glikozes uzraudzības piltoprojektam un pieņemot ka šāda tipa modelis tiek testēts 3 gadus. 510 000 EUR - Nepārtrauktās glikozes monitorēšanas sistēmas kompensācijai 300 bērniem gadā, savukārt onkoloģijas jomas piltoprojekts varētu izmaksāt līdz 10 reizēm vairāk. Tādēļ izmaksas ietver arī tarifu un konkrētu pilotprojektu izmaksu kalkulāciju, atbilstoši kurai tiks izvērtēti 10 pilotprojekti, kuru īstenošana iespējama minētā finasnējuma ietvaros). Projekta ietvaros izveidotā komisija izvērtēs iespējamos pilotprojektus, saskaņos to īstenošanu, no kā būs atkarīgas izmaskas, jāņem vērā, ka dažādiem modeļiem izmaksas var būt ļoti atšķirīgas, tādēļ netiek norādītas viena pilotprojekta izmaksas, bet minēti izmaksu piemēri un pieeja pilotprojektu noteikšanā un izmaksu aprēķinam.
Izmaksu pamatojumu skat. mapes datnē Pakalpojumu_modeli_izmaksu_aprekins, kur atspoguļoti piemēri jaunu pakalpojumu izmaksām.
</t>
  </si>
  <si>
    <t>Plānotas šādas izmaksas: 1) Iekšējie pētniecības un attīstības granti: 27 000 000 EUR; 2) Doktorantūras granti: 7 761 600 EUR; 3) Pēcdoktorantūras granti: 9 849 000 EUR; 4) Zinātnieku (profesoru) granti: 9 730 000 EUR; 5) Granti strukturālo pārmaiņu īstenošanai: 6 000 000 EUR; 6) „Exit” granti darba tiesisko attiecību izbeigšanai ar akadēmisko personālu virs 65 gadiem: 5 564 800 EUR; 7) Digitalizācija, tehnoloģiju attīstība, pētniecības un izglītības infrastruktūras uzlabošana (izņemot būvniecību): 12 317 200 EUR; 8) Jaunu izcilības studiju programmu izveide: 2 782 400 EUR; 9) Moduļu izveide par noziedzīgi iegūtu līdzekļu legalizācijas novēršanu: 1 495 000 EUR. Kopā (1.-9.): 82 500 000 EUR (garantētais finansējums). Detalizētu izmaksu aprēķinu un pamatojumu sk. Excel dokumentā “IZM_ANM_izmaksu_aprekini_5.2.1.1.i”. ANM investīciju un ES fondu investīciju (2014-2020; 2021-2027) ietvaros tiks nodrošināta darbību un izmaksu nepārklāšanās laika ietvarā, lai novērstu dubultās finansēšanas riskus. Starp ES fondu un ANM investīcijām veidosies šāda ieguldījumu papildināmība: 1)  ar ES fondu 2014-2020 iegudījumiem ir iesākts atbalsts  augstskolu pārvaldības uzlabošanas un digitalizācijas iniciatīvu īstenošanai, tehnoloģiju attīstībai, izglītības un pētniecības infrastruktūras uzlabojumiem, jaunu konkurētspējīgu studiju programmu izveidei, doktorantūras grantu aprobācijai, pēcdoktorantu atbalstam, ko plānots turpināt atbalstīt ar ANM investīcijām. Pēc ANM investīciju noslēguma tālāk plānots ES fondu 2021-2027 finansējums studiju vides modernizācijai un digitalizācijai, RIS3 izcilības centriem, doktorantūras un pēcdoktorantūras grantiem; 2) tikai ar ES fondu 2021-2027 ieguldījumiem plānots sniegt atbalstu  jaunā akadēmiskās karjeras modeļa ieviešanai, cikliskas institucionālās akreditācijas ieviešanai un inovāciju grantiem studentiem; 3) tikai ar ANM investīcijām plānoti granti strukturālo pārmaiņu īstenošanai (ārējai un iekšējai konsolidācijai), „Exit” granti, zinātnieku (profesoru) granti, iekšējās pētniecības un attīstības granti.</t>
  </si>
  <si>
    <t>Investīcijas ietvaros plānots:
1.  īstenot reģionālo un ENAP izmeklētāju CAMS sertifikāciju, kur saskaņā ar Latvijā pieejamās sertificētās apmācību iestādes Rīgas Tehniskās universitātes Rīgas Biznes skolas publiski pieejamo informāciju viena izmeklētāja CAMS sertifikāta kursu izmaksas sastāda 2760,- EUR.  Investīcijas ietvaros plānotas 20 izmeklētāju sertifikācijas apmācības.
2.Lai jaunajos dzīves apstākļos, kad izmeklēšanas darba nepārtrauktība jānodrošina arī ilgstošu pandēmiju ietvaros, būtiski ir visus izmeklēšanā iesaistītos izmeklētājus un centrālās/reģionālās vienības aprīkot ar mobilam darbam nepieciešamajiem tehniskajiem līdzekļiem un atbilstošiem datu apstrādes un glabātuvju apjomiem. Atbilstoši projekta ietvaros plānots iegādāties  portatīvos datorus, dok.stacijas un portatīvos printerus, kas saskaņā ar Elektroniskajā iepirkumu sistēmā minēto viena komplekta cena sastādā ne mazāk kā 1785,- EUR.  Investīcijas ietvaros plānots aprīkot 200 izmeklētājus ar mobilu tehnisko aprīkojumu (portatīvie datori, dok.satcijas un vairākām vienībām kopīgi 30 portatīvie printeri)
3. Savukārt, lai nodrošinātu efektīvu komunikāciju, šobrīd visvājāk aprīkotajām reģionālajām vienībām nepieciešami 3 videokonferenču iekārtu komplekti un licences - kur atbilstoši Elektroniskajā iepirkumu sistēmā pieejamie dati liecina, ka Iekšlietu kopējām tīkla prasībām atbilstošs komplekts maksā vidēji 7257,- EUR.
4. Kā minēts iepriekš, lai ekonomisko noziegumu izmeklēšanā reģionālo izmeklētāju darbība varētu tikt nodrošināta pietiekamā profesionālā līmenī un reģionu izmeklētājiem būtu vienlīdz kvalitatīva datu apstrāde un apmaiņa ar centrālājām Ekonomisko noziegumu izmeklēšanas vienībām, nepieciešama lielapjoma serveru iegāde 4 Latvijas reģionu vienībām. Atbilstoši Elektronsikās iepirkumu sistēmas datiem, 1 lielapjoma servera izmaksas sastāda 103306,-EUR. 
5. Lai pilnvērtīgi īstenotu ekonomisko noziegumu izmeklēšanas kapacitātes stiprināšanu atbilstoši mūsdienu tehnoloģiskajām un dzīves apstākļu diktētajām prasībām, plānots speciāli ekonomisko noziegumu izmeklētāju pratināšanas un protokolu prasībām īstenot runas tehnoloģiju treniņu programmu. 4-5 stundu audio+anotācija testam. Atbilstoši tirgus izpētei provizoriskas runas tehnoloģijas trenēšanai 100 stundu anotēta audio+1000 stundu audio, minimums 5 miljoni teikumu - aptuvenās izmaksas sastādītu 87490,- EUR.
6. Nolūkā stiprināt reģionos vides noziegumu apkarošanu un novēršanu, plānotas vienību mobilitātes stiprināšanas un nodrošināšanas iespējas, turklāt faktiskos vides apstākļos, kuros iespējams novērst pārkāpumu pret dabas vidi. Lai šo mērķi īstenotu, plānots reģionālās kontroles vienības aprīkot ar specializēto aprīkojumu un apģērbu: iegādāties 30 termovizorus, kur viena termovizora provizoriskā cena sastāda 3058, EUR, 50 dronus, kur viena drona izmaksas sastāda aptuveni 413,- EUR, 140 īpaši izturīgus mobilos telefonus, kur viena telefona provizoriskas izmaksas ir 300,- EUR, 20  specapģērbu komplektus, kur viena komplekta izmaksas provizoriski sastādītu 578,- EUR, kā arī 5 mednieku kameras, kur vienas kameras cena provizoriski sastāda 207,- EUR.                                         7. Līdz vides noziegumu novēršanas un apkarošanas vienību darbības uzsākšanai 2023.gadā un arī pēc tās, lai identificētu un pilnveidotu iesaistīto dienestu pienākumu izpildi un uzlabotu savstarpējos sadarbības aspektus ar Valsts vides dienestu un Valsts meža dienestu, kā arī citām Valsts policijas struktūrvienībām, plānoti 5 reģionālie semināri, kuros iecerēts pilnveidot zināšanas normatīvajos aktos pret vides noziegumiem, diskutēt par nepieciešamiem uzlabojumiem iestāžu sadarbībā, nolūkā izstrādāt vienotu sadarbību koordinējošu sistēmu. Viena semināra provizoriskās izmaksas sastāda 920,- EUR.
Provizoriskas izmaksas šajā sadaļā norādītas bez pievienotās vērtības nodokļa.
2014.-2020.gada Iekšējās drosības fonda programmas ietvaros tiek īstenots projekts Nr.VP/IDF/2019/1 “Nacionālās kriminālizlūkošnas infrastruktūras un sistēmas izveide” (1.posms), ieviešot sākotnēji Nacionālo kriminālizlūkošanas modeļa (NKIM) sistēmu Valsts policijā un Valsts robežsardzē. Turpmāk paredzot sasaistīt Valsts ieņēmumu dienesta NKIM ar Valsts policijas izveidoto NKIM projektu, nodrošinot ātrāku un kvalitatīvāku informācijas apmaiņu starp iesaistītajām pusēm. Sekojoši uzlabojot ekonomisko noziegumu izmeklēšanā iesaistīto izmeklētāju tehnisko kapacitāti NKIM ietvaros izveidotās sistēmas darbība un informācijas apmaiņa starp institūcijām notiks pilnvērtīgi.</t>
  </si>
  <si>
    <t>Lūdzu skatīt izmaksu pamatojošo dokumentāciju datnē - 04_ANM_plana_pielikuma_Nr.2_papildinajums_ANM investiciju izmaksu pamatojumi_18052021.zip</t>
  </si>
  <si>
    <t>No jauna izbūvētās vai pārbūvētās veloceļu infrastruktūras garums Rīgas pilsētā un Pierīgā (daļa no RMA)</t>
  </si>
  <si>
    <t xml:space="preserve">Rīgas Dome;
Rīgas plānošanas reģions
</t>
  </si>
  <si>
    <t>No jauna izbūvētās vai pārbūvētās veloceļu infrastruktūras garums Rīgas pilsētā un Pierīgā (daļa no RMA). Investīcijas paredzēts izmantot maģistrālās velo infrastruktūras izveidei Rīgā un Pierīgā</t>
  </si>
  <si>
    <t>Ieguldījumu veikšanā svarīgi ir nodrošināt,  veloinfrastruktūras sasaisti Rīgas pilsētā un blakus esošo pašvaldību teritorijās, bet vienlaikus tas ir risks, ņemot vērā, ka projekta īstenošanā būtu iesaistītas vairākas administratīvās struktūras.</t>
  </si>
  <si>
    <t>Apliecinājums par jaunizveidotās vai pārbūvētās veloceļu infrastruktūras nodošanu ekspluatācijā.</t>
  </si>
  <si>
    <t>Veikto investīciju rezultātā no applūšanas riska pasargātā teritorija, ha. Teritorijas noteikšanas principus un aprēķinus noska Ministru kabineta 30.06.2015. noteikumi Nr.329 "Noteikumi par Latvijas būvnormatīvu LBN 224-15 "Meliorācijas sistēmas un hidrotehniskās būves" . Lai nodrošinātu atbilstību DNSH principiem saskaņā ar DNSH pamatnostādnēm (2021 / C58 / 01), pasākums:
-attiecīgā gadījumā iekļauj “atbilstošus novērtējumus”, kā minēts Dzīvotņu direktīvas 6. panta 3. punktā, lai novērtētu ierosināto pasākumu ietekmi uz aizsargājamām sugām un dzīvotnēm (kā noteikts Putnu direktīvā (Direktīva 2009/147 / EK) ) un Dzīvotņu direktīvām (Padomes Direktīva 92/43 / EEK). Šie atbilstošie novērtējumi būtu jāveic visiem projektiem, kas atrodas uz bioloģisko daudzveidību jutīgās teritorijās vai to tuvumā;
-nodrošina, ka teritorijām, attiecībā uz kurām tiek veikts atbilstošs novērtējums, ir noteiktas teritorijas aizsardzības mērķi un ka tiek veikti nepieciešamie saglabāšanas pasākumi saskaņā ar Dzīvotņu direktīvu;
-nodrošina pilnīgu atbilstību Ūdens pamatdirektīvai (Direktīva / 2000/60 / EK) un neizraisa ūdensobjektu stāvokļa pasliktināšanos saskaņā ar šīs direktīvas 4.7. pantu.</t>
  </si>
  <si>
    <t>Valsts budžets</t>
  </si>
  <si>
    <t>Nosakot rezultatīvos rādītājus un izmaksas tika izmantota informācija par analoģiskiem projektiem (kas īstenoti ERAF programmā 2014.-2020.gadam  SAM 5.1.2. un Eiropas Savienības Solidaritātes fonds) tehnisko apsekošanu, sākotnējām kalkulācijām, būvniecības iepirkumiem, būvniecības tāmēm un būvniecības tirgus dalībnieku aktivitāti atbalsta programmu izpildes periodā. Pieredze norāda uz lielām būvniecības aktivitātes svārstībām atbalsta programmu izpildes periodā. Būtiskas izmaiņas projektu īstenošanas uzsākšanai var ieviest projektu ietekmes uz vidi novērtējums vai tehniskie un īpašie noteikumi gan laika, gan finansējuma izteiksmē. 
Kopējais finansējums ERAF programmā 2014.-2020.gadam  SAM 5.1.2. ir 43.39mn EUR, 32 projekti, vidējās izmaksas 1,35 mn  EUR proj. 
Aprēķinos, kā atskaites punkts (benchmark) vērā tiek izmantots ERAF projektu 2014.-2020.gadam izmaksas t.sk. : 
dambji un polderu dambji – 7 projekti, kopējās izmaksas EUR 5 683 386 , vidējās viena projekta izmaksas EUR 1 420 846; 
polderu sūkņu stacijas – 7 projekti, kopējās izmaksas EUR 6 191 009, vidējās viena projekta izmaksas EUR 884 429; 
kanāli un regulētie upju posmi – 11 projekti, kopējās izmaksas EUR 15 195 879, vidējās viena projekta izmaksas EUR 1 381 443. 
RRF projektu izmaksu plānošanā pēc analoģijas var izmantot vidējās izmaksas, jo plānotās darbības ir līdzīgas, bet faktiskās būvju veids izmaksu ziņā var būt atšķirīgs, ņemot vērā, klimatiskās, reģionālās, iepirkuma, sociālās īpatnības, kā arī objektu būvniecībai un stiprinājumiem izmantotie materiāli un to pieejamības. 
ANM plānotās viena projekta vidējās  izmaksas (1,13 M EUR) indikatīvi pieņemtas nedaudz zemākas nekā ERAF īstenoto projektu 2014.-2020.gadam vidējās viena projekta izmaksas (1,35 M EUR), jo dambjiem nav plānoti aizsargdambju nogāžu stiprinājumu izveidošana no betona un projekti (polderu sūkņu stacijas, aizsargdambji) pēc veicamajiem būvdarbu apjomiem un izmaksām ir plānoti mazāki nekā iepriekšējā periodā. ANM ietvaros plānots atbalstīt 29.projektus.</t>
  </si>
  <si>
    <t>Izmaksas noteiktas, pamatojoties uz nozares ekspertu sniegto vērtējumu. 2.2.1.2.pasākumi,  tika izmantots nozares ekspertu vērtējums un pieredze digitalizācijas jomas attīstībā, jo līdz šim EM nav tikuši attīstīti atbalsta instrumenti digitalizācijas attīstībai. Ņemot vērā, ka tika apspriesti nozares sensitīvi dati un viedoklis, tad tas tika izmantots tikai un vienīgi kā pamatojums vidējo aprēķinu iegūšanai.
Tika organizētas vairākas tikšanās ar būtiskākajiem digitalizācijas produktu un pakalpojumu attīstītājiem Latvijā:
- LIKTA (https://likta.lv/; https://likta.lv/projekti/)
- IT klasteris (https://www.itbaltic.com/; https://www.itbaltic.com/projects)
- Zeta industry  (https://www.zetaindustry.eu/lv)
- Squalio (https://squalio.com/).</t>
  </si>
  <si>
    <t>Iekšējās drošības fonds</t>
  </si>
  <si>
    <t>Programmatūras izstrādes izmaksās ir iekļauti visi posmi, sākot, ar koncepciju,programmatūras  projektējuma un specifikācijas izstrādi, programmatūras pavadošās dokumentācijas izstrādi, līdz pat testēšanas un verifikācijas plānam (skat. kolonnā AD norādītos avotus). Iespējamās izmaksas vērtētas tika noteiktas, pamatojoties uz Baltijas IT tirgus pakalpojumu izcenojumiem analīzes jomā un VID noslēgto IT pakalpjumu līgumu izcnojumiem. Dotajā izmaksu novērtējumā tika pieņemts, ka vienas dienas izcenojums ir 520 eiro. Pakalpojuma dienas cena var svārstīties no 5% līdz 10% atkarībā no atlases konkursa rezultātiem. Konkrētās investīcijas īstenošana ir novērtēta ar 4038 cilvēk/dienām.
Analītiskās sistēmas un risinājumu potenciālo izmaksu novērtējums ir veikts, pamatojoties uz VID piegādātāju veikto ieguldījumu novērtējumu. Esošo sistēmu modernizācija ietver šādas sastāvdaļas: 
(6.1.1.1.) Nodokļu maksātāju risku sistēma (1900 cilvēkdienas), Akcīzes nodokļu risku pārvaldīšanas sistēma (1400 cilvēkdienas), ESKORT datu bāzes modernizācija (638 cilvēkdienas).
Katras sistēmas izstrāde vai modernizācija ietver pilnu programmatūras izstrādes ciklu (programmatūras dizaina izstrāde (10%), tehnisko specifikāciju izstrāde (15%), programmatūras izstrāde (40%), programmatūras pavaddokumentu un lietotāja dokumentācijas izstrāde (5%) , testēšanas process (25%) un programmatūras ieviešana (5%).</t>
  </si>
  <si>
    <t>Programmatūras izstrādes izmaksās ir iekļauti visi posmi, sākot, ar koncepciju,programmatūras  projektējuma un specifikācijas izstrādi, programmatūras pavadošās dokumentācijas izstrādi, līdz pat testēšanas un verifkācijas plānam (skat. kolonnā AD norādītos avotus). Iespējamās izmaksas vērtētas tika noteiktas, pamatojoties uz Baltijas IT tirgus pakalpojumu izcenojumiem analīzes jomā un VID noslēgto IT pakalpjumu līgumu izcnojumiem. Dotajā izmaksu novērtējumā tika pieņemts, ka vienas dienas izcenojums ir 520 eiro. Pakalpojuma dienas cena var svārstīties no 5% līdz 10% atkarībā no atlases konkursa rezultātiem. Konkrētās investīcijas īstenošana ir novērtēta ar 3615 cilvēk/dienām.
Jaunu integrētu sistēmu (6.1.1.2.) izstrāde (3615 cilvēkdienas)  ietver: nodokļu maksātāju segmentācijas sistēmas izstrādi, ieskaitot 360 grādu skatu, tās integrāciju ar publicējamo datu bāzi un rezultātu vizualizāciju Elektroniskās deklarēšanas sistēmā. 
Katras sistēmas izstrāde vai modernizācija ietver pilnu programmatūras izstrādes ciklu (programmatūras dizaina izstrāde (10%), tehnisko specifikāciju izstrāde (15%), programmatūras izstrāde (40%), programmatūras pavaddokumentu un lietotāja dokumentācijas izstrāde (5%) , testēšanas process (25%) un programmatūras ieviešana (5%).</t>
  </si>
  <si>
    <t xml:space="preserve">Sociālās integrācijas valsts aģentūras konsultatīvā padome ir pieņēmusi arodrehabilitācijas pakalpojuma aprakstu, kas izstrādāts, lai veicinātu personu ar funkcionāliem traucējumiem darbspēju saglabāšanu, atjaunošanu un jaunas izglītības vai prasmju ieguvi darba atsākšanai iespējai īsā laikā, veicinot klietnu drošumspēju.
</t>
  </si>
  <si>
    <t>4</t>
  </si>
  <si>
    <t>Pētījuma rezultāti tiks izmantoti, īstenojot DP pasākumus SAVA pakalpojumu infrastruktūras attīstībai, uz ko atsauce norādīta O52 šūnā (pie 4.1.1.3.i.papildinošā ES fondu finansējuma)</t>
  </si>
  <si>
    <t>Darbības programmas Latvijai 2021.-2027.gadam 1.2.2.SAM "Izmantot digitalizācijas priekšrocības uzņēmējdarbības attīstībai" plānotais pasākums "Eiropas digitālo inovācijas centru (EDIC) darbības nodrošināšanai un komersantu atbalstam", kam indikatīvi paredzēts 5 milj. euro liels finansējuma apjoms. Darbības programmas Latvijai 2021.-2027.gadam finansējums būs pieejams nodrošinot demarkāciju laikā. Neviens projekts nesaņems finanansējumu no diviem avotiem. Pirmie projekti tiks finansēti no Atveseļošanās un noturības mehānisma. Pēc tam, kad Atveseļošanās un noturības mehānisma finansējums būs izmantots, tiks uzsākta Darbības programmas Latvijai 2021.-2027.gadam ieviešana un pēc tam projekti tiks finansēti no Darbības programmas Latvijai 2021.-2027.gadam.</t>
  </si>
  <si>
    <t>Darbības programmas Latvijai 2021.-2027.gadam 1.2.2.SAM "Izmantot digitalizācijas priekšrocības uzņēmējdarbības attīstībai" plānotais pasākums "Granta atbalsts jaunu digitālu produktu un pakalpojumu izstrādei", kam indikatīvi paredzēts 21,15 milj. euro liels finansējuma apjoms. Darbības programmas Latvijai 2021.-2027.gadam finansējums būs pieejams nodrošinot demarkāciju laikā. Neviens projekts nesaņems finanansējumu no diviem avotiem. Pirmie projekti tiks finansēti no Atveseļošanās un noturības mehānisma. Pēc tam, kad Atveseļošanās un noturības mehānisma finansējums būs izmantots, tiks uzsākta Darbības programmas Latvijai 2021.-2027.gadam ieviešana un pēc tam projekti tiks finansēti no Darbības programmas Latvijai 2021.-2027.gadam.</t>
  </si>
  <si>
    <t>Darbības programmas Latvijai 2021.-2027.gadam 1.2.2.SAM "Izmantot digitalizācijas priekšrocības uzņēmējdarbības attīstībai" plānotais pasākums "Nefinansiālais atbalsts digitālo prasmju pilnveidei uzņēmumiem un to darbiniekiem specializētu kursu apguvei", kam indikatīvi paredzēts 13 milj. euro liels finansējuma apjoms. Darbības programmas Latvijai 2021.-2027.gadam finansējums būs pieejams nodrošinot demarkāciju laikā. Neviens projekts nesaņems finanansējumu no diviem avotiem. Pirmie projekti tiks finansēti no Atveseļošanās un noturības mehānisma. Pēc tam, kad Atveseļošanās un noturības mehānisma finansējums būs izmantots, tiks uzsākta Darbības programmas Latvijai 2021.-2027.gadam ieviešana un pēc tam projekti tiks finansēti no Darbības programmas Latvijai 2021.-2027.gadam.</t>
  </si>
  <si>
    <t>Projekta ietvaros plānotās darbības:
1) Optikas pamattrases izbūve visā autoceļa Via Baltica koridorā un mobilo sakaru torņu pieslēgšana pamattrasei. 
Kopējais plānotais optiskā tīkla izbūves garums: 247 km*  (pielikuma sheet "Izmaksu aprēķins_optika" šūna C6) 
Plānotās 1km optiskā tīkla izbūves izmaksas: 34 530 eur (pielikuma sheet "Izmaksu aprēķins_optika" šūna F88)
Kopējās plānotās optikas izmaksas:  247*34 530= 8 528 751 EUR  (pielikuma Izmaksu aprēķins_ViaBaltica5G-SAM-20042021 sheet "Izmaksu aprēķins_optika" šūna F87)
Optikas izbūves izmaksa noteiktas saskaņā ar LVRTC veikto cenu aptauju- 2021.gada janvārī. 
2) Jaunu sakaru torņu būvniecība ar elektrības un optikas pieslēgumu, vietās, kur ir interese no visiem mobilo sakaru komersantiem.
Plānotais izbūvējamo torņu skaits- 15 torņi*
Viena torņa izmaksas (iekļaujot elektrības pieslēgumu un zemes iegādi) - 204 693 eur (pielikuma Izmaksu aprēķins_ViaBaltica5G-SAM-20042021 sheet "Izmaksu aprēķins_torņiem" šūna C16)
Kopējās plānotās torņu izmaksas: 15*204 692.81= 3 070 392 EUR (pielikuma Izmaksu aprēķins_ViaBaltica5G-SAM-20042021 sheet "Izmaksu aprēķins_torņiem" šūna C17)
Torņa izmaksas ir noteiktas saskaņā ar LVRTC veikto cenu aptauju 2021.gada februāri. 
3) Papildus projekta īstenošanai būs nepieciešams administratīvais resurs (vidēji divas līdz piecas cilvēkslodzes) 900 857 EUR  (pielikuma Izmaksu aprēķins_ViaBaltica5G-SAM-20042021 sheet "Kopējās izmaksas" šūna B4)
4) Kopējās plānotās projekta izmaksas: 8 528 751 + 3 070 392+ 900 857 =12 500 000 EUR  (pielikuma Izmaksu aprēķins_ViaBaltica5G-SAM-20042021 sheet "Kopējās izmaksas" šūna B5)
* Precīzs infrastruktūras tehniskais risinājums  un izbūvējamais apjoms (torņi, optikas km) tiks noteikts pēc kopplānošanas ar  mobilo sakaru komersantiem ievērojot pieejamo finansējumu. 
**izmaksas un to sadalījums var mainīties atkarībā no tirgus situācijas un infrastruktūras tehniskā risinājuma. 
Dubultā finansējuma kontroles un novēršanas jautājumi tiks risināti, ņemot vērā atbalstāmās darbības, proti,  investīcijas plānotas tikai pasīvās infrastruktūras ierīkošanai, t.sk. ģeogrāfiski būs iespējams identificēt  posmus. Šobrīd tiek izvērtētas iespējas piesaistīt papildu līdzekļus no ERAF energoapgādes līniju izveidē. Potenciāli nākotnē, piesaistot CEF  un privātās investīcijas, plānots atbalsts aktīvās infrastruktūras ierīkošanai un "pēdējās jūdzes" pakalpojumu sniegšanai. Apliecinām, ka izmaksas, kas nākotnē varētu tikt segtas no citiem ES fondu līdzekļiem, nav ietvertas šajā aprēķinā. 
Plānotais izbūvējamo torņu skaits- 15 torņi*
Viena torņa izmaksas (iekļaujot elektrības pieslēgumu un zemes iegādi) - 204 693 eur (pielikuma Izmaksu aprēķins_ViaBaltica5G-SAM-20042021 sheet "Izmaksu aprēķins_torņiem" šūna C16)
Kopējās plānotās torņu izmaksas: 15*204 692.81= 3 070 392 EUR (pielikuma Izmaksu aprēķins_ViaBaltica5G-SAM-20042021 sheet "Izmaksu aprēķins_torņiem" šūna C17)
Torņa izmaksas ir noteiktas saskaņā ar LVRTC veikto cenu aptauju 2021.gada februāri. 
3) Papildus projekta īstenošanai būs nepieciešams administratīvais resurs (vidēji divas līdz piecas cilvēkslodzes) 900 857 EUR  (pielikuma Izmaksu aprēķins_ViaBaltica5G-SAM-20042021 sheet "Kopējās izmaksas" šūna B4
Administratīvās izmaksas ir būtiskas projekta īstenošanā un plānotas, lai nodrošinātu veiksmīgu projekta vadību un administrēšanu. Projekta vadības nodrošināšanai tiks piesaistīti šādi LVRTC personāla resursi:
1. Projekta vadītājs -projekta vadības un īstenošanas procesu nodrošināšana;
2. Elektronisko sakaru tīklu un torņu eksperti -optiskā tīkla/torņu  infrastruktūras projektēšanas un būvniecības procesa vadības un koordinēšanas nodrošināšana;  kontroles veikšana par optiskā tīkla/torņu infrastruktūras projektēšanas un būvniecības darbu veicēja darba kvalitāti.;
3. Grāmatvedis finansists - projekta atsevišķās grāmatvedības uzskaites nodrošināšana, maksājumu pārbaude un maksājumu veikšana; projekta finanšu atskaišu sagatavošana.
4. Jurists, iepirkumu speciālists - iepirkumu procedūru organizēšanas nodrošināšana, līgumu ar piegādātājiem sagatavošana, tiesisku jautājumu risināšana.
Nepieciešamības gadījumā var tikt piesaistīti arī citi speciālisti (t.sk. ārpakalpojums, ja LVRTC nebūs atbilstošas kompetences vai cilvēkresursi) pēc nepieciešamības. 
4) Kopējās plānotās projekta izmaksas: 8 528 751 + 3 070 392+ 900 857 =12 500 000 EUR  (pielikuma Izmaksu aprēķins_ViaBaltica5G-SAM-20042021 sheet "Kopējās izmaksas" šūna B5)
* Precīzs infrastruktūras tehniskais risinājums  un izbūvējamais apjoms (torņi, optikas km) tiks noteikts pēc kopplānošanas ar  mobilo sakaru komersantiem ievērojot pieejamo finansējumu. 
**izmaksas un to sadalījums var mainīties atkarībā no tirgus situācijas un infrastruktūras tehniskā risinājuma. 
Dubultā finansējuma kontroles un novēršanas jautājumi tiks risināti, ņemot vērā atbalstāmās darbības, proti,  investīcijas plānotas tikai pasīvās infrastruktūras ierīkošanai, t.sk. ģeogrāfiski būs iespējams identificēt  posmus. Nākotnē, piesaistot CEF  un privātās investīcijas, plānots atbalsts aktīvās infrastruktūras ierīkošanai un "pēdējās jūdzes" pakalpojumu sniegšanai. Precīzs nepieciešamo CEF / privāto ieguldījumu apjoms būs zināms pēc priekšizpētes un ņemot vērā privātā sektora ieinteresētību veikt ieguldījumus aktīvajā infrastruktūrā. 2021. gada beigās paredzētajā radiofrekvenču joslu izsolē tiks iekļautas arī prasības attiecībā uz Via Baltica. Savukārt, attālumu starp torņiem (ņemot vērā esošos torņus un plānotos torņus) plānots ~ 4-6 km.</t>
  </si>
  <si>
    <t>Projektu dati.
Tiek prognozēts, ka vismaz 10 valsts AII un zinātniskie institūti īstenos iekšējo vai ārējo konsolidāciju, savukārt konsolidācijas granti būs 4, ko noteiks institūciju iesniegtie konsolidācijas plāni.</t>
  </si>
  <si>
    <t>Kopējais plānotais investīciju apjoms: 7 600 000 EUR, plānots īstenot 2 komponentes: 1.Pašvadītas IKT mācību pieejas piedāvājuma paplašināšana; 2.Esošo ārpusformālās IKT speciālistu izglītības iniciatīvu mērogošana Sasniedzamais rezultāts: 1000 izglītoti IKT speciālisti (pabeiguši vismaz vienu mācību posmu) 1) komponentes aktivitātes, pieņēmumi un izmaksas (sk. izvērsumu pievienotajā materiālā 2.3.1.3.i._IZM _pamatojums):1.Mācību vides attīstība 1 303 000 eur; 2.Mācību īstenošanas izmaksas 2 101 536 eur; 3. Projekta vadības izmaksas 340 450 jeb 10% no kopējā finansējuma, kas ir plānotas un nepieciešamas projekta sekmīgai īstenošanai, ņemot vērā, ka šāda pieeja IKT speciālistu sagatavošanā Latvijā pašlaik nepastāv. Tādēļ projekta īstenošanai tiks piesaistīts papildus personāls uz noteiktu laiku, kas to nodrošinās; Komponentes izmaksas kopā: 3 744 986 eur. 2)komponentes aktivitātes, pieņēmumi un izmaksas (sk. izvērsumu pievienotajā materiālā 2.3.1.3.i._IZM _pamatojums_precizēts170521):1. Atbalsts dalībai mācībās 1 680 000 eur; 2. Informatīvo un komunikācijas kampaņu un konsultāciju pasākumu izmaksas 2 175 014 eur; Komponentes  izmaksas kopā: 3 855 014 eur.</t>
  </si>
  <si>
    <t xml:space="preserve">Precizēts pamatojums jauniešu digitālo pasākumamm kas papildina VARAM iesniegto aprakstu par digitālo pamatprasmju attīstību (tehnisks komentārs, konsolidējot svītrot)                                                                                      Investīcijas ietvaros plānots īstenot atbalstu pašvaldībām aktivitātšu, kas veicina digitālo prasmju attīstību klātienē un tiešsaistē, kā arī atbilstošās digitālā darba ar jaunatni vides veidošanai, lai nodrošinātu jauniešiem plašas iespējas attīstīt savas digitālās prasmes un pielietot tās drošās un pieejamās virtuālās un fiziskās telpās ar jaunatnes darbinieku atbalstu. Kopējais plānotais investīcijas apjoms 3,09 milj. eur, izmaksu pamatojumu skatīt pievienotajā mateirālā IZM_2.3.2.1.i._jauniesi). </t>
  </si>
  <si>
    <t>Darbības programmas Latvijai 2021.-2027.gadam 4.2.4.SAM "“Veicināt mūžizglītību, jo īpaši paredzot elastīgas kvalifikācijas paaugstināšanas un pārkvalificēšanās iespējas visiem, ņemot vērā digitālās prasmes, labāk paredzot pārmaiņas un jaunas prasības pēc prasmēm, kas balstītas  uz darba tirgus vajadzībām, atvieglojot karjeras maiņu un veicinot profesionālo mobilitāti” (norādītais finansējums ir ESIF daļa). ANM pasākuma 2.3.2.1.i. virsmērķis ir nodrošināt digitālo pašapkalpošanās prasmju mācības iedzīvotājiem, kuras var tikt īstenotas pašmācību ceļā vai ar mentoru palīdzību (klātienē vai tiešsaistē), kā arī izveidot vienotās tehnoloģiju jaunrades vadlīnijas jaunatnes tehnoloģiju un inovāciju spēju attīstībai (nodrošinot to īstenošanu jauniešu iesaistei). 
Savukārt DP 2021-2027 4.3.4. SAM ietvaros paredzēts digitālo aģentu/līderu tīkla nodrošināšana, nodrošinot tiem ikgadējas apmācības, lai veicinātu to, ka Latvijā ir kompetents digitālo aģentu tīkls, kur 2000 unikālas personas spēj sniegt atbalstu sabiedrībai valsts izstrādāto elektronisko risinājumu izmantošanā (no one left behind). Papildus mācībām tiks īstenoti dažādi komunikācijas un personu iesaistes pasākumi, lai informētu iedzīvotājus par iespēju digitālo aģentu tīklā saņemt atbalstu valsts izstrādāto elektronisko risinājumu izmantošanā.  
Demarkācija tiks nodrošināta projektu līmenī.</t>
  </si>
  <si>
    <t>ESIF 2014-2020: SAM pasākumi 1.2.2.3., 1.1.1.5. 2.kārtas ietvaros mācības Buffalo universitātē
ESIF 2021-2027: SAM 1.1.2. pasākums, kas vērsts uz prasmju attīstīšanu viedās specializācijas,  industriālās pārejas un uzņēmējdarbības veicināšanai</t>
  </si>
  <si>
    <t>Darbības programma Latvijai 2021.-2027.gadam. ANM ietvaros tiks izstrādātas rekomendācijas epidemioloģiskajai drošībai un integrētai aprūpei, kā arī vienoti onkoloģijas metodoloģijas principi, savukārt no ESF plānots papildinošs finansējums kvalitātes nodrošināšanas sistēmas attīstībai (t.sk.klīniskās vadlīnijas, pacientu drošība), tādējādi nodrošinot papildinātību un demarkāciju.</t>
  </si>
  <si>
    <t>Darbības programma Latvijai 2021.-2027.gadam. ANM plāna ietvaros tiks veikti pētījumi par antimikrobiālo rezistenci, nevakcinēšanas iemesliem un infekciju slimību izplatības mazināšanu, savukārt ESF ietvaros tiks īstenoti veselības veicināšanas pasākumi, slimību profilakse un papildinoši pētījumi sabiedrības veselības jomā, nodrošinot papildinātību un demarkāciju.</t>
  </si>
  <si>
    <t xml:space="preserve">Darbības programma Latvijai 2021.-2027.gadam, daļa no plānotā finansējuma tiks ieguldīta sekundārās ambulatorās veselības aprūpes pakalpojumu infrastruktūras attīstībai. ANM un ERAF pasākumu īstenošanā tiks nodrošināta izmaksu kontrole, t.sk. izstrādājot MK noteikumus par konkrētām atbalstāmajām darbībām atbilstoši ANM plānam un darbības programmai, ņemot vērā investīciju stratēģijā apstiprinātos nosacījumus un principus. Papildus visu projektu vērtēšanā ir iesaistīti VM un nozares eksperti, līdz ar to tiek nodrošināta demarkācija starp projektos plānotajām investīcijām. ANM un ERAF projektu ietvaros VM izveidota darba grupa vērtēs tehnoloģiju atbilstību normatīvajam un plānošanas ietvaram. Ņemot vērā ārstniecības iestāžu investīciju vajadzības, ANM plāna un ERAF finansējums nodrošinās investīciju papildinātību un atbilstoši ieviešanas dokumentiem tiks nodrošināta investīciju demarkācija. </t>
  </si>
  <si>
    <t>Darbības programma Latvijai 2021.-2027.gadam. ANM plāna ietvaros tiks attīstīta sekundārās ambulatorās veselības aprūpes pakalpojumu sniegšanai nepieciešamā infrastruktūra, atbilstoši ANM plāna ietvaros izstrādātajām rekomendācijām integrētai aprūpei un epidemioloģiskajai drošībai, kā arī uzlabojot vides pieejamību, savukārt ERAF ietvaros tiks veikti specifiski pasākumi hronisko pacientu aprūpes uzlabošanai atbilstoši investīciju stratēģijai, tādējādi nodrošinot papildinātību un demarkāciju.</t>
  </si>
  <si>
    <t>Izstrādāta nacionāla līmeņa ilgtermiņa stratēģija katrā no RIS3 jomām. Izveidota stratēģiskā vadības padome katrā no RIS3 jomām.</t>
  </si>
  <si>
    <t>Nepieciešamo cilvēkresursu mobilizēšana</t>
  </si>
  <si>
    <t>5 Ekonomikas ministrijas darbinieki un 14 Latvijas investīciju un attīstības aģentūras darbinieki nodrošinās šī pasākuma pirmajā atskaites punktā noteikto funkciju īstenošanu.</t>
  </si>
  <si>
    <t>Ministru kabineta noteikumu spēkā stāšanās.
Noslēgts līgums ar pieciem inovāciju klasteriem.</t>
  </si>
  <si>
    <t>Apstiprināti projekti, kas sastāda vismaz 98 milj. EUR no finansējuma</t>
  </si>
  <si>
    <t>milj. EUR</t>
  </si>
  <si>
    <t>Programmas noslēgumā tiks nodrošināts:
- katra inovāciju klastera darbības izvērtējums saskaņā ar novērtēšanas sistēmu, kas izveidota kā šī pasākuma pirmajā atskaites punktā
- programmas ietvaros apstiprināti projekti par vismaz 98 milj. EUR no finansējuma</t>
  </si>
  <si>
    <t>Augstākās izglītības reforma</t>
  </si>
  <si>
    <t>Augstākās izglītības iestādes ir 100% ieviesušas jauno pārvaldības modeli, tostarp:
- atbilstoši izstrādājot vai grozot iekšējos normatīvos aktus, t.sk. Satversmi; 
- iekšējās vadības struktūrvienības (senāts, padome, rektors) darbojas saskaņā ar jauno atbildības un kompetenču sadalījumu; 
- rektora ievēlēšanas kritēriji ir nostiprināti atbilstoši Augstskolu likumā noteiktajam;
- tādas vadības grupas iecelšana, kas nodala akadēmisku un stratēģisku lēmumu pieņemšanu.</t>
  </si>
  <si>
    <t>Konsolidācijas granti</t>
  </si>
  <si>
    <t>Noslēgto konsolidācijas grantu līgumu skaits</t>
  </si>
  <si>
    <t>Ir ieviesti 4 konsolidācijas plāni, nodrošinot konsolidācijas mērķu sasniegšanu atbilstoši konsolidācijas un pārvaldības izmaiņu ieviešanas grantu īstenošanas nosacījumiem.</t>
  </si>
  <si>
    <t>Noslēgti akadēmiskās karjeras grantu līgumi</t>
  </si>
  <si>
    <t>Noslēgto akadēmiskās karjeras grantu līgumu skaits</t>
  </si>
  <si>
    <t>Augstskola vai zinātniskais institūts ir noslēdzis granta līgumu ar doktorantu, pēcdoktorantu un zinātnieku (profesoru) par vienu no šīm darbībām: 
1) Doktorantūras granti;
2) Pēcdoktorantūras granti;
3) Zinātnieku (profesoru) granti.
No 2027. gada tiek nodrošināts valsts budžeta finansējums doktorantūras studijām 19 miljonu EUR apmērā/gadā.</t>
  </si>
  <si>
    <t>Iekšējie P&amp;A granti</t>
  </si>
  <si>
    <t>Noslēgto iekšējo P&amp;A grantu līgumu skaits</t>
  </si>
  <si>
    <t xml:space="preserve">Augstskola vai zinātniskais institūts  ir noslēdzis 90 granta līgumus par iekšējās pētniecības veikšanu ar pētījumu īstenotājiem.
</t>
  </si>
  <si>
    <t xml:space="preserve">Stājušies spēkā Ministru kabineta noteikumi pašvaldību kapacitātes paaugstināšanas atbalsta ieviešanai, tajā skaitā: 
a)definējot pašvaldību kapacitātes paaugstināšanas 	tvērumu un kritērijus;
b)	pašvaldību publisko pakalpojumu novērtējuma veikšanai;
c)	metodiskā atbalsta sniegšanai un kapacitātes celšanai;
d)	pašvaldību publisko pakalpojumu plānošanas un sniegšanas veidu pilotēšanai. </t>
  </si>
  <si>
    <t xml:space="preserve">Veikti apmācību un citi kapacitātes paaugstināšanas pasākumi un sniegts metodoloģiskais atbalsts, pamatojoties uz pakalpojumu un pašvaldību kapacitātes novērtējumu. </t>
  </si>
  <si>
    <t xml:space="preserve">Veikti apmācību un citi kapacitātes paaugstināšanas pasākumi  un sniegts metodoloģiskais atbalsts, pamatojoties uz pakalpojumu un pašvaldību kapacitātes novērtējumu. </t>
  </si>
  <si>
    <t xml:space="preserve">Ir izstrādāti un pieņemti Ministru kabineta noteikumi, kas nosaka atbalsta sniegšanas nosacījumus un kritērijus industriālajām teritorijām. Atlases kritēriji nodrošina, ka atlasītie projekti atbilst Tehniskajiem norādījumiem “Nenodarīt būtisku kaitējumu” (2021/C58/01), izmantojot izslēgšanas sarakstu un prasību ievērot attiecīgos ES un valstu tiesību aktus vides jomā.
</t>
  </si>
  <si>
    <t>Iesniedz parku apsaimniekotāju vai privāto investoru izveidoto darba vietu sarakstu un algas, apliecinot jaunu darba vietu izveidi ar algām, kas ir lielākas par vidējām algām attiecīgajā tautsaimniecības nozarē.</t>
  </si>
  <si>
    <t xml:space="preserve">Finansējumu vismaz 300 dzīvokļu projektiem apstiprinājusi valsts attīstības institūcija Altum.
Apstiprināto projektu ietvaros mājokļi paredzēs zemu īres maksu (4,4 EUR/m2). Apstiprinātie projekti izpildīs augstas kvalitātes prasības: (1)  ēka būs gandrīz nulles enerģijas ēka; (2) nododot ekspluatācijā tiks veikti  kvalitātes atbilstības testi (akustiskie mērījumi, ēkas gaiscaurlaidības tests). </t>
  </si>
  <si>
    <t xml:space="preserve">Finansējumu vismaz 700 dzīvokļu projektiem ir apstiprinājusi valsts attīstības institūcija Altum.
Apstiprināto projektu ietvaros mājokļi paredzēs zemu īres maksu (4,4 EUR/m2). Apstiprinātie projekti izpildīs augstas kvalitātes prasības: (1)  ēka būs gandrīz nulles enerģijas ēka; (2) nododot ekspluatācijā tiks veikti  kvalitātes atbilstības testi (akustiskie mērījumi, ēkas gaiscaurlaidības tests). </t>
  </si>
  <si>
    <t xml:space="preserve">Uzbūvēti 300 dzīvokļi ar šādām prasībām: (1)  ēka būs gandrīz nulles enerģijas ēka; (2) nododot ekspluatācijā tiks veikti  kvalitātes atbilstības testi (akustiskie mērījumi, ēkas gaiscaurlaidības tests). </t>
  </si>
  <si>
    <t>Stājušies spēkā apstiprinātie Ministru kabineta noteikumi nodrošinot augstas kvalitātes izglītības nodrošinājumu pašvaldību teritorijās, veicinot visaptverošu izglītības programmu piedāvājumu reģionālā līmenī, kā arī veidojot demogrāfiskajai situācijai atbilstošu vispārējās vidējās izglītības iestāžu tīklu.
Normatīvais regulējums noteiks  vispārējās vidējās izglītības iestāžu kvantitatīvos un kvalitatīvos kritērijus (piemēram, minimālo izglītojamo skaitu, infrastruktūras pieejamību u.c.).</t>
  </si>
  <si>
    <t>Pašvaldību pieņemti vismaz 20 vispārējās vidējās izglītības iestāžu reorganizācijas lēmumi (apvienošanās, izglītības līmeņa maiņa).</t>
  </si>
  <si>
    <t>Summa EUR</t>
  </si>
  <si>
    <t xml:space="preserve">Līgumu slēgšanas tiesību piešķiršana elektrisko autobusu iegādei pašvaldību funkciju un sabiedrisko pakalpojumu veikšanai par kopējo vērtību vismaz 9 500 000 EUR.
</t>
  </si>
  <si>
    <t>CFLA noslēgusi vienošanās ar 18 pašvaldībām par jaunu ģimeniskai videi pietuvinātu ilgstošas aprūpes pakalpojumu sniegšanas vietu izveidošanu.</t>
  </si>
  <si>
    <t xml:space="preserve">10 000 bezdarbnieku, darba meklētāju, bezdarba riskam pakļauto cilvēku ar uzlabotām prasmēm, ko apliecina Nodarbinātības valsts aģentūras klientu uzskaites sistēma 
</t>
  </si>
  <si>
    <t xml:space="preserve">20 450 bezdarbnieki, darba meklētāji, cilvēki, kuriem draud bezdarbs ar uzlabotām prasmēm, ko apliecina Nodarbinātības valsts aģentūras klientu uzskaites sistēma. 
</t>
  </si>
  <si>
    <t>Apstiprināta digitālās veselības stratēģija</t>
  </si>
  <si>
    <t>Atskaites punkts punkts tiks uzskatīts par sasniegtu, kad Veselības ministrija būs apstiprinājusi digitālās veselības startēģiju. Stratēģija tiek izstrādāta saskaņā ar  Sabiedrības veselības pamatnostādnēm 2021.-2027.gadam un Digitālās transformācijas pamatnostādnēm 2021.-2027.gadam. Stratēģija aptver tādus aspektus kā veselības aprūpe, datu izmantošana pētniecībai, datu koplietošana, datu pārvaldība, nozares valsts informācijas sistēmas, privātās informācijas sistēmas, valsts koplietošanas IKT risinājumi, pārrobežu datu apmaiņa, digitālās prasmes.</t>
  </si>
  <si>
    <t>Veselības ministrija apstiprina genoma projekta dokumentāciju, kas pierāda Latvijas iedzīvotāju genoma references izveidi</t>
  </si>
  <si>
    <t>Veselības ministrijas apstiprinātie metodoloģiskie dokumenti vienotu principu pieejas ieviešanai onkoloģijas jomā</t>
  </si>
  <si>
    <t>Mērķis tiks uzskatīts par sasniegtu, kad Veselības ministrija apstiprinās dokumentus, kas nodrošina vienotas metodiskās vadības ieviešanu onkoloģijas jomā</t>
  </si>
  <si>
    <t>Veselības ministrijas apstiprināta metodoloģija</t>
  </si>
  <si>
    <t>Publicēti pētījumi sabiedrības veselības jomā, lai uzlabotu sabiedrības veselības politikas plānošanu un īstenošanu AMR, vakcinācijas un infekciju slimību jomā</t>
  </si>
  <si>
    <t>Publicēti sabiedrības veselības pētījumi</t>
  </si>
  <si>
    <t>Pārskatīto tiesību aktu  spēkā stāšanās attiecībā uz sabiedrības veselības politikas plānošanu un īstenošanu</t>
  </si>
  <si>
    <t>Mērķis tiks uzskatīts par sasniegtu līdz ar Veselības ministrijas lēmumu par medicīnas tehnoloģiju iegādes saskaņojumu projekta ietvaros. Šo lēmumu sagatavo visiem projektiem. Ja šādas iegādes nav plānotas, nepieciešams attiecīgs lēmums. Ja projekta ietvaros plānota medicīnas tehnoloģiju iegāde, tai nepieciešams komisijas pozitīvs atzinums.</t>
  </si>
  <si>
    <t>Uzskata, ka mērķis ir sasniegts, pabeidzot attīstības projektus vismaz 40 sekundārās ambulatorās veselības aprūpes iestādēs, kuru mērķis ir uzlabot 1) epidemioloģisko drošību, 2) vides pieejamību un 3) integrētas aprūpes pakalpojumu infrastruktūru.</t>
  </si>
  <si>
    <t>Līdz 2023. gada 30. jūnijam, konsultējoties ar sociālajiem partneriem un citiem interesentiem, pieņemta cilvēkresursu attīstības stratēģija atbilstoši Ministru kabineta Kārtības rullim.
Veselības jomas darbaspēka stratēģija ietver veselības jomas darbaspēka plānošanas mehānisma izstrādi, tostarp vajadzību pēc studiju vietām, stabilu informācijas sistēmu, kas ietver atjauninātu informāciju individuālā līmenī par ārstniecības personu prasmju un kompetenču attīstību viņu karjeras laikā un efektīvu mūžizglītības plānošanu un vadību. Stratēģijā nosaka arī veselības aprūpes atalgojuma modeļa principus.</t>
  </si>
  <si>
    <t>Cilvēkresursu kartējuma apstiprināšana</t>
  </si>
  <si>
    <t>Ieviests jauns atalgojuma modelis veselības aprūpes darbiniekiem</t>
  </si>
  <si>
    <t>Spēkā stājas regulējums, kas nodrošina jauna veselības aprūpes atlīdzības modeļa ieviešanu</t>
  </si>
  <si>
    <t>Jaunais atalgojuma modelis veselības aprūpes darbiniekiem ietver pārredzamu algu aprēķināšanas mehānismu un racionalizē algas visā veselības nozarē; risinājumus, lai nodrošinātu pārredzamību, taisnīgumu, kā arī pakāpenisku algu pieaugumu, ar mērķi uzlabot pakalpojumu pieejamību un kvalitāti.</t>
  </si>
  <si>
    <t>Veselības aprūpes darba spēka plānošanas modeļa apstiprināšana</t>
  </si>
  <si>
    <t>Modeļa apstiprināšana un ieviešana veselības darbaspēka nākotnes vajadzību prognozēšanai</t>
  </si>
  <si>
    <t>Izveidots koordinējošs mehānisms veselības jomas darbaspēka apmācībai</t>
  </si>
  <si>
    <t>Koordinācijas mehānisms, lai izvērtētu un ieviestu jaunos Veselības ministrijas izstrādātos un apstiprinātos veselības aprūpes pakalpojumu sniegšanas modeļus</t>
  </si>
  <si>
    <t>Ir izveidota Veselības ministrijas vai tās padotības iestādes koordinējošā struktūrvienība. Tā nodrošina, ka nozares pārstāvji ir iesaistīti priekšlikumu izstrādē kā eksperti (piemēram, darba grupa vai uzraudzības padome).
Struktūrvienības mērķis ir koordinēt darbu, lai izstrādātu, ieviestu un novērtētu jaunus veselības aprūpes pakalpojumu sniegšanas modeļus, kuru mērķis ir nodrošināt uzlabotu un efektīvāku valsts finansēto veselības aprūpes pakalpojumu sniegšanu visos līmeņos, nodrošinot pakalpojumu pieejamību un kvalitāti, izveidojot sistēmas maiņas mehānismu valsts apmaksātajiem pakalpojumiem.</t>
  </si>
  <si>
    <t>Jaunu veselības aprūpes pakalpojumu sniegšanas modeļu integrēšana valsts finansēto veselības aprūpes pakalpojumu ietvaros</t>
  </si>
  <si>
    <t>Pētījuma metodoloģijas apstiprināšana</t>
  </si>
  <si>
    <t>Veselības ministrija apstiprināta metodoloģija</t>
  </si>
  <si>
    <t>Atskaites punktu uzskata par sasniegtu pēc tam, kad Veselības ministrija apstiprinājusi pētījuma veikšanai nepieciešamo metodiku, kuras mērķis ir izvērtēt veselības aprūpes kvalitāti un pieejamību, tai skaitā sekundāro ambulatoro veselības pakalpojumu līmeņa kartēšanu un administratīvi teritoriālās reformas ietekmi.</t>
  </si>
  <si>
    <t xml:space="preserve">Veselības ministrijas publicēts pētījums par sekundārās ambulatorās veselības aprūpes kvalitāti un pieejamību veselības sistēmas novērtēšanai un uzlabošanai </t>
  </si>
  <si>
    <t>Veselības ministrijas veiktais un publicētais pētījums, kas aptver sekundārās ambulatorās aprūpes kvalitātes, pieejamības un pieejamības novērtējumu, tostarp sekundārās ambulatorās veselības aprūpes pakalpojumu līmeņa kartēšanu un administratīvi teritoriālās reformas ietekmi. Pētījumā iekļauts veselības sistēmas novērtējums un priekšlikumi sistēmiskiem uzlabojumiem.</t>
  </si>
  <si>
    <t>Spēkā stājas grozījumi tiesību aktos, kuru mērķis ir paaugstināt sekundārās ambulatorās aprūpes kvalitāti un pieejamību</t>
  </si>
  <si>
    <t xml:space="preserve">Integrētas veselības aprūpes modeļa ieviešanas dokumenti, ko apstiprina Veselības ministrija
</t>
  </si>
  <si>
    <t xml:space="preserve">Integrēta veselības aprūpe ir izveidota, tiklīdz Veselības ministrija izstrādā un apstiprina šādus dokumentus:
1) pēc investīciju stratēģijas izstrādes un apstiprināšanas infrastruktūras ieguldījumu veikšanai valsts apmaksāto veselības aprūpes pakalpojumu sniegšanai (tiks ietverts slimnīcu kartējums, kas nodrošinās slimnīcu tīkla reformas turpinājumu, t.sk. ņemot vērā veikto slimnīcu līmeņu izvērtējumu);
2) pēc rekomendāciju izstrādes un apstiprināšanas integrētās aprūpes pieejas īstenošanai;
3) pēc rekomendāciju kopuma izstrādes un apstiprināšanas epidemioloģisko prasību nodrošināšanai
</t>
  </si>
  <si>
    <t>Atskaites punkts tiks uzskatīts par sasniegtu, kad Veselības ministrija ir izstrādājusi un apstiprinājusi saskaņotu metodiku pētījumiem antimikrobās rezistences (AMR), vakcinācijas un infekciju mazināšanas jomā.</t>
  </si>
  <si>
    <t>Tiesību aktu grozījumu spēkā stāšanās, kas saistīti ar sabiedrības veselības politiku, piemēram, ieteikumiem slimnīcām, Slimību profilakses un kontroles centra darba dokumentiem, vadlīnijām, vakcinācijas procesa pilnveidošanu, pamatojoties uz pētījumu rezultātiem antimikrobās rezistences (AMR), vakcinācijas un infekcijas slimību jomā.</t>
  </si>
  <si>
    <t>Budžeta izpilde, vērtējot pēc veiktajiem iepirkumiem klīnisko universitāšu un reģionālo slimnīcu infrastruktūras uzlabošanas projektos vismaz EUR 59.800.000 apmērā no kopējā budžeta EUR 149.500.000</t>
  </si>
  <si>
    <t>Mērķi uzskata par sasniegtu, ja ir īstenoti vismaz 40% no kopējā plānotā projekta apjoma EUR 59.800.00 – progresu mēra ar projektu kopējo iepirkumu (pabeigtajiem projektiem), salīdzinot ar kopējo plānoto ieguldījumu apjomu EUR 149.500.000 apmērā trīs klīnisko universitāšu un septiņu reģionālo slimnīcu infrastruktūrai un aprīkojumam, lai nodrošinātu visaptverošu, ilgtspējīgu, integrētu veselības aprūpes pakalpojumu sniegšanu.</t>
  </si>
  <si>
    <t>Mērķis uzskatāms par sasniegtu, kad tiek pabeigti attīstības projekti trīs klīniskajās universitātes slimnīcās un septiņās reģionālajās slimnīcās saskaņā ar katra projekta tehnisko aprakstu un to mērķis ir nodrošināt integrētu veselības pakalpojumu sniegšanai nepieciešamo infrastruktūru, nodrošināt veselības iestāžu spēju pielāgoties krīzes situācijām, kā arī nodrošināt pastāvīgi ilgtspējīgus un augstas kvalitātes valsts finansētus veselības aprūpes pakalpojumus.</t>
  </si>
  <si>
    <t>Budžeta izpilde, vērtējot pēc  veiktajiem iepirkumiem sekundāro ambulatoro pakalpojumu sniedzēju infrastruktūras uzlabošanas projektos vismaz EUR 4 250 000 apmērā no kopējā budžeta EUR 8 500 000 apmērā.</t>
  </si>
  <si>
    <t>Latvijas iestādes ir pieņēmušas visaptverošu veselības aprūpes darbaspēka stratēģiju, kas ietver veselības jomas mūžizglītības un  darbaspēka plānošanas modeļus</t>
  </si>
  <si>
    <t>Veselības ministrija ir izstrādājusi un apstiprinājusi cilvēkresursu kartējumu</t>
  </si>
  <si>
    <t>Ir pabeigta cilvēkresursu kartēšana veselības jomā.
Kartējumā iekļauj detalizētu informāciju par veselības aprūpes speciālistu skaitu, kas strādā dažādās specialitātēs, valsts un privātajā sektorā, visos aprūpes līmeņos.
Minētajā kartējumā iekļauj arī sīku informāciju par veselības aprūpes speciālistu darba slodzi un nepārtraukto apmācību, uzsverot kritiskos aspektus novērtētajā kvalifikācijas līmenī un gatavībā rīkoties ar tehnoloģiskiem un organizatoriskiem jauninājumiem.</t>
  </si>
  <si>
    <t>Koordinācijas mehānisms nepārtrauktai veselības jomas darbaspēka apmācībai, kas nodrošina sadarbību starp iesaistītajām institūcijām, metodisko vadību un kvalitātes kontroli, ko izveidojusi Veselības ministrija</t>
  </si>
  <si>
    <t>Koordinējoša mehānisma izveide tālākizglītības procesa vadībai valstī, ko apliecina attiecīgie apliecinošie dokumenti (piem., rīkojumi, lēmumi). Tālākizglītības organizatoriskais modelis tiks izveidots nepārtrauktas profesionālās pilnveides nodrošināšanai, pievēršoties apmācības saturam, apmācības formai, nepieciešamajām iekārtām un aprīkojumam (piemēram, simulācijas, virtuālās realitātes izmantošana utt.), kā arī sadarbības mehānismiem starp izglītības iestādēm, klīniskajām universitātes slimnīcām, reģionālajām slimnīcām, citām iesaistītajām pusēm u.c.  Tiks noteikta pārvaldības struktūra un atbildība, apmācības pakalpojumu iepirkšanas vadlīnijas, ieinteresēto personu lomas un apmācības kvalitātes standarti un sistēma to uzraudzībai un novērtēšanai.</t>
  </si>
  <si>
    <t>Apstiprināts koordinācijas mehānisms, lai novērtētu, izstrādātu un ieviestu jaunus veselības aprūpes pakalpojumu sniegšanas modeļus</t>
  </si>
  <si>
    <t>Desmit jauni veselības aprūpes pakalpojumu sniegšanas modeļi tiek izstrādāti un izvertēti integrēšanai kā daļa no valsts finansētiem veselības aprūpes pakalpojumiem.
Katram modelim darba grupa, ko veido Veselības ministrijas, Nacionālā veselības dienesta un citu padotības iestāžu pārstāvji, kā arī citas ieinteresētās personas, ir veikusi:
-	situācijas novērtējums;
-	modeļa izstrāde;
-	modeļa izmēģināšana;
-	īstermiņa un ilgtermiņa ieguvumu novērtēšana;
-	un īstenošanas protokolus.
Pamatojoties uz pilotprojektu rezultātiem, sagatavo priekšlikumu par nepieciešamo papildu valsts budžetu attiecīgo pasākumu īstenošanai. Valsts budžeta pieprasījumu izskata kopā ar visiem pārējiem gada un vidēja termiņa budžeta priekšlikumiem sagatavošanas procesā.</t>
  </si>
  <si>
    <t>Grozījumu spēkā stāšanās tiesību aktos, kas saistīti ar sabiedrības veselības politiku, ieteikumiem slimnīcām un pakalpojumu sniegšanas plānošanas dokumentiem, pamatojoties uz pētījuma rezultātiem par sekundārās ambulatorās aprūpes kvalitāti un pieejamību</t>
  </si>
  <si>
    <t xml:space="preserve">Stājušies spēkā MK noteikumi, kas definē vienotas vispārīgās tehnoloģiskās prasības valsts informācijas sistēmām un nosaka vienveidīgu kārtību IKT attīstības aktivitāšu uzraudzībai.   
Jāpaplašina Valsts Informācijas sistēmu likuma tvērums, lai to varētu piemērot visām IKT attīstības aktivitātēm ANMplānā.     
Ja likuma grozījumu virzība atpaliek no plānotā laika grafika, tiek plānots pagaidu regulējms ANM plāna aktivitātēm.       </t>
  </si>
  <si>
    <t xml:space="preserve">IKT risinājuma (sistēmas) attīstītājs ir  izstrādājis un IKT pārvaldības tiesiskā regulējuma noteiktajā kārtībā saskaņojis projektu ietvaros veicamo IKT aktivitāšu aprakstus, kuru īstenošana nodrošinās šādu mērķu sasniegšanu:
1) digitāli transformētai vēlēšanu procesa organizēšanai; 2) civilās aizsardzības un ugunsdrošības pārvaldībai; 3) sabiedriskās kārtības un drošības monitoringam; 4) bibliotēku, muzeju un kultūras pieminekļu aizsardzības darba procesiem; 5) informatīvās telpas monitoringa procesiem; 6) sabiedrisko mediju patstāvības atbalsta procesiem; 7)  veterināro zāļu reģistrācijas procesam;
8) transporta un loģistikas datu apstrādei ostās; 9) uzņēmuma reģistra datu apstrādei; 10) nodokļu jomas datu apstrādei; 11) publisko iepirkumu datu apstrādei.    
</t>
  </si>
  <si>
    <t>Centralizētās platformas vai sistēmas attīstītājs izstrādā un IKT pārvaldības tiesiskā regulējuma noteiktā kārtībā saskaņo attīstāmo IKT risinājumu attīstības aktivitāšu aprakstus centralizētu platformu risinājumiem.</t>
  </si>
  <si>
    <t>Centralizētās platformas ir izveidotas vai būtiski funkcionāli papildinātas šādās platformu grupās:
1) publisko pakalpojumu piegādes platformas - 4;
2) nozaru un atbalsta funkciju platformas - 5;
3) pašvaldību platformas - 6.</t>
  </si>
  <si>
    <t xml:space="preserve">Rezultatīvais rādītājs uzskatāms par izpildītu, kad 10 valsts pārvaldes sistēmu vai platformu  ir atbilstoši modulāras un sadarbspējīgas IKT arhitektūras prasībām, izvietots nacionālajā federētajā mākonī  un efektīvi izmanto tā pakalpojumus. Indikatīvais platformu un sistēmu saraksts pa grupām:
1) publisko pakalpojumu piegādes platformas un sistēmas -  3 (indikatīvi: pakalpojumu digitālās piegādes platforma Latvija.lv, datu agregators, atlaižu pārvaldības platforma);
2) nozaru un atbalsta funkciju platformas un sistēmas - 7 (indikatīvi: resursu pārvaldības platforma VIRSIS, projektu pārvaldības platforma MAP, vides datu pārvaldības platforma, eksportētāju atbalsta platforma, administratīvā procesa platforma, veselības un labklājības jomu sistēmas).
</t>
  </si>
  <si>
    <t>Datu agregācijas vidē nodrošināts augstas pieejamības datu ielādes/izguves risinājums un nodrošinātas dažādu nozaru datu objektu kopas, t.sk.:
Līdz 2023:
a. izglītība;
b. uzņēmējdarbība;
c. pilsonība un identitātes dokumenti.
Līdz 2026:
d. sociālā apdrošināšana un drošība;
e. nekustamais īpašums un zeme;
f. nodokļi.</t>
  </si>
  <si>
    <t>EDIC tiks izveidots saskaņā ar programmas "Digitālā Eiropa" prioritātēm un  iekļausies kopējā Eiropas digitālo inovāciju centra tīklā. Tā darbojas kā vienas pieturas aģentūra uzņēmumu digitālās pārveides koordinēšanai. (nodrošina kopīgu pieeju un informācijas apmaiņu starp reģionālajiem uzņēmējdarbības centriem, un veic digitālās atbilstības testus).</t>
  </si>
  <si>
    <t xml:space="preserve">Reģionālie uzņēmējdarbības atbalsta centri nodrošina šādas jaunas digitālās pārveides atbalsta funkcijas:
1. Digitālie brieduma testi reģionos;
2. Piekļuve pārbaudēm un izmēģinājumiem;
3. Mentoringa un digitālo prasmju apmācība.
 </t>
  </si>
  <si>
    <t>Uzņēmumu skaits, kas ir saņēmuši nefinansiālu atbalstu (Veikts digitālā brieduma tests un saņemts mentorings digitālās transformācijas ceļa kartes izveidei) no EDIC. Atlases kritēriji nodrošina, ka atlasītie projekti atbilst tehniskajiem norādījumiem “Nenodarīt būtisku kaitējumu” (2021/C58/01), izmantojot izslēgšanas sarakstu un prasību ievērot attiecīgos ES un valstu tiesību aktus vides jomā.</t>
  </si>
  <si>
    <t>Uzņēmumu skaits, kas ir saņēmuši nefinansiālu atbalstu (Veikts digitālā brieduma tests un saņemts mentorings digitālās transformācijas ceļa kartes izveidei). Atlases kritēriji nodrošina, ka atlasītie projekti atbilst tehniskajiem norādījumiem “Nenodarīt būtisku kaitējumu” (2021/C58/01), izmantojot izslēgšanas sarakstu un prasību ievērot attiecīgos ES un valstu tiesību aktus vides jomā.</t>
  </si>
  <si>
    <t>1.Rādītājs uzskatāms par izpildītu, kad ir ticis noslēgts līgums starp komersantu un EDIC par granta saņemšanu un  atkārtotajā Digitālā brieduma testā ir vērojams uzlabojums pret iepriekšējo testa rezultātu.</t>
  </si>
  <si>
    <t>14 ekonomiskie operatori</t>
  </si>
  <si>
    <t>CFLA piešķirtie granti (veikta granta izmaksa) investīcijām projekta ieviešanai, kur viena granta apmērs paredzēts līdz 1 000 000 EUR. Atlases kritēriji nodrošina, ka atlasītie projekti atbilst tehniskajiem norādījumiem “Nenodarīt būtisku kaitējumu” (2021/C58/01), izmantojot izslēgšanas sarakstu un prasību ievērot attiecīgos ES un valstu tiesību aktus vides jomā.</t>
  </si>
  <si>
    <t>Piesaistītais privātais finansējums no komersantiem, lai ieviestu jaunus produktus un pakalpojumus</t>
  </si>
  <si>
    <t>Altum piešķirto aizdevumu skaits vai aizdevumi ar granta elementu (veikta aizdevuma vai granta izmaksa) programmas ietvaros digitālās transformācijas veicināšanai komersantos.
Rezultatīvais rādītājs uzskatāms par izpildītu, kad ir ticis noslēgts līgums starp komersantu un Altum par projekta izpildi. Atlases kritēriji nodrošina, ka atlasītie projekti atbilst tehniskajiem norādījumiem “Nenodarīt būtisku kaitējumu” (2021/C58/01), izmantojot izslēgšanas sarakstu un prasību ievērot attiecīgos ES un valstu tiesību aktus vides jomā.</t>
  </si>
  <si>
    <t xml:space="preserve">Investīcijas ietvaros piesaistītais privātais finansējums no komersantiem, veicinot uzņēmēju digitālo pāreju.
Plānots, ka tiek piesaistītas privātās investīcijas katram projektam vismaz 25% apmērā no attiecināmajām izmaksām par kurām tiks izsniegts aizdevums. 
</t>
  </si>
  <si>
    <t>3 platformas vai IT risinājumi ir izveidoti, testēti un pieejami lietotājiem.</t>
  </si>
  <si>
    <t>Rādītājs uzskatāms par izpildītu, kad ir ticis noslēgts līgums starp komersantu un CFLA par granta saņemšanu projekta izpildei</t>
  </si>
  <si>
    <t xml:space="preserve">Iztrādāti, un pieņemti un stājušies spēkā MK noteikumi par kritērijiem un kārtību uzņēmumu stimulēšanai un pienākumiem  savu darbinieku izglītošanā un plašāku iespēju un tiesību radīšana nodarbinātajiem piedalīties izglītībā </t>
  </si>
  <si>
    <t xml:space="preserve">Plāna ietvaros sasniedzamais mērķis noteikts, pamatojoties uz Latvijas vidēja termiņa politikas plānošanas dokumentu – Izglītības attīstības pamatnostādnēm 2021. -2027. gadam, ko Ministru kabinets plāno apstiprināt līdz 2021. gada vidum – palielināt pieaugušo līdzdalību izglītībā no 6,6% (2020. gads) līdz 12% (2027. gads), kas paredz līdz 2025. gadam palielināt pieaugušo līdzdalību izglītībā līdz 8%. Mērķa sasniegšana ir tieši saistīta ar plānotajiem reformu pasākumiem pieaugušo izglītības attīstībai, jo pašreizējā pieeja nodrošina, ka pieaugušo līdzdalība izglītībā svārstās no 6% līdz 8%, nepārsniedz to un nav stabila. </t>
  </si>
  <si>
    <t>Ir stājušies spēkā Ministru kabineta noteikumi par atbalsta pasākumiem (finanšu/nefinanšu), lai stimulētu uzņēmumus (īpaši MVU) attīstīt savu darbinieku prasmes. Tas ietver kritērijus šāda atbalsta saņemšanai un atbalsta pasākumu īstenošanas procedūru, iesaistot plašu ieinteresēto personu loku (projekts “21LV06”). Projekta ietvaros izstrādāta arī atbalsta pasākumu īstenošanas uzraudzības sistēma.</t>
  </si>
  <si>
    <t>Uzņēmumu speciālisti, akadēmiskā un pētniecības sektora, kā arī publiskā sektora speciālisti, augstākās izglītības iestādēs studējošie un citi interesenti, kas saņēmuši atbalstu augsta līmeņa digitālo prasmju mācību moduļu apguvei kvantu tehnoloģijās, HPC un valodu tehnoloģijās.
Tiek plānots, ka ANM plāna ietvaros tiks izstrādāti aptuveni 20 studiju moduļi iekļaušanai bakalaura, maģistra, doktora līmeņa studiju programmās visās izglītības tematiskajās grupās, kā arī pieaugušo izglītības programmās uzņēmumos nodarbinātajiem speciālistiem un citiem interesentiem ar atbilstošu zināšanu bāzi. Studiju moduļu saturu veidos līdz šim uzkrātās zināšanas HPC, kvantu tehnoloģiju un valodu tehnoloģiju jomās, kā arī ANM ietvaros veiktās pētniecības rezultāti.</t>
  </si>
  <si>
    <t xml:space="preserve">To uzņēmumu skaits, kuriem ir nodrošināta digitālo pamatprasmju apguve. Atbalsta instruments nodrošina apmācību 3000 uzņēmumiem (1286 – 2024. gada 2. ceturksnī), tostarp izmantojot MOOC kursus, kā arī koncentrējoties uz digitālo prasmju uzlabošanu.
Atlases kritēriji nodrošina, ka atlasītie projekti atbilst tehniskajiem norādījumiem “Nenodarīt būtisku kaitējumu” (2021/C58/01), izmantojot izslēgšanas sarakstu un prasību ievērot attiecīgos ES un valstu tiesību aktus vides jomā.
</t>
  </si>
  <si>
    <t>Latvijas iedzīvotāju īpatsvars ar vismaz pamata digitālajām prasmēm. Mērķa sasniegšana ir tiešā veidā saistāma ar plānotajiem reformu pasākumiem (milestones), kas paredz gan nomatīvajā bāzē nostiprināt digitālo prasmju līmeņu struktūru, kas ļautu tās novērtēt pēc vienotas pieejas un plānot to uzlabošanai atbilstošus mācību pasākumus, kā arī novērtēt šajos mācību pasākumos sasniegtos rezultātus un to atbilstību izvirzītajiem mērķiem.</t>
  </si>
  <si>
    <t>Veikti un stājušies spēkā grozījumi valsts augstākās izglītības standartos (augstākās akadēmiskās izglītības valsts standartā un augstākās profesionālās izglītības valsts standartā), nosakot sasniedzamos studiju rezultātus digitālo kompetenču apguvē un nodrošināta to piemērošanas uzsākšana augstākās izglītības programmu izstrādē, licencēšanā un akreditācijā, paredzot, ka studiju programmas, kas tiek izstrādātas, licencētas un akreditētas pēc normatīvā regulējuma spēkā stāšanās ietver šādus sasniedzamos studiju rezultātus un to sasniegšanai atbilstošus studiju kursus vai moduļus</t>
  </si>
  <si>
    <t>To iedzīvotāju skaits, kuriem ir progresīvas digitālās pašapkalpošanās prasmes un kuri ir piedalījušies tehnoloģiskās inovācijas pasākumos. Ir izstrādāta un ieviesta digitālo pašapkalpošanās prasmju apguves pieeja (e-mācību kurss), tostarp ir izstrādātas un īstenotas kopīgās tehnoloģiju radošuma pamatnostādnes jaunatnes tehnoloģiju un inovācijas spēju attīstībai. To iedzīvotāju skaits, kuriem ir progresīvas digitālās pašapkalpošanās prasmes un kuri ir piedalījušies tehnoloģiskās inovācijas pasākumos. Digitālo pašapkalpošanās prasmju apguves pieeja (e-mācību kurss) ir izstrādāta un ieviesta, tostarp, lai izstrādātu un īstenotu Kopīgās tehnoloģiju radošuma pamatnostādnes jaunatnes tehnoloģiju un inovācijas spēju attīstībai.</t>
  </si>
  <si>
    <t>Publiskās pārvaldes digitālo prasmju plāns un ietvars, tai skaitā mācību programmas. Pieejams un organizēts publiskās pārvaldes mācību platformā</t>
  </si>
  <si>
    <t>To cilvēku skaits, kuri ieguvuši progresīvas digitālās prasmes. Investīciju rezultātā izveidoti vispārīgo un specializēto digitālo kompetenču ietvari, mācību ceļa kartes un mācību programmu saturs; darbojas digitālo prasmju apmācību sadaļa vienotajā publiskās pārvaldes digitālajā tālmācības vidē/platformā; plānotais apmācāmo skaits un kompetenču centru pabeigušo skaits (ar sertifikāciju); pašvadīto mācību lietojamība</t>
  </si>
  <si>
    <t>1. VAS “Latvijas Valsts radio un televīzijas centrs” nosaka elektronisko sakaru komersantiem kopējās tehniskās prasības, lai varētu veikt pieslēgtu un automatizētu braukšanu. Tas ņem vērā operatoru vajadzības sadarbībā ar Igaunijas, Lietuvas un Polijas pārstāvjiem, lai veicinātu savienota un automatizēta braukšanas koridora attīstību Via Baltica sliežu ceļa garumā. Pēc tam iepirkuma komiteja pieņem kopējas tehniskās prasības.</t>
  </si>
  <si>
    <t xml:space="preserve">Rādītājs tiks mērīts procentuāli no Via Baltica trases kopgaruma. Dati tiks iegūti no projektā pabeigtajiem darbiem, proti, ierīkotā optiskā tīkla kopgaruma. </t>
  </si>
  <si>
    <t xml:space="preserve">Rādītājs ir definēts kā mājsaimniecību, uzņēmumu, skolu, slimnīcu un citu publisku ēku skaits, kuriem pieejami platjoslas pieslēgumi ļoti augstas veiktspējas tīklam. Rādītāja faktiskajā izpildē tiks iekļautas  mājsaimniecības, uzņēmumi un sociāli ekonomiskie virzītājspēki, kam ir līgums ar elektronisko sakaru komersantu par pakalpojumu ar piekļuves ātrumu vismaz 100 Mbps (ļoti augstas veiktspējas platjoslas tīkls (VHCN)) abonēšanu, kā arī kam ir piekļuve šādam pakalpojumam, proti, iespēja noslēgt līgumu ar elektronisko sakaru komersantu un uzsākt pakalpojuma saņemšanu indikatīvi mēneša laikā no pakalpojuma pieteikuma.   </t>
  </si>
  <si>
    <t>Apstiprināts valsts iestāžu darba plāns ēnu ekonomikas ierobežošanai 2021.-2022. gadam</t>
  </si>
  <si>
    <r>
      <t>Apstiprināts valsts iestāžu darba plāns ēnu ekonomikas ierobežošanai 2021.-2022. gadam (plāns vēl projekta stadijā)</t>
    </r>
    <r>
      <rPr>
        <strike/>
        <sz val="11"/>
        <color theme="9" tint="-0.249977111117893"/>
        <rFont val="Calibri"/>
        <family val="2"/>
        <charset val="186"/>
        <scheme val="minor"/>
      </rPr>
      <t xml:space="preserve"> </t>
    </r>
  </si>
  <si>
    <t>Ir publicēta rokasgrāmata par nedeklarētu algu metodikas ievērošanas riska pārvaldību, tostarp:
- riska novērtējuma vadlīnijas;
- “aplokšņu algu maksātāju” tipveida aspekti
- pieejamo preventīvo un kontroles instrumentu aspekti
- tiesas nolēmumu analīze nedeklarēto algu jomā</t>
  </si>
  <si>
    <t xml:space="preserve"> Pētnieku sagatavoti ziņojumi: - par ēnu ekonomiku Latvijā ietekmējošo faktoru novērtējumu, tautsaimniecības nozarēs, kurām ir nozīmīga finanšu ietekme, un valstī kopumā;
-Ziņojums par iemesliem, kāpēc fiziskās personas izvairās no labprātīgas nodokļu maksāšanas un iesaistīšanās sociālās apdrošināšanas sistēmā, un analīzi par ietekmējošiem faktoriem, kas veido ēnu ekonomikas radītus priekšnosacījumus negodīgai konkurencei un atsevišķu iedzīvotāju grupu sociālajai nevienlīdzībai un nepietiekamai nodrošinātībai, kā arī analīzi, kā ēnu ekonomikas mazināšana ietekmē attieksmi pret nodokļu maksāšanu;
-Zinātniski pamatotas rīcībpolitikas rekomendācijas attiecībā uz normatīvo aktu izmaiņām, iestāžu darba organizāciju, viedo tehnoloģiju izmantošanu vai citiem valsts realizējamiem pasākumiem ēnu ekonomikas mazināšanai ar izvērtētu attiecīgo ieteikumu finansiālo ietekmi;
-Ziņojums par negūto budžeta ieņēmumu apjomu no pretlikumīgām darbībām, vērtējot finanšu operācijas un skaidras naudas apriti, sniedzot priekšlikumus rīcībpolitikas pasākumiem, mazinot pretlikumīgi iegūtu līdzekļu aprites riskus;
-Izstrādāts ēnu ekonomikas mērīšanas metodoloģijas projekts, ēnu ekonomikas apmēra prognozēšanas algoritmu un veiktas aplēses par ēnu ekonomikas apmēru Latvijā 2020.gadā un 2021.gadā, izmantojot dinamiskā "vairāku indikatoru - vairāku cēloņu" modeli</t>
  </si>
  <si>
    <t>Tiek publicēts pirmais novērtējuma ziņojums par ēnu ekonomikas lielumu, kas balstīts uz 2022. gadā izstrādāto metodiku</t>
  </si>
  <si>
    <t>Ir pabeigti šādi jauninājumi:
Esošās riska sistēmas ir migrētas uz vienu analītisku platformu.
Ir izstrādāta un ieviesta atsevišķu nodokļu maksātāju riska sistēma.
Izstrādāta un ieviesta akcīzes nodokļu risku pārvaldības sistēma.
ESKORT sistēma ir pārsūtīta uz SAP HANA datu bāzi.</t>
  </si>
  <si>
    <t>95% no kravas attēliem tiek analizēti centralizēti un attālināti caur BAXE sistēmu.</t>
  </si>
  <si>
    <t xml:space="preserve">Ministru kabinets apstiprina progresa ziņojumu par rīcības plāna īstenošanu cīņai ar ekonomisko noziedzību pastiprināšanai. Informatīvajā ziņojumā apstiprina visu plānā noteikto mērķu īstenošanu.
Plāns apstiprināts 2022. gadā, pamatojoties uz ieteikumiem, kas saņemti saskaņā ar DG REFORM Strukturālo reformu programmu un ko sīkāk izklāstījusi Valsts policija.
Plānā būs noteiktas īstenojamās darbības, termiņi un par īstenošanu atbildīgās struktūras.
</t>
  </si>
  <si>
    <t>Investīciju ietvaros īstenoto reģionālo vienību profesionālo zināšanu pilnveide, tehniskās kapacitātes stirpināšana noziedzīgo nodarījumu pret dabas vidi novēršanā un atklāšanā un uzlabota starpinsitucionālā sadarbība, nodrošinās izmeklētājiem faktiskos vides apstākļos efektīvāk un ātrāk atklāt noziegumus, veikt operatīvāku un kvalitatīvāku lietisko pierādījumu apstrādi un noslēgt lietvedībā esošo kriminālprocesu skaitu. Stiprinot sadarbību starp attiecīgajām vides aizsardzības un Valsts policijas struktūrvienībām visā Latvijā un paredzot Valsts policijas vienību mobilitātes nodrošināšanas iespējas,  Valsts policija nostiprinātu vadošo lomu tādu nodarījumu novēršanā un atklāšanā, kuri būtiski negatīvi ietekmē tiesisku ekonomikas attīstību. Lai nodrošinātu  vides noziegumu atklāšanas veicināšanu plānots iegādāt 30 termovizorus,  50 dronus,  140 īpaši izturīgus mobilos telefonus, 20  specapģērbu komplektus, kā arī 5 mednieku kameras. Līdz vides noziegumu novēršanas un apkarošanas vienību darbības uzsākšanai 2023.gadā un arī pēc tās, lai identificētu un pilnveidotu iesaistīto dienestu pienākumu izpildi un uzlabotu savstarpējos sadarbības aspektus ar Valsts vides dienestu un Valsts meža dienestu, kā arī citām Valsts policijas struktūrvienībām, plānoti 5 reģionālie semināri, kuros iecerēts pilnveidot zināšanas normatīvajos aktos pret vides noziegumiem, diskutēt par nepieciešamiem uzlabojumiem iestāžu sadarbībā, nolūkā izstrādāt vienotu sadarbību koordinējošu sistēmu.     Datu avots - Valsts policija</t>
  </si>
  <si>
    <t>o atklāto vides noziegumu īpatsvars, kas ir atrisināti un nodoti kriminālvajāšanai par 2024. gadu, ir vismaz 60%.</t>
  </si>
  <si>
    <t>Vismaz 20 tiesībsargājošās amatpersonas būs ieguvušas sertificētu nelikumīgi iegūtu līdzekļu legalizācijas novēršanas speciālistu sertifikātu.</t>
  </si>
  <si>
    <t>pabeigtas desmit jaunas apmācības programmas tiesnešiem, tiesu darbiniekiem, prokuroriem un prokuroru palīgiem, īpašas starpdisciplināras mācības izmeklētājiem, tostarp tādos jautājumos kā kibernoziedzība, krāpšana un izvairīšanās no nodokļu maksāšanas, korupcija publiskajos iepirkumos un naudas atmazgāšana.</t>
  </si>
  <si>
    <t>Tiek īstenotas un atjauninātas mācību programmas (uz vietas, attālināti un elektroniski) tiesnešiem, tiesu darbiniekiem, prokuroriem un prokuroru palīgiem, īpašas starpdisciplināras mācības izmeklētājiem, tostarp tādās jomās kā kibernoziedzība, krāpšana un izvairīšanās no nodokļu maksāšanas, korupcija publiskajā iepirkumā un naudas atmazgāšana.</t>
  </si>
  <si>
    <t>Ir izveidota un pieejama kompetenču pārvaldības sistēma tādās jomās kā ētika, korupcijas apkarošana, krāpšana, ēnu ekonomika, interešu konflikts un iepirkums:
- tās mērķis ir stiprināt
projektu vadītāji, politikas plānotāji utt.,
- tas ietver kompetences sistēmu izstrādi, apmācību un pārbaudes moduļus, profesionālo sertifikāciju, indukcijas programmas, iekšējos ekspertus un autobusus.
No 2024. gada ir nodrošināts valsts budžeta finansējums galvenajām valsts pārvaldes attīstības mācību programmām.</t>
  </si>
  <si>
    <t>Finansējums projekta īstenošanai dod labumu vismaz:
-15 organizācijas sociālās elastības programmā
-15 organizācijas sabiedrības interešu aizstāvības programmā
Mērķa rādītājs uzskatāms par izpildītu, kad ir noslēgts līgums starp nevalstisko organizāciju un Sabiedrības integrācijas fondu par projekta izpildi.</t>
  </si>
  <si>
    <t>Atbalsta  saņēmēju skaits programmā</t>
  </si>
  <si>
    <t>Veiksmīgi ieviesti grantu projekti</t>
  </si>
  <si>
    <t>Apstiprināta stratēģija</t>
  </si>
  <si>
    <t>Reformu īstenošana nodrošina, ka: 
(1) standartizētas kvalifikācijas prasības pa nozarēm (informācijas un komunikāciju tehnoloģijas, būvniecība, autotransports, mobilie un fiksētie sakaru pakalpojumi), (2) standartizēti pieņemšanas-nodošanas dokumenti būvdarbu iepirkumos, (3) publiski pieejami metodiski materiāli, (4) vienota mācību programma, lai nodrošinātu, ka tiek izstrādāta un īstenota iepirkumu rīkotāju kompetence, (5) paaugstinātas prasības attiecībā uz iepirkuma komisijas kompetenci iepirkumos, kas sasniedz noteiktu līgumcenu slieksni, piemēram, kvalitātes apliecināšana pirms iepirkuma),</t>
  </si>
  <si>
    <t>Attiecīgo tiesību aktu, noteikumu vai iekšējo procedūru grozījumu stāšanās spēkā</t>
  </si>
  <si>
    <t>Tiesību aktu, ar ko īsteno iepirkuma centralizāciju, stāšanās spēkā</t>
  </si>
  <si>
    <t>normatīvo aktu spēkā stāšanās</t>
  </si>
  <si>
    <t>Par Ministru kabineta lēmuma stāšanos spēkā par centralizēto iepirkumu izpildi atsevišķās jomās, kas nosakāma iepriekšējā priekšizpētes kārtā.</t>
  </si>
  <si>
    <t>Pasažieru pārvadājumiem uzlabota, elektrificēta dzelzceļa līniju garums ietver tādas darbības kā:  Dzelzceļa elektrifikācija (kontakttīkla nomaiņa pārejai uz 25kV elektrifikācijas sistēmu, elektrificēto līniju kopgaruma palielināšana) un saistītas darbības (elektrificētu divceļu posmu izbūve, staciju sliežu ceļu plānu uzlabojumi, stacijas pārbūve (t.sk. sliežu ceļu plāna uzlabojumi, pasažieru platformu pārbūve un drošu divlīmeņu šķērsojumu un piekļuves platformām izbūve), signalizācijas sistēmu pielāgošana</t>
  </si>
  <si>
    <t>Apstiprināti projekti par vismaz 40 097 400  EUR</t>
  </si>
  <si>
    <t>Altum apstiprināti projekti par vismaz 40097400 eiro</t>
  </si>
  <si>
    <t>Noslēgti līgumi par energoefektivitātes paaugstināšanas projektu īstenošanu pašvaldību ēkās un infrastruktūrā par vismaz 27 838 800 eiro</t>
  </si>
  <si>
    <t>Paziņojums par līgumu piešķiršanu vismaz 27838800 eiro apmērā.</t>
  </si>
  <si>
    <t>Riski: Kavēta programmas uzsākšana.
Nepietiekams skaits projektu, kas kvalificējas programmai.
Pieņēmumi: Rādītāja vērtība noteikta pie prognozējot, ka tiek uzstādīta 90 MW AER jauda (14 MW biomasas un 77 MW saules tehnoloģijas) un kopējais energoietaupījums no energoefektivitātes pasākumiem sasniedz 12064 MWh/gadā un tiek atbalstīta 1410 elektroauto iegāde.
Rādītāja vērtība tiek noteikta, ņemot vērā Latvijā vidējo saražoto elektroenerģiju vēja, saules un biomasas stacijās (2018-2019.gada CSP dati) un ņemot vērā 2018.gada CO2 emisijas faktorus Latvijā, kuri noteikti 2018. gada 23. janvāra Ministru kabineta noteikumos Nr.42 “Siltumnīcefekta gāzu emisiju aprēķina metodika” kā arī vidējo transportlīdzekļa radīto SEG emisiju apmēru (elektroautomobīļiem un ar fosilo degvielu darbināmiem transportlīdzekļiem) (detalizētu aprēķinu lūgums skatīt 4.Pielikumā).
Rādītājs noteikts pie 190 milj.investicijām, no kurām ANM finansējums - 80.586 milj.EUR (60 milj.grantiem), tā panākot  ieguldīta finansējuma maksimālu efektivitāti. 
Rādītāja uzraudzību nodrošinās ALTUM un EM regulāri, mērot progresu pret plānoto kā arī CFLA, veicot pārbaudes.</t>
  </si>
  <si>
    <t>Siltumnīcefekta gāzu emisiju ietaupījums Co2 ekvivalenta tonnas gadā, balstoties uz paredzamo emisijas ietaupījumu pasākuma īstenošanas rezultātā.</t>
  </si>
  <si>
    <t>Paziņojumi par līguma slēgšanas tiesību piešķiršanu par vismaz 40 097 400 eiro.</t>
  </si>
  <si>
    <t>Primārās enerģijas patēriņa samazinājums pašvaldību ēkās un infrastruktūrā, kas saistīts ar energoefektivitātes uzlabošanas pasākumiem pašvaldību ēkās un atbalstītajā infrastruktūrā. Energosertifikātus var izmantot primārā enerģijas patēriņa samazināšanās demonstrēšanai. Pasākumu mērķis ir samazināt primārās enerģijas patēriņu vismaz par 30%.</t>
  </si>
  <si>
    <t xml:space="preserve">Riski: Programmas uzsākšanas (ieviešanas nosacījumu saksaņošana), ēku un infrastruktūras energoefektivitātes paaugstināšanai nepieciešamās tehniskās dokumentācijas sagatavošanas un būvdarbu kavēšanās risks.
Pieņēmumi: Energoefektivitātes paaugstināšanas pasākumi pašvaldību ēkās un infrastruktūrā primārās enerģijas patēriņa un SEG emisiju samazināšanai vismaz par 30%. Energoefektivitātes pasākumu veikšanas vidējās izmaksas –  186,02 eiro/m2 (bez PVN), 224,71 eiro/m2 (ar PVN), vidējais primārās enerģijas ietaupījums – 40 kwh/gadā/m2. Šādas izmaksas uz 1 kWh/gadā izriet no pabeigtajiem Darbības programmas 2014.-2020.g. 4.2.2. SAM projektiem. </t>
  </si>
  <si>
    <t>Riski: Aizkavēta regulējošo MK noteikumu saskaņošana ar visām iesaistītajām pusēm un /vai kavējās projektu īstenošana.
Pieņēmumi: Aprēķins veikts izmantojot 2014.-2020.gada plānošanas perioda Darbības programmas ""Izaugsme un nodarbinātība"" 4.2.1.2. pasākuma ""Veicināt energoefektivitātes paaugstināšanu valsts ēkās"" datus (pievienoti pielikumā). Kur vidējās izmaksas ar PVN sastādīja 190.89 EUR/m2. Attiecīgi vidējās izmaksas neskaitot PVN sastādīja 157.76 EUR/m2. 
Publiskais finansējums – 23 956 000 EUR. Rādītāja aprēķins: 23 956 000/211.08 EUR/m2 (211.08 EUR/m2 ir prognozētās vidējās izmaksas, kas aprēķinātas kā 157.76 EUR/m2 +33.8%).   Pētījums par prognozētajām izmaiņām darbaspēka un būvmateriālu izmaksām būvniecības nozarē Latvijā 2020. -2024 paredz būvniecības izmaksu pieaugumu par 26% līdz 2024.gadam. Pieņemot, ka tendence turpināsies arī līdz 2026.gadam, būvniecības izmaksas pieaugs par 38%. Plānots, ka 20% projektu pabeigs 2024.gadā, 30% pabeigs 2025.gadā, 50% projektu pabeigs 2026.gadā. Attiecīgi vidējais izmaksu pieaugums sastādīs 33.8%) = 113 492 m2.
Vidējais  patēriņš  2020.gadā biroja ēkās un izglītības iestādēs sastādīja 130.9 kWh/m2 gadā. No kā 30% ietaupījums sastādīs 39.27 kWh/m2 gadā. 
Ir plānots renovēt 113 492 m2, līdz ar to kopējais ietaupījums sastādīs 39.27 * 113 492 / 1000 = 4456 MWh</t>
  </si>
  <si>
    <t>Primārā enerģijas patēriņa samazinājums sabiedriskajās ēkās ar uzlabotu energoefektivitāti, kas izriet no pasākumā atbalstītajām investīcijām. Energosertifikātus var izmantot, lai pierādītu primārā enerģijas patēriņa samazināšanos.</t>
  </si>
  <si>
    <t>Paziņojumi par līguma slēgšanas tiesību piešķiršanu projektiem par 80 000 000 EUR</t>
  </si>
  <si>
    <t>Jaunu un gandrīz 0 enerģijas patēriņa katastrofu pārvaldības  glābšanas un ātrās reaģēšanas dienestu  centru būvniecība</t>
  </si>
  <si>
    <t xml:space="preserve">Ekspluatācijā pieņemtu jaunbūvētu centru skaits 
Investīcijas tiks izmantotas gandrīz 0 enerģijas patēriņa katastrofu pārvaldības centru būvniecībai. </t>
  </si>
  <si>
    <t xml:space="preserve">Savvaļas ugunsgrēku kopējā degšanas platība 5 gadu periodā (2020 - 2024)
</t>
  </si>
  <si>
    <t>Līdz 2024. gada 31. decembrim noslēgti līgumi par būvniecību vismaz 50 procentu apmērā no kopējo atjaunojamo būvju skaita</t>
  </si>
  <si>
    <t>Apstiprināti projekti, kas sastāda vismaz 72 351 600 eiro</t>
  </si>
  <si>
    <t>Noslēgto līgumu par būvniecību īpatsvars no kopējo atjaunojamo būvju skaita</t>
  </si>
  <si>
    <t>Trīs pētījumu metodiku apstiprināšana, lai uzlabotu sabiedrības veselības politikas plānošanu un īstenošanu antimikrobās rezistences, vakcinācijas un infekcijas slimību jomā</t>
  </si>
  <si>
    <t>Stājas spēkā grozījumi tiesību aktos, kuru mērķis ir uzlabot sabiedrības veselības politikas plānošanu un īstenošanu antimikrobās rezistences (AMR), vakcinācijas un infekcijas slimību jomā</t>
  </si>
  <si>
    <t>Sekundāro ambulatoro pakalpojumu sniedzēju skaits ar uzlabotu infrastruktūru</t>
  </si>
  <si>
    <r>
      <t xml:space="preserve">1) 50% izmaksas tiek novirzītas studiju moduļu sagatavošanai un īstenošanai;
2) Pētiecības un attīstības darbībām tiek novirzīti ap 33% izmaksu;
3) P&amp;A infrastruktūras nodrošināšanai - ANM plāna ietvaros infrastruktūrai tiek novirzīts 10% finansējuma. Ja izmaksas pārsniedz 10%, tās sedz finansējuma saņēmējs;
4) Projekta administrēšanai tiek novirzīts ap 7% no izmaksām.
Pasākuma izmaksas laika periodā 2021-2026 tiek paredzēts pilnībā segt no ANM. Pasākuma aktivitāšu demarkācija ar ESIF 2021-2027 investīcijām tiks nodrošināta, ESIF attiecīgās investīcijas plānojot secīgi pēc ANM.
Izmaksu veidošanās principus, lūdzu, skatīt pielikumā "2.3.1.1.i izmaksas veidojošie principi".
Tiek plānots, ka ANM plāna ietvaros tiks izstrādāti aptuveni 20-22 studiju moduļi iekļaušanai bakalaura, maģistra, doktora līmeņa studiju programmās visās izglītības tematiskajās grupās, kā arī pieaugušo izglītības programmās uzņēmumos nodarbinātajiem speciālistiem un citiem interesentiem ar atbilstošu zināšanu bāzi, kuru apjoms variēs robežās 4-6 KP, līdz pat 12 KP, t.i. vienu studiju moduli veido vairāki studiju kursi, kas katrs ir vismaz 2 KP apmērā.
Visās izmaksu pozīcijās, kas ietver cilvēkdarbu, ir plānotas personāla atlīdzības izmaksas konkrētu uzdevumu veikšanai, piem., studiju moduļu satura izstrādē, studiju moduļu īstenošanā, P&amp;A veikšanā, kā arī projektu administrēšanā. Skaidrojam, ka </t>
    </r>
    <r>
      <rPr>
        <u/>
        <sz val="11"/>
        <color theme="9" tint="-0.249977111117893"/>
        <rFont val="Calibri"/>
        <family val="2"/>
        <scheme val="minor"/>
      </rPr>
      <t>ANM ietvaros plānotās darbības ir papildu darbs</t>
    </r>
    <r>
      <rPr>
        <sz val="11"/>
        <color theme="9" tint="-0.249977111117893"/>
        <rFont val="Calibri"/>
        <family val="2"/>
        <scheme val="minor"/>
      </rPr>
      <t xml:space="preserve"> iesaistītajiem cilvēkresursiem, un t</t>
    </r>
    <r>
      <rPr>
        <u/>
        <sz val="11"/>
        <color theme="9" tint="-0.249977111117893"/>
        <rFont val="Calibri"/>
        <family val="2"/>
        <scheme val="minor"/>
      </rPr>
      <t>ās nedublēs iesaistīto cilvēkresursu darba pienākumus viņu pamatdarba ietvaros</t>
    </r>
    <r>
      <rPr>
        <sz val="11"/>
        <color theme="9" tint="-0.249977111117893"/>
        <rFont val="Calibri"/>
        <family val="2"/>
        <scheme val="minor"/>
      </rPr>
      <t>. Gadījumos, kad kādā no darbībām tiks iesaistīts augstskolas vai zinātniskās institūcijas esošais personāls, tas ANM ietvaros veiks papildu darbu, par ko saņems papildu atlīdzību. Šāda situācija var veidoties studiju moduļu satura izstrādē un īstenošanā, kā arī P&amp;A darbību veikšanā - darba specifika prasa speciālistus ar augstu akadēmisko un pētniecības kompetenci un iestrādnēm konkrētā jomā, līdz ar to tiks piesaistīti labākie jomas speciālisti no Latvijas augstskolām un zinātniskajiem institūtiem, kā arī ārvalstu profesori un industrijas pārstāvji.</t>
    </r>
  </si>
  <si>
    <r>
      <t xml:space="preserve">Izmaksu aprēķins :
Sasniedzamā vērtība noteikta, balstoties uz pieejamo finansējumu , kā arī ņemot vērā ESF projekta “Atbalsts bezdarbnieku izglītībai” Nr.7.1.1.0/15/I/001 2019.-2020. gada faktiski deklarētos datus (datu avots: Kohēzijas politikas fondu vadības informācijas sistēma (KPVIS)- https://projekti.cfla.gov.lv/ ) par unikālajām pasākumos iesaistītajām personām pārskatā periodā, un projekta izdevumiem pasākumu īstenošanai.
Aprēķinā izmantotās vidējās pasākumu izmaksas uz 1 unikālo personu bez īstenošanas izmaksām (904.10 euro) = (Pārskata perioda faktiskie pasākumu izdevumi/ Pārskata periodā faktiski iesaistītās unikālās personas, kur:
1) Pārskata perioda faktiskie izdevumi (20 621 636.69 euro): KPVIS deklarēto maksājumu pieprasījumos Nr.15-22 izdevumi (sadaļa 9.1. Attiecināmie izdevumi) laika periodā no 01.01.2019. līdz 31.12.2020 (ANM plānam pievienots pielikums </t>
    </r>
    <r>
      <rPr>
        <i/>
        <sz val="11"/>
        <color theme="9" tint="-0.249977111117893"/>
        <rFont val="Calibri"/>
        <family val="2"/>
        <scheme val="minor"/>
      </rPr>
      <t xml:space="preserve">ANM_3.1.2.5.i_izmaksas_29.04.2021/ ABI projekta 2019-2020 dati) </t>
    </r>
    <r>
      <rPr>
        <sz val="11"/>
        <color theme="9" tint="-0.249977111117893"/>
        <rFont val="Calibri"/>
        <family val="2"/>
        <scheme val="minor"/>
      </rPr>
      <t>izdevumu pozīcijām:
- 13.2. Profesionālās apmācības, pārkvalifikācijas un kvalifikācijas paaugstināšanas izmaksas – 5 876 046.46 euro;
- 13.3. Neformālās izglītības programmu apguves izmaksas – 12 173 665.88 euro;
- 13.4. Apmācību pie darba devēja izmaksas – 1 564 472.29 euro;
- 13.5. Pakalpojuma izmaksas par ergoterapeita, surdotulka un atbalsta personas piesaistes pakalpojumu sniegšanu bezdarbniekiem – 8 354.32 euro (10108.73, atskaitot PVN 21%), 
- 4. Mērķa grupas nodrošinājuma izmaksas (Atbalsts reģionālajai mobilitātei) – 997 343.33 euro.
2) Pārskata periodā faktiski iesaistītās unikālās personas (22 809): KPVIS dalībnieku sarakstā (versija Nr.10) uzskaitītie dalībnieki, kuru atlasei tiek piemēroti sekojošie nosacījumi:
- uzsāka dalību periodā no 01.01.2019 (1.3.kolona “Semināra/ apmācības/ konsultācijas/ cita pasākuma (darbības) sākuma datums” un vienlaikus pabeidza dalību periodā līdz 31.12.2020 (1.4. kolona “Semināra/ apmācības/ konsultācijas/ cita pasākuma (darbības) beigu datums”);
- nav pārtraucis dalību pasākumā (1.6.kolonā “Dalības pārtraukšanas datums” vērtība “-“);
- dalība nav pasākumā “Darbam nepieciešamo iemaņu attīstība” un nav pasākumā “Konkurētspējas paaugstināšanas pasākumi” (1.1.kolonā “Projekta darbības nosaukums atbilstoši projekta iesnieguma 1.5.sadaļai);
- atlasītajā dalībnieku sarakstā, pamatojoties uz 0.2. kolonas “Dalībnieka personas kods” vērtības, izņemtas visas atkārtotās dalības, lai iegūtu unikālo personu sarakstu.
3) Projekta  īstenošanas  izdevumi (7 558 431 euro) nav iekļauti vidējās izmaksās, aprēķins sagatavots, balstoties uz projekta īstenošanā iesaistāmā personāla amatu klasifikāciju un projekta īstenošanas periodu, kā arī ņemot vērā ESF projekta “Atbalsts bezdarbnieku izglītībai” Nr.7.1.1.0/15/I/001 2020. gada personāla datus (ANM plānam pievienots pielikums ANM_3.1.2.5.i_izmaksas_29.04.2021/Atlīdzība_2020).
- Projekta personāla atlīdzība, kas īsteno projektu, 135 amata slodzes; 3.25 gadi * 2 325 671= 7 558 431 euro (ANM plānam pievienots pielikums ANM_3.1.2.5.i_izmaksas_29.04.2021/ANM ) aprēķināta ņemot vērā to, ka pandēmija vēl vairāk ir veicinājusi ilgstošā bezdarba pieaugumu, vienlaikus saglabājot arī efektīvas iesaistes mācības izaicinājumus, jo īpaši attiecībā uz individualizētas palīdzības sniegšanu un prasmju un profila izvērtējumu NVA mērķa grupām - gan no jauna reģistrētajiem NVA klientiem, gan nelabvēlīgākā situācijā esošajiem bezdarbniekiem un ekonomiski neaktīvajiem, t.sk. personām ar darba tirgum nepietiekamu izglītību vai kvalifikāciju, mazkvalificēto darbu veicējiem, bezdarbniekiem ar hroniskām slimībām un atkarības problēmām u.c. Tāpēc svarīgi nodrošināt aktīvās darba tirgus politikas pasākumu, ieskaitot pārkvalifikācijas/prasmju pilnveides un dažādu sociālo pakalpojumu kompleksu piedāvājumu, sasaistot ar adekvātu finansiālo atbalstu bezdarba periodā, lai atbalstītu pēc iespējas ātrāku bezdarbnieku atgriešanos darba tirgū produktīvākās un labāk apmaksātās darba vietās, kam, jo īpaši svarīga loma ir NVA personāla ieguldījumiem un tā kapacitātes spējināšanai. Piemēram, atbilstoši 2019.gada OECD pētījuma secinājumiem apmācību kuponu metode veicina pakalpojumu sniedzēju konkurenci, tomēr atsevišķām klientu grupām ir nepieciešams papildu atbalsts izglītības iestādes izvēlē, kuru var sniegt NVA koordinējošie eksperti, sekmējot  ātrāku iesaisti mācībās līdzās savam profilam atbilstošās programmas izvēlei, kā arī mazinot NVA reģistrā pavadīto laiku (ieslēgšanas efektu). Pētījums pieejams: https://www.oecd-ilibrary.org/employment/evaluating-latvia-s-active-labour-market-policies_6037200a-en
Līdz ar to ANM ietvaros būs atbalsts mērķētiem, secīgi un savstarpēji papildinošiem atbalsta pasākumiem, lai sekmētu bez darba palikušo iekļaušanos darba tirgū, īpašu uzsvaru liekot uz mācībām. Rezultātā NVA personāla skaits ir noteikts tā, lai pēc iespējas sniegtu individualizētu atbalstu reformas ietvaros, jo īpaši, ņemot vērā Eiropas Komisija Ieteikumu par iedarbīgu un aktīvu atbalstu nodarbinātībai pēc Covid-19 krīzes (EASE), kas līdzās Eiropas sociālo tiesību pīlāra rīcības plānam tika publicēts š.g. 4.martā (skat. https://ec.europa.eu/social/BlobServlet?docId=23699&amp;langId=en), akcentējot atbalstu arī nodarbinātības dienestu kapacitātes stiprināšanai, kā arī primāri atbalstu vēršot uz nelabvēlīgākā darba tirgus situācijā esošām un sociālās atstumtības riskam pakļautajām grupām. NVA atbalsta pasākumu piedāvājums ietvers gan prasmju pilnveides un pārkvalifikācijas pasākumus, gan citus ADTP pasākumus (piemēram, subsidētā nodarbinātība, darba vietas pielāgošana, praktiskās mācības uzņēmumā uz vietas, motivācijas programma darba meklēšanai un sociālā mentora pakalpojumi, uzņēmējdarbības un pašnodarbinātības uzsākšanas atbalsts u.c.). Pasākumi tiks atspoguļoti bezdarbnieka individuālajā darba meklēšanas plānā, kas tiks izstrādāts, ievērojot arī karjeras konsultāciju rezultātus. 
Ņemot vērā iepriekš minēto, karjeras konsultantu un koordinatoru kapacitāte ir jo īpaši būtiska šāda atbalsta piemērošanai. Vēl jo vairāk tāpēc, ka ANM atbalsts paredz investīcijas IKT prasmju identificēšanas un profilēšanas rīkos (iekļauti Milestones&amp;Targets sadaļā), kur NVA izmantotā klientu profilēšanas metode tiks papildināta ar prasmju novērtēšanas digitālajiem rīkiem (testiem), testu rezultātus izmantojot klientu karjeras konsultēšanas procesā un apmācību piedāvājuma sagatavošanā, savukārt prasmju novērtēšanas digitālie rīki nodrošinās klientu prasmju un kompetenču izvērtēšanu pirms iesaistes piemērotākajās pārkvalifikācijas un prasmju apguves programmās.
- Projekta personāla apjoms noteikts, pieņemot maksimāli iespējamo (plānoto) piešķīruma apmēru. Gadījumā, ja finansējuma apmērs tiks samazināts, būtu izvērtējams RRF īstenošanas periods vai īstenošanas intensitāte un līdz ar to, nepieciešamo darbinieku skaits;
- Vēršam uzmanību, ka projekta uzraudzības rādītājs tiek noteikts unikālajās personās, kas neatspoguļo faktisko dalībnieku skaitu projektā. Prognozējams, ka lai nodrošinātu plānoto unikālo dalībnieku skaitu projektā, projekta darbībās būs jāiesaista par ~33% vairāk dalībnieku, kas būtiski palielina darba apjomu un projekta administrēšanas noslodzi;
- RRF ietvaros plānots ļoti plašs pakalpojumu grozs:
o Karjeras konsultācijas;
o Apmācības ar kuponu metodi – 8 dažādi apmācību veidi;
o Īsi kursi, semināri darba tirgus konkurētspējas pasākumu (KPP) ietvaros;
o Apmācība pie darba devēja;
o Apmācības starptautiskajās tiešsaistes platformās;
o E-apmācības attīstība;
o atbalsts reģionālajai mobilitātei;
o specifisku pakalpojumu sniegšana (ergoterapeita un surdotulka pakalpojumi, specializēta transporta nodrošināšana bezdarbniekam ar invaliditāti);
o Profilēšanas metodes pilnveide;
- minētais personāls sniegs atbalstu NVA klientiem visā Latvijas teritorijā - tādēļ ir pamatota 135 personāla slodžu piesaiste, t.sk. 37 karjeras konsultanti un 70 koordinējošie eksperti visās NVA filiālēs un klientu apkalpošanas centros (pavisam 32 adresēs).
NVA turpina karjeras konsultācijas piedāvāt jaunos formātos un komunicēt ar tās klientiem, sniedzot informāciju un atbalstu par karjeras jautājumiem, neskatoties uz epidemioloģisko situāciju. Tomēr karjeras izglītības nodrošināšana visā Latvijā ir bijusi ierobežota, būtiski mazinājies karjeras attīstības atbalsts izglītojamiem, kas viennozīmīgi ietekmē profesijas prestižu, radot riskus jauno speciālistu piesaistei nākotnē, tādējādi bezdarbniekiem netiekot piemērotam efektīvam pasākumu atbalstam.  Vērojama nevienmērīga reģionālā sociāli-ekonomiskā attīstība, demogrāfiskā situācija (darbaspēka novecošanās, veselības, problēmas u.c.), atšķirīgi personu profili. Karjeras konsultācijas var veicināt personas pašapziņas, psiholoģiskā komforta un motivācijas paaugstināšanos, kā arī nodrošināt socializēšanos, sniedzot ieskatu par darba tirgus norisēm un tendencēm u.tml. Tāpēc būtiski ir nodrošināt karjeras attīstības atbalsta nepārtrauktību pieaugušajiem, izmantojot esošo karjeras konsultantu tīklu bezdarbnieku sasniegšanai, stiprinot NVA lomu karjeras atbalsta nodrošināšanā kopā ar motivējošu atalgojumu.  Karjeras konsultācijas ieņem stabilu un atpazīstamu vietu NVA piedāvāto pakalpojumu klāstā, tai skaitā NVA arī nereģistrētiem klientiem un skolēniem, citām mērķa grupām ārpus NVA pasākumiem, piemēram, nodarbinātajiem VIAA “Mācības pieaugušajiem” projekta ietvaros. Vienlaikus jāņem vērā, ka tikai karjeras konsultācijas negarantē tūlītēju iekārtošanos darbā, lielā daļā gadījumu karjeras konsultācijas ir pirmais solis tālākai iesaistei mācību pasākumos vai citos NVA atbalsta pasākumos, kas tālāk sekmē arī iekļaušanos darba tirgū. Būtiski mainīsies karjeras konsultantu kompetences un darba specifika, paredzamas jaunas prasības kā darbs ar EUROPASS jauno platformu, tiešsaistes konsultēšanas rīkiem, prasmju identificēšanas rīku un darba tirgus prognožu rezultātu interpretēšanai un to piemērošanai NVA klientiem u.c. 
  4) Prasmju novērtēšanas digitālo rīku izstrādes/aprobēšanas izmaksas 53 120 euro nav iekļautas vidējās izmaksās.  Aprēķins balstīts uz projekta 2.2.1.1/17/I/032 2019.gada iepirkuma datiem https://www.eis.gov.lv/EKEIS/Opening/ExternalProposalParts/30755  (40 euro - 1 cilvēkstunda) un plānotajam cilvēkstundu aprēķinam ( 1328 cilvēkstundas).                              Digitālo rīku aprobēšanas izmaksas , 40 euro x 1328 (cilvēkstundas)= 53 120 euro.                                                                                                                                      5)Visām izmaksām tiek plānoti neparedzētie izdevumi 10% apmērā no kopējās izmaksu summas, lai segtu papildu izdevumus, sadārdzinājumu kas rodas neparedzamu apstākļu (t.sk. sociāli ekonomisko izmaiņu) ietekmē pasākuma īstenošanas gaitā. Procentuālais apmērs noteikts atbilstoši patēriņa cenu indeksa izmaiņu makroekonomiskai prognozei (vidēji 2%, gads pret gadu, https://www.fm.gov.lv/lv/tautsaimniecibas-un-budzeta-izpildes-analize) izmaksu sadārdzinājumu aprēķinot +2% gadā* 5 gadi),plānotās projekta īstenošanas 
Sasniedzamā vērtība par garantēto summu 28 710 000 euro veidotos (28 710 000 euro - 8 314 275 euro ( 7 558 431 euro x10%) - 58 432 euro (53 120 euro x 10%) / 994.51 euro (904,10 eurox10%) = 20 450 unikālās personas.</t>
    </r>
  </si>
  <si>
    <r>
      <t xml:space="preserve">Projekta paredzamās izmaksas balstītas uz tirgus izpēti un Valsts policijas iekšējo praksi, procedūrām un pieredzi. Visas projekta izmaksas tiks veiktas, ievērojot ekonomijas un efektivitātes principus – publiskais iepirkums, tirgus izpēte, cenu aptaujas. Visas plānotās izmaksas ir būtiskas reformas mērķa sasniegšanā. </t>
    </r>
    <r>
      <rPr>
        <u/>
        <sz val="11"/>
        <color theme="9" tint="-0.249977111117893"/>
        <rFont val="Calibri"/>
        <family val="2"/>
        <scheme val="minor"/>
      </rPr>
      <t xml:space="preserve">
1) CAMS - http://www.rbs.lv/lv/other-programs/financial-industry-education/acams-anti-money-laundering-specialist
2) Mobilo aprīkojumu iepirkumi - eis.gov.lv 
</t>
    </r>
    <r>
      <rPr>
        <sz val="11"/>
        <color theme="9" tint="-0.249977111117893"/>
        <rFont val="Calibri"/>
        <family val="2"/>
        <scheme val="minor"/>
      </rPr>
      <t xml:space="preserve">3)videokonferenču iekārtu koplekts  - saite;
4)lielapjoma serveris - saite;
5)runas tehnoloģiju programma- saite ;                                                                  
6)termovizori -  https://www.707.lv/sportam-un-atputai/makskeresana-un-medibas/termalas-ierices/pulsar-helion-2-xp50-pro-termokamera/
https://shop24.lv/ru/pulsar-helion-2-xp50-pro-termokamera/
https://www.ieskaties.lv/termalas-ierices/termokameras/pulsar-helion-2-xp50-pro-termokamera
https://www.gpspro.lv/products/lv/468/13606/sort/1/filter/0_0_0_0/FLIR-LS-XR-640x512-Thermal-Imaging-Monocular-termokamera.html ;           7) mazais drons - https://www.lmt.lv/lv/viedpaligs/DJI_Mavic_Mini_2
https://www.tet.lv/veikals/dji-mavic-mini-fly-more-combo.html ;                  
8) mobilie telefoni - https://www.gsmarena.com/cat_s41-8848.php (lūdzu sk.pielikumā Excel failu "Mobilo cenu piedāvājumi");                                                 
9) specapģērbu komplekti - https://www.purnavumuiza.lv/lv/apgerbi-un-apavi/maskesanas-terpi
https://www.purnavumuiza.lv/lv/le-chameau-country-vibram
https://www.purnavumuiza.lv/lv/alaska-elk-1795-juneau
https://www.purnavumuiza.lv/lv/alaska-elk-1795-extreme-lite-iii-bti-t
https://www.1a.lv/p/bikses-makskernieku-900pkomb-45/3rzb
https://lynxgear.lv/lv/veikals/maskesanas-ekipejums/helikon-tex-ghillie-suit-mask%C4%93%C5%A1an%C4%81s-t%C4%93rps,-digital-woodland.htm
https://lynxgear.lv/lv/veikals/maskesanas-ekipejums/helikon-tex-ghillie-suit-mask%C4%93%C5%A1an%C4%81s-t%C4%93rps,-ziemas,-snow-camo-3581.htm
https://sportline.lv/relags-moskitohutnetz-galvas-moskitu-tikls
https://www.purnavumuiza.lv/lv/lietusmetelis
https://www.skards.lv/p/01-cimdi-siltie-plauksta-gumijota-thermo-cut-c-10izm-A19690
https://www.apb.lv/sportam-un-atputai-2/udens-sportam/glabsanas-vestes/aquarius-peldesanas-paliglidzeklis-veste-50n-mq-pro-xl-izmers?p=33077 ;                                    
10) mednieku kamera - https://www.skyhunters.lv/for-hunters/trail-cameras/?product_id=23886
https://www.skyhunters.lv/for-hunters/trail-cameras/WillFine-Guard-26CM-12mHD-MMS-SMS/
http://www.fotogun.lv/product/lv/boly-medibu-kamera/41
http://www.fotogun.lv/product/lv/burrel-s12-hd-sms-pro-4g/41 ;         
11)mācību semināri reģionos - IeM 28.11.2014. noteikumiem Nr.1-10/44 "Reprezentācijas pasākumu finansēšanas kārtība".          </t>
    </r>
    <r>
      <rPr>
        <u/>
        <sz val="11"/>
        <color theme="9" tint="-0.249977111117893"/>
        <rFont val="Calibri"/>
        <family val="2"/>
        <scheme val="minor"/>
      </rPr>
      <t xml:space="preserve">https://www.iub.gov.lv/sites/iub/files/content/Skaidrojumi/skaidrojums_tirgus_izpete_20200803.pdf </t>
    </r>
  </si>
  <si>
    <t>Pieejamais finansējums (8 500 000 EUR) sekundārās ambulatorās veselības aprūpes pakalpojumu sniedzējiem tiek aprēķināts, pamatojoties uz valsts apmaksāto ambulatoro programmu skaitu attiecīgajai iestādei (kritērija svars - 50%) un unikālo pacientu skaitu divos gados (kritērija svars - 50%). Vidējās izmaksas uz kv.m aprēķinātas, pamatojoties un ERAF ietvaros īstenoties līdzīgiem projektiem 1.-3.līmeņa slaimnīcās, kur atjaunošanas izmaksas sastāda vidēji 565 EUR/kv.m  bez PVN, kam papildus klāt tiek rēķināts 20% izmaksu pieaugums (inflācija) un 20%  izmaksas aprīkojuma iegādei. Izmaksu pamatojums, kā veidojas izmaksas atrodams izmaksu pamatojumu mapes datnē 2021-05-17 Izmaksas, kur atspoguļotas iepriekš ERAF projektu ietvaros veiktās izmaksas būvniecībai ap 605 EUR/kv.m, kā arī atsauces uz informācijas avotu 20% plānotajam izmaksu pieaugumam
4.1.1.3.pasākumam izmaksu aprēķins veikts, balstoties uz ERAF 2014.-2020.gada pānošanas perioda izmaksām (skat. failu 2021-05-17 Izmaksas), līdz ar ko ir veikti šādi aprēķini: Ņemot vērā ANM ietvaros pieejamo finasnējumu SAVA pakalpojumu sniedzēju infrastruktūras attīstībai, plānotais finansējums 656 EUR/kv.m.  + 20% izmaksu pieaugums + 20% aprīkojumam (ERAF 2014.-2020.gada I-II kārtas finansējuma saņēmēju projektu proporcija aprīkojuma iegādei), rēķinot vidējo attīstāmo platību katrā no provizoriski plānotajām 48 ārstniecības iestādēm. Līdz ar to kopumā 945 EUR uz kv.m. x 187,4 kv.m =~8 500 000 EUR. Iekārtu proporcijas aprēķinam izmatots ERAF I-II kārtas proporcija, kas pamato gan nozares politiku primāri veikt ieguldījumu pamata izfrastruktūrā, nodoršinot ārstniecības iestāžu atbilstību epidemioloģisko prasību un vides pieejamības nodrošināšanai, gan arī atspoguļo ārstniecības iestāžu iespējas īstenot attīstības projektus atbilstoši šādai pieejai.</t>
  </si>
  <si>
    <t>1.Simulācijas pieejas ieviešanai medicīnas izglītībā plānotas izmaksas, ņemot vērā, simulatoru klasifikāciju dažādās kategorijās un lai attīstītā simulāciju pieeja būtu izmantojama dažādu medicīnas speciālistu izglītošanā, piemēram, anestēzijas, neatliekamās medicīniskās palīdzības un traumu, intensīvās terapijas medicīnas, dzemdniecības, pediatrijas un radioloģijas, kā arī citu profesionāļu, piemēram, medmāsu, ārstu palīgu izglītošanā. Viens augstas precizitātes simulators ar tā uzraudzības sistēmu un citu nepieciešamo aprīkojumu var maksāt līdz 170 000 EUR. Turklāt, lai imitētu reālu pacientu ārstēšanu reālā slimnīcā, ir nepieciešami sintētiski ķermeņa šķidrumi, nomaināmas ādas, pārsēji, šļirces un citi piederumi.
2. Izveidots koordinējošs nozarē iesaistīto institūciju sadarbības organizācijas, metodiskās vadības un kvalitātes kontroles mehānisms tālākizglītības satura kvalitātes nodrošināšanai un uzraudzībai turpmāko investīciju ilgstpējīgai nodrošināšanai, 
Izmaksas 4.2.1.1.pasākumam veido 
1) ārējo ekspertu izmaksas, t.sk. vienota tālākizglītības modeļa attīstībai (44 000 EUR gadā uz 1 ekspertu nepilnu 4 gadu periodam, plānots piesaistīt divus ekspertus, kopējās izmaksas 300 000 EUR)
2) simulāciju pieejas ieviešana, kā ietvaros pamatojoties uz veiktajiem aprēķiniem par 3 simulāciju centru attīstībai nepieciešamajām izmaksām (500 000 EUR par katru) klīniskajās universitātes slimnīcās (kopā klīniskajās universitātes slimnīcās 1,5 mil. EUR), kā arī 4 centru izveidei reģionu slimnīcās, plānojot katra reģionālā centra attīstīšanai 300 000 EUR (kopā reģionos 1,2 milj. EUR).
1.un 2.punkta izmaksas kopā veido 3 000 000 EUR</t>
  </si>
  <si>
    <t>Paziņojumi par līguma slēgšanas tiesību piešķiršanu projektiem par vismaz 40 097 400 eiro.</t>
  </si>
  <si>
    <t>Mērķis tiks uzskatīts par sasniegtu, tiklīdz ir noslēgti iepirkuma līgumi vismaz 50% apmērā no kopējā plānotā projektu apjoma (EUR 4 250 000) - progresu mēra, salīdzinot kopējo noslēgto līgumu summu ar kopējo plānoto investīciju apjomu EUR 8 500 000 vismaz 40 sekundārās ambulatorās veselības aprūpes iestādēs, kuru mērķis ir uzlabot (1) epidemioloģisko drošību, (2) vides pieejamību un (3) integrēto aprūpes pakalpojumu infrastruktūru.</t>
  </si>
  <si>
    <t>Stājas spēkā tiesību aktu grozījumi minimālo ienākumu atbalsta sistēmas pilnveidošanai</t>
  </si>
  <si>
    <t xml:space="preserve">Stājas spēkā tiesību aktu grozījumi minimālo ienākumu atbalsta sistēmas pilnveidošanai, kas ietvers:
 - minimālo ienākumu sliekšņa zemākās robežas noteikšanu ne zemāku kā 20% no ienākumu mediānas apmēra;
 - minimālo ienākumu sliekšņu pārskatīšanas kārtību, paredzot, ka tā notiek ikgadēji (no 2023.gada), pamatojoties uz ienākumu mediānas izmaiņām un nodrošinot, ka minimālo ienākumu sliekšņu apmēri netiek mainīti gadījumā, ja pazeminās ienākumu mediānas apmērs.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</si>
</sst>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3" x14ac:knownFonts="1">
    <font>
      <sz val="11"/>
      <color theme="1"/>
      <name val="Calibri"/>
      <family val="2"/>
      <scheme val="minor"/>
    </font>
    <font>
      <i/>
      <sz val="12"/>
      <color theme="1"/>
      <name val="Times New Roman"/>
      <family val="1"/>
    </font>
    <font>
      <b/>
      <sz val="12"/>
      <color theme="1"/>
      <name val="Times New Roman"/>
      <family val="1"/>
    </font>
    <font>
      <sz val="11"/>
      <color theme="1"/>
      <name val="Calibri"/>
      <family val="2"/>
      <scheme val="minor"/>
    </font>
    <font>
      <sz val="11"/>
      <color rgb="FF006100"/>
      <name val="Calibri"/>
      <family val="2"/>
      <scheme val="minor"/>
    </font>
    <font>
      <sz val="11"/>
      <color theme="0"/>
      <name val="Calibri"/>
      <family val="2"/>
      <scheme val="minor"/>
    </font>
    <font>
      <sz val="12"/>
      <color theme="1"/>
      <name val="Calibri"/>
      <family val="2"/>
      <scheme val="minor"/>
    </font>
    <font>
      <b/>
      <sz val="11"/>
      <color theme="1"/>
      <name val="Calibri"/>
      <family val="2"/>
      <scheme val="minor"/>
    </font>
    <font>
      <b/>
      <sz val="12"/>
      <name val="Times New Roman"/>
      <family val="1"/>
    </font>
    <font>
      <sz val="12"/>
      <name val="Times New Roman"/>
      <family val="1"/>
    </font>
    <font>
      <b/>
      <sz val="10"/>
      <color theme="1"/>
      <name val="Times New Roman"/>
      <family val="1"/>
    </font>
    <font>
      <b/>
      <sz val="11"/>
      <name val="Calibri"/>
      <family val="2"/>
      <scheme val="minor"/>
    </font>
    <font>
      <sz val="12"/>
      <color theme="1"/>
      <name val="Times New Roman"/>
      <family val="1"/>
    </font>
    <font>
      <u/>
      <sz val="11"/>
      <color theme="10"/>
      <name val="Calibri"/>
      <family val="2"/>
      <scheme val="minor"/>
    </font>
    <font>
      <u/>
      <sz val="12"/>
      <color theme="10"/>
      <name val="Times New Roman"/>
      <family val="1"/>
    </font>
    <font>
      <sz val="10"/>
      <color theme="1"/>
      <name val="Times New Roman"/>
      <family val="1"/>
    </font>
    <font>
      <sz val="11"/>
      <color rgb="FF9C6500"/>
      <name val="Calibri"/>
      <family val="2"/>
      <scheme val="minor"/>
    </font>
    <font>
      <b/>
      <sz val="11"/>
      <color theme="1"/>
      <name val="Times New Roman"/>
      <family val="1"/>
    </font>
    <font>
      <i/>
      <sz val="11"/>
      <color theme="1"/>
      <name val="Times New Roman"/>
      <family val="1"/>
    </font>
    <font>
      <sz val="11"/>
      <color theme="1"/>
      <name val="Times New Roman"/>
      <family val="1"/>
    </font>
    <font>
      <b/>
      <sz val="11"/>
      <name val="Times New Roman"/>
      <family val="1"/>
    </font>
    <font>
      <b/>
      <i/>
      <sz val="11"/>
      <color theme="1"/>
      <name val="Times New Roman"/>
      <family val="1"/>
    </font>
    <font>
      <i/>
      <sz val="12"/>
      <name val="Times New Roman"/>
      <family val="1"/>
    </font>
    <font>
      <i/>
      <sz val="11"/>
      <color theme="1"/>
      <name val="Calibri"/>
      <family val="2"/>
      <scheme val="minor"/>
    </font>
    <font>
      <b/>
      <sz val="14"/>
      <color theme="1"/>
      <name val="Calibri"/>
      <family val="2"/>
      <scheme val="minor"/>
    </font>
    <font>
      <b/>
      <sz val="18"/>
      <color rgb="FF006100"/>
      <name val="Calibri"/>
      <family val="2"/>
      <scheme val="minor"/>
    </font>
    <font>
      <b/>
      <sz val="24"/>
      <color theme="1"/>
      <name val="Calibri"/>
      <family val="2"/>
      <scheme val="minor"/>
    </font>
    <font>
      <b/>
      <sz val="11"/>
      <color rgb="FFFF0000"/>
      <name val="Calibri"/>
      <family val="2"/>
      <scheme val="minor"/>
    </font>
    <font>
      <strike/>
      <sz val="11"/>
      <color theme="1"/>
      <name val="Calibri"/>
      <family val="2"/>
      <scheme val="minor"/>
    </font>
    <font>
      <sz val="11"/>
      <color rgb="FFFF0000"/>
      <name val="Calibri"/>
      <family val="2"/>
      <charset val="186"/>
      <scheme val="minor"/>
    </font>
    <font>
      <sz val="11"/>
      <color theme="9" tint="-0.499984740745262"/>
      <name val="Calibri"/>
      <family val="2"/>
      <scheme val="minor"/>
    </font>
    <font>
      <sz val="11"/>
      <color theme="9" tint="-0.249977111117893"/>
      <name val="Calibri"/>
      <family val="2"/>
      <charset val="186"/>
      <scheme val="minor"/>
    </font>
    <font>
      <sz val="11"/>
      <color theme="1"/>
      <name val="Arial"/>
      <family val="2"/>
      <charset val="186"/>
    </font>
    <font>
      <sz val="11"/>
      <color theme="1"/>
      <name val="Calibri"/>
      <family val="2"/>
      <charset val="186"/>
      <scheme val="minor"/>
    </font>
    <font>
      <sz val="11"/>
      <color theme="1"/>
      <name val="Arial"/>
      <family val="2"/>
      <charset val="186"/>
    </font>
    <font>
      <sz val="11"/>
      <color theme="1"/>
      <name val="Arial"/>
      <family val="2"/>
      <charset val="186"/>
    </font>
    <font>
      <i/>
      <sz val="11"/>
      <color theme="9" tint="-0.249977111117893"/>
      <name val="Calibri"/>
      <family val="2"/>
      <charset val="186"/>
      <scheme val="minor"/>
    </font>
    <font>
      <b/>
      <sz val="11"/>
      <color theme="9" tint="-0.249977111117893"/>
      <name val="Calibri"/>
      <family val="2"/>
      <charset val="186"/>
      <scheme val="minor"/>
    </font>
    <font>
      <u/>
      <sz val="11"/>
      <color theme="9" tint="-0.249977111117893"/>
      <name val="Calibri"/>
      <family val="2"/>
      <charset val="186"/>
      <scheme val="minor"/>
    </font>
    <font>
      <sz val="11"/>
      <color rgb="FF006100"/>
      <name val="Calibri"/>
      <family val="2"/>
      <charset val="186"/>
      <scheme val="minor"/>
    </font>
    <font>
      <sz val="11"/>
      <color theme="9" tint="-0.499984740745262"/>
      <name val="Calibri"/>
      <family val="2"/>
      <charset val="186"/>
      <scheme val="minor"/>
    </font>
    <font>
      <b/>
      <sz val="12"/>
      <color rgb="FFC00000"/>
      <name val="Times New Roman"/>
      <family val="1"/>
      <charset val="186"/>
    </font>
    <font>
      <sz val="12"/>
      <color rgb="FFC00000"/>
      <name val="Calibri"/>
      <family val="2"/>
      <scheme val="minor"/>
    </font>
    <font>
      <b/>
      <sz val="11"/>
      <color rgb="FF006100"/>
      <name val="Calibri"/>
      <family val="2"/>
      <charset val="186"/>
      <scheme val="minor"/>
    </font>
    <font>
      <i/>
      <sz val="12"/>
      <color rgb="FF7F7F7F"/>
      <name val="Times New Roman"/>
      <family val="2"/>
      <charset val="186"/>
    </font>
    <font>
      <sz val="11"/>
      <color theme="1"/>
      <name val="Arial"/>
      <family val="2"/>
    </font>
    <font>
      <strike/>
      <sz val="11"/>
      <color theme="9" tint="-0.249977111117893"/>
      <name val="Calibri"/>
      <family val="2"/>
      <charset val="186"/>
      <scheme val="minor"/>
    </font>
    <font>
      <b/>
      <sz val="11"/>
      <color theme="5" tint="-0.499984740745262"/>
      <name val="Times New Roman"/>
      <family val="1"/>
      <charset val="186"/>
    </font>
    <font>
      <sz val="11"/>
      <color theme="9" tint="-0.249977111117893"/>
      <name val="Calibri"/>
      <family val="2"/>
      <scheme val="minor"/>
    </font>
    <font>
      <b/>
      <sz val="11"/>
      <color theme="9" tint="-0.249977111117893"/>
      <name val="Calibri"/>
      <family val="2"/>
      <scheme val="minor"/>
    </font>
    <font>
      <u/>
      <sz val="11"/>
      <color theme="9" tint="-0.249977111117893"/>
      <name val="Calibri"/>
      <family val="2"/>
      <scheme val="minor"/>
    </font>
    <font>
      <i/>
      <sz val="11"/>
      <color theme="9" tint="-0.249977111117893"/>
      <name val="Calibri"/>
      <family val="2"/>
      <scheme val="minor"/>
    </font>
    <font>
      <b/>
      <sz val="11"/>
      <color theme="5" tint="-0.499984740745262"/>
      <name val="Calibri"/>
      <family val="2"/>
      <scheme val="minor"/>
    </font>
  </fonts>
  <fills count="22">
    <fill>
      <patternFill patternType="none"/>
    </fill>
    <fill>
      <patternFill patternType="gray125"/>
    </fill>
    <fill>
      <patternFill patternType="solid">
        <fgColor rgb="FFC6EFCE"/>
      </patternFill>
    </fill>
    <fill>
      <patternFill patternType="solid">
        <fgColor theme="4"/>
      </patternFill>
    </fill>
    <fill>
      <patternFill patternType="solid">
        <fgColor theme="5"/>
      </patternFill>
    </fill>
    <fill>
      <patternFill patternType="solid">
        <fgColor theme="4" tint="0.59999389629810485"/>
        <bgColor indexed="64"/>
      </patternFill>
    </fill>
    <fill>
      <patternFill patternType="solid">
        <fgColor theme="4" tint="0.59996337778862885"/>
        <bgColor indexed="64"/>
      </patternFill>
    </fill>
    <fill>
      <patternFill patternType="solid">
        <fgColor theme="9" tint="0.59999389629810485"/>
        <bgColor indexed="64"/>
      </patternFill>
    </fill>
    <fill>
      <patternFill patternType="lightUp">
        <bgColor theme="4" tint="0.59999389629810485"/>
      </patternFill>
    </fill>
    <fill>
      <patternFill patternType="solid">
        <fgColor theme="9" tint="0.79998168889431442"/>
        <bgColor indexed="64"/>
      </patternFill>
    </fill>
    <fill>
      <patternFill patternType="solid">
        <fgColor rgb="FFFFEB9C"/>
      </patternFill>
    </fill>
    <fill>
      <patternFill patternType="solid">
        <fgColor theme="0"/>
        <bgColor indexed="64"/>
      </patternFill>
    </fill>
    <fill>
      <patternFill patternType="solid">
        <fgColor rgb="FFFFFFCC"/>
      </patternFill>
    </fill>
    <fill>
      <patternFill patternType="solid">
        <fgColor theme="7" tint="0.79998168889431442"/>
        <bgColor indexed="65"/>
      </patternFill>
    </fill>
    <fill>
      <patternFill patternType="solid">
        <fgColor theme="9" tint="0.79998168889431442"/>
        <bgColor indexed="65"/>
      </patternFill>
    </fill>
    <fill>
      <patternFill patternType="solid">
        <fgColor theme="9" tint="0.79998168889431442"/>
        <bgColor rgb="FFC6EFCE"/>
      </patternFill>
    </fill>
    <fill>
      <patternFill patternType="solid">
        <fgColor theme="9" tint="0.79998168889431442"/>
        <bgColor rgb="FFFFFF00"/>
      </patternFill>
    </fill>
    <fill>
      <patternFill patternType="solid">
        <fgColor theme="9" tint="0.79998168889431442"/>
        <bgColor rgb="FF000000"/>
      </patternFill>
    </fill>
    <fill>
      <patternFill patternType="solid">
        <fgColor theme="9" tint="0.79998168889431442"/>
        <bgColor rgb="FFCCFFCC"/>
      </patternFill>
    </fill>
    <fill>
      <patternFill patternType="solid">
        <fgColor theme="9" tint="0.79998168889431442"/>
        <bgColor rgb="FFE2EFD9"/>
      </patternFill>
    </fill>
    <fill>
      <patternFill patternType="solid">
        <fgColor theme="7" tint="0.79998168889431442"/>
        <bgColor indexed="64"/>
      </patternFill>
    </fill>
    <fill>
      <patternFill patternType="solid">
        <fgColor theme="7" tint="0.79998168889431442"/>
        <bgColor rgb="FFFFEB9C"/>
      </patternFill>
    </fill>
  </fills>
  <borders count="2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diagonal/>
    </border>
    <border>
      <left/>
      <right/>
      <top style="thin">
        <color rgb="FF000000"/>
      </top>
      <bottom/>
      <diagonal/>
    </border>
  </borders>
  <cellStyleXfs count="18">
    <xf numFmtId="0" fontId="0" fillId="0" borderId="0"/>
    <xf numFmtId="9" fontId="3" fillId="0" borderId="0" applyFon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13" fillId="0" borderId="0" applyNumberFormat="0" applyFill="0" applyBorder="0" applyAlignment="0" applyProtection="0"/>
    <xf numFmtId="0" fontId="16" fillId="10" borderId="0" applyNumberFormat="0" applyBorder="0" applyAlignment="0" applyProtection="0"/>
    <xf numFmtId="0" fontId="3" fillId="12" borderId="16" applyNumberFormat="0" applyFont="0" applyAlignment="0" applyProtection="0"/>
    <xf numFmtId="0" fontId="32" fillId="0" borderId="0"/>
    <xf numFmtId="0" fontId="33" fillId="0" borderId="0"/>
    <xf numFmtId="0" fontId="34" fillId="0" borderId="0"/>
    <xf numFmtId="0" fontId="35" fillId="0" borderId="0"/>
    <xf numFmtId="0" fontId="32" fillId="0" borderId="0"/>
    <xf numFmtId="0" fontId="32" fillId="0" borderId="0"/>
    <xf numFmtId="0" fontId="44" fillId="0" borderId="0" applyNumberFormat="0" applyFill="0" applyBorder="0" applyAlignment="0" applyProtection="0"/>
    <xf numFmtId="0" fontId="45" fillId="0" borderId="0"/>
    <xf numFmtId="0" fontId="3" fillId="0" borderId="0"/>
    <xf numFmtId="0" fontId="4" fillId="2" borderId="0" applyNumberFormat="0" applyBorder="0" applyAlignment="0" applyProtection="0"/>
  </cellStyleXfs>
  <cellXfs count="329">
    <xf numFmtId="0" fontId="0" fillId="0" borderId="0" xfId="0"/>
    <xf numFmtId="0" fontId="0" fillId="0" borderId="0" xfId="0" applyFill="1"/>
    <xf numFmtId="0" fontId="6" fillId="0" borderId="0" xfId="0" applyFont="1"/>
    <xf numFmtId="0" fontId="5" fillId="3" borderId="0" xfId="3" applyBorder="1" applyAlignment="1">
      <alignment vertical="center" wrapText="1"/>
    </xf>
    <xf numFmtId="0" fontId="5" fillId="3" borderId="0" xfId="3"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5" fillId="4" borderId="0" xfId="4" applyBorder="1" applyAlignment="1">
      <alignment horizontal="center" vertical="center" wrapText="1"/>
    </xf>
    <xf numFmtId="9" fontId="0" fillId="0" borderId="0" xfId="0" applyNumberFormat="1" applyFill="1"/>
    <xf numFmtId="0" fontId="4" fillId="2" borderId="2" xfId="2" applyBorder="1"/>
    <xf numFmtId="0" fontId="4" fillId="2" borderId="2" xfId="2" applyBorder="1" applyAlignment="1">
      <alignment horizontal="center" vertical="center"/>
    </xf>
    <xf numFmtId="0" fontId="0" fillId="0" borderId="0" xfId="0" applyAlignment="1">
      <alignment horizontal="center"/>
    </xf>
    <xf numFmtId="9" fontId="0" fillId="0" borderId="0" xfId="1" applyFont="1"/>
    <xf numFmtId="0" fontId="4" fillId="2" borderId="2" xfId="2" applyBorder="1" applyAlignment="1">
      <alignment horizontal="center"/>
    </xf>
    <xf numFmtId="9" fontId="4" fillId="2" borderId="2" xfId="1" applyFont="1" applyFill="1" applyBorder="1"/>
    <xf numFmtId="0" fontId="7" fillId="0" borderId="0" xfId="0" applyFont="1"/>
    <xf numFmtId="0" fontId="2" fillId="5" borderId="2" xfId="0" applyFont="1" applyFill="1" applyBorder="1" applyAlignment="1">
      <alignment horizontal="center" vertical="center" wrapText="1"/>
    </xf>
    <xf numFmtId="0" fontId="2" fillId="5" borderId="2" xfId="0" applyFont="1" applyFill="1" applyBorder="1" applyAlignment="1">
      <alignment vertical="center" wrapText="1"/>
    </xf>
    <xf numFmtId="0" fontId="0" fillId="0" borderId="0" xfId="0" applyAlignment="1">
      <alignment vertical="center"/>
    </xf>
    <xf numFmtId="0" fontId="7" fillId="0" borderId="0" xfId="0" applyFont="1" applyAlignment="1">
      <alignment vertical="center"/>
    </xf>
    <xf numFmtId="0" fontId="0" fillId="0" borderId="0" xfId="0" applyBorder="1" applyAlignment="1">
      <alignment vertical="center"/>
    </xf>
    <xf numFmtId="0" fontId="12" fillId="6" borderId="1" xfId="0" applyFont="1" applyFill="1" applyBorder="1" applyAlignment="1">
      <alignment horizontal="center" vertical="center"/>
    </xf>
    <xf numFmtId="0" fontId="2" fillId="6" borderId="1" xfId="0" applyFont="1" applyFill="1" applyBorder="1" applyAlignment="1">
      <alignment horizontal="center" vertical="center" wrapText="1"/>
    </xf>
    <xf numFmtId="0" fontId="12" fillId="6" borderId="10" xfId="0" applyFont="1" applyFill="1" applyBorder="1" applyAlignment="1">
      <alignment horizontal="center" vertical="center"/>
    </xf>
    <xf numFmtId="0" fontId="14" fillId="0" borderId="0" xfId="5" applyFont="1" applyAlignment="1">
      <alignment vertical="center"/>
    </xf>
    <xf numFmtId="0" fontId="12" fillId="0" borderId="0" xfId="0" applyFont="1" applyAlignment="1">
      <alignment vertical="center"/>
    </xf>
    <xf numFmtId="0" fontId="12" fillId="0" borderId="0" xfId="0" applyFont="1" applyFill="1" applyBorder="1" applyAlignment="1">
      <alignment horizontal="right" vertical="center"/>
    </xf>
    <xf numFmtId="0" fontId="12" fillId="5" borderId="9" xfId="0" applyFont="1" applyFill="1" applyBorder="1" applyAlignment="1">
      <alignment vertical="center"/>
    </xf>
    <xf numFmtId="0" fontId="2" fillId="5" borderId="9" xfId="0" applyFont="1" applyFill="1" applyBorder="1" applyAlignment="1">
      <alignment vertical="center"/>
    </xf>
    <xf numFmtId="0" fontId="2" fillId="5" borderId="7" xfId="0" applyFont="1" applyFill="1" applyBorder="1" applyAlignment="1">
      <alignment horizontal="center" vertical="center"/>
    </xf>
    <xf numFmtId="0" fontId="2" fillId="5" borderId="9" xfId="0" applyFont="1" applyFill="1" applyBorder="1" applyAlignment="1">
      <alignment horizontal="center" vertical="center"/>
    </xf>
    <xf numFmtId="0" fontId="9" fillId="5" borderId="1" xfId="0" applyFont="1" applyFill="1" applyBorder="1" applyAlignment="1">
      <alignment vertical="center"/>
    </xf>
    <xf numFmtId="0" fontId="12" fillId="5" borderId="2" xfId="0" applyFont="1" applyFill="1" applyBorder="1" applyAlignment="1">
      <alignment horizontal="left" vertical="center"/>
    </xf>
    <xf numFmtId="0" fontId="2" fillId="9" borderId="8" xfId="0" applyFont="1" applyFill="1" applyBorder="1" applyAlignment="1">
      <alignment vertical="center"/>
    </xf>
    <xf numFmtId="0" fontId="12" fillId="5" borderId="9" xfId="0" applyFont="1" applyFill="1" applyBorder="1" applyAlignment="1">
      <alignment horizontal="justify" vertical="center"/>
    </xf>
    <xf numFmtId="0" fontId="2" fillId="9" borderId="12" xfId="0" applyFont="1" applyFill="1" applyBorder="1" applyAlignment="1">
      <alignment vertical="center"/>
    </xf>
    <xf numFmtId="0" fontId="12" fillId="5" borderId="10" xfId="0" applyFont="1" applyFill="1" applyBorder="1" applyAlignment="1">
      <alignment horizontal="justify" vertical="center"/>
    </xf>
    <xf numFmtId="0" fontId="2" fillId="8" borderId="2" xfId="0" applyFont="1" applyFill="1" applyBorder="1" applyAlignment="1">
      <alignment vertical="center"/>
    </xf>
    <xf numFmtId="0" fontId="2" fillId="5" borderId="1" xfId="0" applyFont="1" applyFill="1" applyBorder="1" applyAlignment="1">
      <alignment horizontal="center" vertical="center"/>
    </xf>
    <xf numFmtId="0" fontId="1" fillId="6" borderId="2" xfId="0" applyFont="1" applyFill="1" applyBorder="1" applyAlignment="1">
      <alignment horizontal="center" vertical="center"/>
    </xf>
    <xf numFmtId="0" fontId="12" fillId="5" borderId="9" xfId="0" applyFont="1" applyFill="1" applyBorder="1" applyAlignment="1">
      <alignment horizontal="left" vertical="center"/>
    </xf>
    <xf numFmtId="0" fontId="12" fillId="5" borderId="10" xfId="0" applyFont="1" applyFill="1" applyBorder="1" applyAlignment="1">
      <alignment horizontal="left" vertical="center"/>
    </xf>
    <xf numFmtId="2" fontId="2" fillId="5" borderId="1" xfId="0" applyNumberFormat="1" applyFont="1" applyFill="1" applyBorder="1" applyAlignment="1">
      <alignment vertical="center"/>
    </xf>
    <xf numFmtId="2" fontId="2" fillId="5" borderId="2" xfId="0" applyNumberFormat="1" applyFont="1" applyFill="1" applyBorder="1" applyAlignment="1">
      <alignment vertical="center"/>
    </xf>
    <xf numFmtId="2" fontId="2" fillId="5" borderId="2" xfId="0" applyNumberFormat="1" applyFont="1" applyFill="1" applyBorder="1" applyAlignment="1">
      <alignment horizontal="right" vertical="center"/>
    </xf>
    <xf numFmtId="0" fontId="2" fillId="5" borderId="10" xfId="0" applyFont="1" applyFill="1" applyBorder="1" applyAlignment="1">
      <alignment horizontal="left" vertical="center"/>
    </xf>
    <xf numFmtId="0" fontId="2" fillId="5" borderId="2" xfId="0" applyFont="1" applyFill="1" applyBorder="1" applyAlignment="1">
      <alignment horizontal="left" vertical="center"/>
    </xf>
    <xf numFmtId="14" fontId="0" fillId="0" borderId="0" xfId="0" applyNumberFormat="1" applyAlignment="1">
      <alignment horizontal="center"/>
    </xf>
    <xf numFmtId="0" fontId="0" fillId="0" borderId="0" xfId="0" applyNumberFormat="1"/>
    <xf numFmtId="9" fontId="12" fillId="6" borderId="2" xfId="1" quotePrefix="1" applyFont="1" applyFill="1" applyBorder="1" applyAlignment="1">
      <alignment horizontal="center" vertical="center" wrapText="1"/>
    </xf>
    <xf numFmtId="9" fontId="4" fillId="7" borderId="2" xfId="1" applyFont="1" applyFill="1" applyBorder="1"/>
    <xf numFmtId="0" fontId="1" fillId="5" borderId="9" xfId="0" applyFont="1" applyFill="1" applyBorder="1" applyAlignment="1">
      <alignment horizontal="left" vertical="center"/>
    </xf>
    <xf numFmtId="0" fontId="19" fillId="5" borderId="2" xfId="0" applyFont="1" applyFill="1" applyBorder="1" applyAlignment="1">
      <alignment horizontal="center" vertical="center" wrapText="1"/>
    </xf>
    <xf numFmtId="0" fontId="19" fillId="5" borderId="2" xfId="0" applyFont="1" applyFill="1" applyBorder="1" applyAlignment="1">
      <alignment vertical="center" wrapText="1"/>
    </xf>
    <xf numFmtId="0" fontId="17" fillId="5" borderId="8" xfId="0" applyNumberFormat="1" applyFont="1" applyFill="1" applyBorder="1" applyAlignment="1">
      <alignment horizontal="center" vertical="center" wrapText="1"/>
    </xf>
    <xf numFmtId="0" fontId="17" fillId="5" borderId="2" xfId="0" applyNumberFormat="1" applyFont="1" applyFill="1" applyBorder="1" applyAlignment="1">
      <alignment horizontal="center" vertical="center" wrapText="1"/>
    </xf>
    <xf numFmtId="0" fontId="21" fillId="5" borderId="2" xfId="0" applyNumberFormat="1" applyFont="1" applyFill="1" applyBorder="1" applyAlignment="1">
      <alignment horizontal="center" vertical="center" wrapText="1"/>
    </xf>
    <xf numFmtId="0" fontId="17" fillId="5" borderId="7" xfId="0" applyNumberFormat="1" applyFont="1" applyFill="1" applyBorder="1" applyAlignment="1">
      <alignment horizontal="center" vertical="center" wrapText="1"/>
    </xf>
    <xf numFmtId="0" fontId="17" fillId="5" borderId="2" xfId="0" applyFont="1" applyFill="1" applyBorder="1" applyAlignment="1">
      <alignment horizontal="center" vertical="center" wrapText="1"/>
    </xf>
    <xf numFmtId="9" fontId="17" fillId="5" borderId="2" xfId="1" applyFont="1" applyFill="1" applyBorder="1" applyAlignment="1">
      <alignment horizontal="center" vertical="center" wrapText="1"/>
    </xf>
    <xf numFmtId="9" fontId="10" fillId="5" borderId="2" xfId="1" applyFont="1" applyFill="1" applyBorder="1" applyAlignment="1">
      <alignment horizontal="center" vertical="center" wrapText="1"/>
    </xf>
    <xf numFmtId="0" fontId="0" fillId="0" borderId="0" xfId="0" applyAlignment="1">
      <alignment wrapText="1"/>
    </xf>
    <xf numFmtId="0" fontId="8" fillId="11" borderId="0" xfId="0" applyFont="1" applyFill="1" applyBorder="1" applyAlignment="1">
      <alignment vertical="center" wrapText="1"/>
    </xf>
    <xf numFmtId="49" fontId="23" fillId="11" borderId="15" xfId="0" applyNumberFormat="1" applyFont="1" applyFill="1" applyBorder="1" applyAlignment="1" applyProtection="1">
      <alignment horizontal="left" wrapText="1"/>
      <protection locked="0"/>
    </xf>
    <xf numFmtId="0" fontId="2" fillId="11" borderId="10" xfId="6" applyNumberFormat="1" applyFont="1" applyFill="1" applyBorder="1" applyAlignment="1">
      <alignment horizontal="center" vertical="center" wrapText="1"/>
    </xf>
    <xf numFmtId="14" fontId="17" fillId="11" borderId="14" xfId="0" applyNumberFormat="1" applyFont="1" applyFill="1" applyBorder="1" applyAlignment="1">
      <alignment horizontal="center" vertical="center" wrapText="1"/>
    </xf>
    <xf numFmtId="14" fontId="17" fillId="11" borderId="1" xfId="0" applyNumberFormat="1" applyFont="1" applyFill="1" applyBorder="1" applyAlignment="1">
      <alignment horizontal="center" vertical="center" wrapText="1"/>
    </xf>
    <xf numFmtId="0" fontId="0" fillId="11" borderId="0" xfId="0" applyFill="1"/>
    <xf numFmtId="0" fontId="24" fillId="0" borderId="0" xfId="0" applyFont="1" applyAlignment="1">
      <alignment wrapText="1"/>
    </xf>
    <xf numFmtId="0" fontId="25" fillId="2" borderId="0" xfId="2" applyFont="1" applyAlignment="1">
      <alignment wrapText="1"/>
    </xf>
    <xf numFmtId="0" fontId="26" fillId="12" borderId="16" xfId="7" applyFont="1" applyAlignment="1">
      <alignment wrapText="1"/>
    </xf>
    <xf numFmtId="0" fontId="4" fillId="2" borderId="2" xfId="2" applyBorder="1" applyAlignment="1">
      <alignment wrapText="1"/>
    </xf>
    <xf numFmtId="49" fontId="5" fillId="3" borderId="0" xfId="3" applyNumberFormat="1" applyFont="1" applyBorder="1" applyAlignment="1">
      <alignment horizontal="center" vertical="center" wrapText="1"/>
    </xf>
    <xf numFmtId="49" fontId="5" fillId="3" borderId="0" xfId="3" applyNumberFormat="1" applyFont="1" applyBorder="1" applyAlignment="1">
      <alignment horizontal="center" vertical="center" shrinkToFit="1"/>
    </xf>
    <xf numFmtId="49" fontId="3" fillId="0" borderId="0" xfId="0" applyNumberFormat="1" applyFont="1" applyFill="1" applyAlignment="1">
      <alignment shrinkToFit="1"/>
    </xf>
    <xf numFmtId="2" fontId="4" fillId="7" borderId="1" xfId="1" applyNumberFormat="1" applyFont="1" applyFill="1" applyBorder="1" applyAlignment="1">
      <alignment horizontal="center"/>
    </xf>
    <xf numFmtId="2" fontId="4" fillId="7" borderId="2" xfId="1" applyNumberFormat="1" applyFont="1" applyFill="1" applyBorder="1" applyAlignment="1">
      <alignment horizontal="center"/>
    </xf>
    <xf numFmtId="164" fontId="12" fillId="9" borderId="1" xfId="0" applyNumberFormat="1" applyFont="1" applyFill="1" applyBorder="1" applyAlignment="1">
      <alignment vertical="center"/>
    </xf>
    <xf numFmtId="164" fontId="12" fillId="9" borderId="10" xfId="0" applyNumberFormat="1" applyFont="1" applyFill="1" applyBorder="1" applyAlignment="1">
      <alignment vertical="center"/>
    </xf>
    <xf numFmtId="164" fontId="12" fillId="9" borderId="7" xfId="0" applyNumberFormat="1" applyFont="1" applyFill="1" applyBorder="1" applyAlignment="1">
      <alignment vertical="center"/>
    </xf>
    <xf numFmtId="164" fontId="12" fillId="9" borderId="9" xfId="0" applyNumberFormat="1" applyFont="1" applyFill="1" applyBorder="1" applyAlignment="1">
      <alignment vertical="center"/>
    </xf>
    <xf numFmtId="164" fontId="12" fillId="9" borderId="6" xfId="0" applyNumberFormat="1" applyFont="1" applyFill="1" applyBorder="1" applyAlignment="1">
      <alignment vertical="center"/>
    </xf>
    <xf numFmtId="164" fontId="12" fillId="5" borderId="2" xfId="0" applyNumberFormat="1" applyFont="1" applyFill="1" applyBorder="1" applyAlignment="1">
      <alignment vertical="center"/>
    </xf>
    <xf numFmtId="164" fontId="12" fillId="5" borderId="3" xfId="0" applyNumberFormat="1" applyFont="1" applyFill="1" applyBorder="1" applyAlignment="1">
      <alignment vertical="center"/>
    </xf>
    <xf numFmtId="164" fontId="9" fillId="5" borderId="1" xfId="0" applyNumberFormat="1" applyFont="1" applyFill="1" applyBorder="1" applyAlignment="1">
      <alignment vertical="center"/>
    </xf>
    <xf numFmtId="164" fontId="9" fillId="5" borderId="10" xfId="0" applyNumberFormat="1" applyFont="1" applyFill="1" applyBorder="1" applyAlignment="1">
      <alignment vertical="center"/>
    </xf>
    <xf numFmtId="164" fontId="12" fillId="9" borderId="2" xfId="0" applyNumberFormat="1" applyFont="1" applyFill="1" applyBorder="1" applyAlignment="1">
      <alignment vertical="center"/>
    </xf>
    <xf numFmtId="164" fontId="9" fillId="9" borderId="1" xfId="0" applyNumberFormat="1" applyFont="1" applyFill="1" applyBorder="1" applyAlignment="1">
      <alignment vertical="center"/>
    </xf>
    <xf numFmtId="164" fontId="12" fillId="8" borderId="3" xfId="0" applyNumberFormat="1" applyFont="1" applyFill="1" applyBorder="1" applyAlignment="1">
      <alignment vertical="center"/>
    </xf>
    <xf numFmtId="164" fontId="12" fillId="8" borderId="2" xfId="0" applyNumberFormat="1" applyFont="1" applyFill="1" applyBorder="1" applyAlignment="1">
      <alignment vertical="center"/>
    </xf>
    <xf numFmtId="164" fontId="12" fillId="9" borderId="3" xfId="0" applyNumberFormat="1" applyFont="1" applyFill="1" applyBorder="1" applyAlignment="1">
      <alignment vertical="center"/>
    </xf>
    <xf numFmtId="164" fontId="2" fillId="5" borderId="1" xfId="0" applyNumberFormat="1" applyFont="1" applyFill="1" applyBorder="1" applyAlignment="1">
      <alignment vertical="center"/>
    </xf>
    <xf numFmtId="164" fontId="2" fillId="5" borderId="9" xfId="0" applyNumberFormat="1" applyFont="1" applyFill="1" applyBorder="1" applyAlignment="1">
      <alignment horizontal="right" vertical="center"/>
    </xf>
    <xf numFmtId="164" fontId="2" fillId="5" borderId="2" xfId="0" applyNumberFormat="1" applyFont="1" applyFill="1" applyBorder="1" applyAlignment="1">
      <alignment vertical="center"/>
    </xf>
    <xf numFmtId="164" fontId="2" fillId="5" borderId="2" xfId="0" applyNumberFormat="1" applyFont="1" applyFill="1" applyBorder="1" applyAlignment="1">
      <alignment horizontal="right" vertical="center"/>
    </xf>
    <xf numFmtId="164" fontId="12" fillId="5" borderId="10" xfId="0" applyNumberFormat="1" applyFont="1" applyFill="1" applyBorder="1" applyAlignment="1">
      <alignment vertical="center"/>
    </xf>
    <xf numFmtId="164" fontId="12" fillId="5" borderId="1" xfId="0" applyNumberFormat="1" applyFont="1" applyFill="1" applyBorder="1" applyAlignment="1">
      <alignment vertical="center"/>
    </xf>
    <xf numFmtId="164" fontId="2" fillId="5" borderId="7" xfId="0" applyNumberFormat="1" applyFont="1" applyFill="1" applyBorder="1" applyAlignment="1">
      <alignment vertical="center"/>
    </xf>
    <xf numFmtId="164" fontId="2" fillId="5" borderId="10" xfId="0" applyNumberFormat="1" applyFont="1" applyFill="1" applyBorder="1" applyAlignment="1">
      <alignment horizontal="right" vertical="center"/>
    </xf>
    <xf numFmtId="164" fontId="12" fillId="5" borderId="9" xfId="0" applyNumberFormat="1" applyFont="1" applyFill="1" applyBorder="1" applyAlignment="1">
      <alignment vertical="center"/>
    </xf>
    <xf numFmtId="164" fontId="2" fillId="8" borderId="2" xfId="0" applyNumberFormat="1" applyFont="1" applyFill="1" applyBorder="1" applyAlignment="1">
      <alignment horizontal="right" vertical="center"/>
    </xf>
    <xf numFmtId="0" fontId="4" fillId="2" borderId="1" xfId="2" applyBorder="1" applyAlignment="1">
      <alignment horizontal="left" vertical="top" wrapText="1"/>
    </xf>
    <xf numFmtId="0" fontId="0" fillId="0" borderId="0" xfId="0"/>
    <xf numFmtId="0" fontId="4" fillId="2" borderId="2" xfId="2" applyBorder="1"/>
    <xf numFmtId="0" fontId="4" fillId="2" borderId="1" xfId="2" applyBorder="1"/>
    <xf numFmtId="0" fontId="4" fillId="2" borderId="2" xfId="2" applyBorder="1" applyAlignment="1">
      <alignment vertical="top" wrapText="1"/>
    </xf>
    <xf numFmtId="0" fontId="4" fillId="2" borderId="2" xfId="2" applyBorder="1" applyAlignment="1">
      <alignment vertical="top"/>
    </xf>
    <xf numFmtId="0" fontId="4" fillId="2" borderId="2" xfId="2" applyBorder="1" applyAlignment="1">
      <alignment horizontal="left" vertical="top" wrapText="1"/>
    </xf>
    <xf numFmtId="0" fontId="0" fillId="0" borderId="0" xfId="0"/>
    <xf numFmtId="0" fontId="0" fillId="0" borderId="0" xfId="0" applyFill="1"/>
    <xf numFmtId="0" fontId="0" fillId="0" borderId="0" xfId="0" applyFill="1" applyBorder="1"/>
    <xf numFmtId="0" fontId="11" fillId="0" borderId="0" xfId="2" applyFont="1" applyFill="1" applyBorder="1" applyAlignment="1">
      <alignment wrapText="1"/>
    </xf>
    <xf numFmtId="0" fontId="11" fillId="0" borderId="0" xfId="2" applyFont="1" applyFill="1" applyBorder="1" applyAlignment="1">
      <alignment vertical="top" wrapText="1"/>
    </xf>
    <xf numFmtId="0" fontId="11" fillId="0" borderId="0" xfId="2" applyFont="1" applyFill="1" applyBorder="1" applyAlignment="1">
      <alignment horizontal="left" vertical="top" wrapText="1"/>
    </xf>
    <xf numFmtId="0" fontId="0" fillId="0" borderId="0" xfId="0"/>
    <xf numFmtId="0" fontId="0" fillId="0" borderId="0" xfId="0" applyAlignment="1">
      <alignment horizontal="left" vertical="top"/>
    </xf>
    <xf numFmtId="14" fontId="17" fillId="5" borderId="1" xfId="0" applyNumberFormat="1" applyFont="1" applyFill="1" applyBorder="1" applyAlignment="1">
      <alignment horizontal="center" vertical="center" wrapText="1"/>
    </xf>
    <xf numFmtId="0" fontId="2" fillId="5" borderId="3" xfId="6" applyNumberFormat="1" applyFont="1" applyFill="1" applyBorder="1" applyAlignment="1">
      <alignment horizontal="center" vertical="center" wrapText="1"/>
    </xf>
    <xf numFmtId="0" fontId="0" fillId="0" borderId="0" xfId="0"/>
    <xf numFmtId="0" fontId="0" fillId="0" borderId="0" xfId="0" applyAlignment="1">
      <alignment horizontal="right"/>
    </xf>
    <xf numFmtId="49" fontId="0" fillId="0" borderId="0" xfId="0" applyNumberFormat="1" applyFont="1" applyFill="1" applyAlignment="1">
      <alignment shrinkToFit="1"/>
    </xf>
    <xf numFmtId="0" fontId="17" fillId="5" borderId="8" xfId="0" applyNumberFormat="1" applyFont="1" applyFill="1" applyBorder="1" applyAlignment="1">
      <alignment vertical="center" wrapText="1"/>
    </xf>
    <xf numFmtId="0" fontId="0" fillId="0" borderId="0" xfId="0" applyNumberFormat="1" applyAlignment="1"/>
    <xf numFmtId="0" fontId="0" fillId="0" borderId="0" xfId="0"/>
    <xf numFmtId="0" fontId="11" fillId="0" borderId="0" xfId="2" applyFont="1" applyFill="1" applyBorder="1" applyAlignment="1">
      <alignment wrapText="1"/>
    </xf>
    <xf numFmtId="0" fontId="0" fillId="0" borderId="0" xfId="0"/>
    <xf numFmtId="0" fontId="0" fillId="0" borderId="0" xfId="0" applyAlignment="1">
      <alignment horizontal="left" vertical="top"/>
    </xf>
    <xf numFmtId="0" fontId="0" fillId="0" borderId="0" xfId="0"/>
    <xf numFmtId="0" fontId="0" fillId="0" borderId="0" xfId="0"/>
    <xf numFmtId="0" fontId="47" fillId="13" borderId="2" xfId="6" applyFont="1" applyFill="1" applyBorder="1" applyAlignment="1">
      <alignment horizontal="right" vertical="center" wrapText="1"/>
    </xf>
    <xf numFmtId="49" fontId="0" fillId="0" borderId="0" xfId="0" applyNumberFormat="1" applyFont="1" applyAlignment="1">
      <alignment shrinkToFit="1"/>
    </xf>
    <xf numFmtId="0" fontId="2" fillId="6" borderId="2" xfId="0" applyFont="1" applyFill="1" applyBorder="1" applyAlignment="1">
      <alignment horizontal="center" vertical="center" wrapText="1"/>
    </xf>
    <xf numFmtId="0" fontId="17" fillId="5" borderId="2" xfId="0" applyNumberFormat="1" applyFont="1" applyFill="1" applyBorder="1" applyAlignment="1">
      <alignment horizontal="center" vertical="center" wrapText="1"/>
    </xf>
    <xf numFmtId="0" fontId="31" fillId="9" borderId="1" xfId="2" applyFont="1" applyFill="1" applyBorder="1" applyAlignment="1">
      <alignment horizontal="left" vertical="top" wrapText="1"/>
    </xf>
    <xf numFmtId="0" fontId="37" fillId="9" borderId="2" xfId="2" applyFont="1" applyFill="1" applyBorder="1" applyAlignment="1">
      <alignment horizontal="left" vertical="top" wrapText="1"/>
    </xf>
    <xf numFmtId="0" fontId="31" fillId="9" borderId="0" xfId="0" applyFont="1" applyFill="1" applyAlignment="1">
      <alignment horizontal="left" vertical="top"/>
    </xf>
    <xf numFmtId="0" fontId="37" fillId="9" borderId="2" xfId="2" applyFont="1" applyFill="1" applyBorder="1" applyAlignment="1">
      <alignment horizontal="left" vertical="top"/>
    </xf>
    <xf numFmtId="3" fontId="0" fillId="0" borderId="0" xfId="0" applyNumberFormat="1" applyAlignment="1">
      <alignment horizontal="right"/>
    </xf>
    <xf numFmtId="3" fontId="0" fillId="0" borderId="0" xfId="0" applyNumberFormat="1" applyAlignment="1"/>
    <xf numFmtId="0" fontId="3" fillId="0" borderId="0" xfId="16"/>
    <xf numFmtId="0" fontId="3" fillId="0" borderId="0" xfId="16" applyAlignment="1">
      <alignment horizontal="center"/>
    </xf>
    <xf numFmtId="0" fontId="3" fillId="0" borderId="0" xfId="16" applyAlignment="1">
      <alignment horizontal="left" vertical="top"/>
    </xf>
    <xf numFmtId="0" fontId="3" fillId="0" borderId="0" xfId="16" applyBorder="1"/>
    <xf numFmtId="0" fontId="3" fillId="0" borderId="0" xfId="16" applyBorder="1" applyAlignment="1">
      <alignment horizontal="center"/>
    </xf>
    <xf numFmtId="0" fontId="3" fillId="0" borderId="0" xfId="16" applyBorder="1" applyAlignment="1">
      <alignment horizontal="left" vertical="top"/>
    </xf>
    <xf numFmtId="0" fontId="3" fillId="0" borderId="0" xfId="16" applyFill="1" applyBorder="1"/>
    <xf numFmtId="0" fontId="30" fillId="0" borderId="0" xfId="17" applyFont="1" applyFill="1" applyBorder="1" applyAlignment="1">
      <alignment horizontal="left" vertical="top" wrapText="1"/>
    </xf>
    <xf numFmtId="0" fontId="31" fillId="14" borderId="1" xfId="17" applyFont="1" applyFill="1" applyBorder="1" applyAlignment="1">
      <alignment horizontal="left" vertical="top" wrapText="1"/>
    </xf>
    <xf numFmtId="0" fontId="31" fillId="14" borderId="12" xfId="17" applyFont="1" applyFill="1" applyBorder="1" applyAlignment="1">
      <alignment horizontal="left" vertical="top" wrapText="1"/>
    </xf>
    <xf numFmtId="0" fontId="37" fillId="9" borderId="2" xfId="17" applyFont="1" applyFill="1" applyBorder="1" applyAlignment="1">
      <alignment horizontal="left" vertical="top" wrapText="1"/>
    </xf>
    <xf numFmtId="0" fontId="31" fillId="14" borderId="2" xfId="17" applyNumberFormat="1" applyFont="1" applyFill="1" applyBorder="1" applyAlignment="1">
      <alignment horizontal="left" vertical="top" wrapText="1"/>
    </xf>
    <xf numFmtId="0" fontId="31" fillId="9" borderId="12" xfId="17" applyFont="1" applyFill="1" applyBorder="1" applyAlignment="1">
      <alignment horizontal="left" vertical="top" wrapText="1"/>
    </xf>
    <xf numFmtId="0" fontId="46" fillId="9" borderId="1" xfId="17" applyFont="1" applyFill="1" applyBorder="1" applyAlignment="1">
      <alignment horizontal="left" vertical="top" wrapText="1"/>
    </xf>
    <xf numFmtId="0" fontId="31" fillId="9" borderId="2" xfId="17" applyFont="1" applyFill="1" applyBorder="1" applyAlignment="1">
      <alignment horizontal="left" vertical="top" wrapText="1"/>
    </xf>
    <xf numFmtId="0" fontId="31" fillId="9" borderId="2" xfId="16" applyFont="1" applyFill="1" applyBorder="1" applyAlignment="1">
      <alignment horizontal="left" vertical="top" wrapText="1"/>
    </xf>
    <xf numFmtId="0" fontId="28" fillId="0" borderId="0" xfId="16" applyFont="1"/>
    <xf numFmtId="0" fontId="31" fillId="16" borderId="19" xfId="16" applyFont="1" applyFill="1" applyBorder="1" applyAlignment="1">
      <alignment horizontal="left" vertical="top" wrapText="1"/>
    </xf>
    <xf numFmtId="0" fontId="31" fillId="19" borderId="19" xfId="16" applyFont="1" applyFill="1" applyBorder="1" applyAlignment="1">
      <alignment horizontal="left" vertical="top" wrapText="1"/>
    </xf>
    <xf numFmtId="0" fontId="31" fillId="19" borderId="18" xfId="16" applyFont="1" applyFill="1" applyBorder="1" applyAlignment="1">
      <alignment horizontal="left" vertical="top" wrapText="1"/>
    </xf>
    <xf numFmtId="0" fontId="31" fillId="9" borderId="17" xfId="17" applyFont="1" applyFill="1" applyBorder="1" applyAlignment="1">
      <alignment horizontal="left" vertical="top" wrapText="1"/>
    </xf>
    <xf numFmtId="0" fontId="31" fillId="9" borderId="10" xfId="17" applyFont="1" applyFill="1" applyBorder="1" applyAlignment="1">
      <alignment horizontal="left" vertical="top" wrapText="1"/>
    </xf>
    <xf numFmtId="0" fontId="31" fillId="9" borderId="17" xfId="16" applyFont="1" applyFill="1" applyBorder="1" applyAlignment="1">
      <alignment horizontal="left" vertical="top"/>
    </xf>
    <xf numFmtId="0" fontId="31" fillId="9" borderId="0" xfId="16" applyFont="1" applyFill="1" applyAlignment="1">
      <alignment horizontal="left" vertical="top"/>
    </xf>
    <xf numFmtId="0" fontId="31" fillId="9" borderId="7" xfId="17" applyFont="1" applyFill="1" applyBorder="1" applyAlignment="1">
      <alignment horizontal="left" vertical="top" wrapText="1"/>
    </xf>
    <xf numFmtId="1" fontId="31" fillId="9" borderId="1" xfId="17" applyNumberFormat="1" applyFont="1" applyFill="1" applyBorder="1" applyAlignment="1">
      <alignment horizontal="left" vertical="top" wrapText="1"/>
    </xf>
    <xf numFmtId="3" fontId="31" fillId="9" borderId="1" xfId="17" applyNumberFormat="1" applyFont="1" applyFill="1" applyBorder="1" applyAlignment="1">
      <alignment horizontal="left" vertical="top" wrapText="1"/>
    </xf>
    <xf numFmtId="0" fontId="31" fillId="16" borderId="17" xfId="16" applyFont="1" applyFill="1" applyBorder="1" applyAlignment="1">
      <alignment horizontal="left" vertical="top" wrapText="1"/>
    </xf>
    <xf numFmtId="0" fontId="31" fillId="19" borderId="17" xfId="16" applyFont="1" applyFill="1" applyBorder="1" applyAlignment="1">
      <alignment horizontal="left" vertical="top" wrapText="1"/>
    </xf>
    <xf numFmtId="0" fontId="31" fillId="19" borderId="20" xfId="16" applyFont="1" applyFill="1" applyBorder="1" applyAlignment="1">
      <alignment horizontal="left" vertical="top" wrapText="1"/>
    </xf>
    <xf numFmtId="0" fontId="38" fillId="16" borderId="19" xfId="16" applyFont="1" applyFill="1" applyBorder="1" applyAlignment="1">
      <alignment horizontal="left" vertical="top" wrapText="1"/>
    </xf>
    <xf numFmtId="0" fontId="31" fillId="15" borderId="19" xfId="16" applyFont="1" applyFill="1" applyBorder="1" applyAlignment="1">
      <alignment horizontal="left" vertical="top" wrapText="1"/>
    </xf>
    <xf numFmtId="0" fontId="31" fillId="15" borderId="17" xfId="16" applyFont="1" applyFill="1" applyBorder="1" applyAlignment="1">
      <alignment horizontal="left" vertical="top" wrapText="1"/>
    </xf>
    <xf numFmtId="0" fontId="31" fillId="15" borderId="18" xfId="16" applyFont="1" applyFill="1" applyBorder="1" applyAlignment="1">
      <alignment horizontal="left" vertical="top" wrapText="1"/>
    </xf>
    <xf numFmtId="0" fontId="31" fillId="16" borderId="21" xfId="16" applyFont="1" applyFill="1" applyBorder="1" applyAlignment="1">
      <alignment horizontal="left" vertical="top" wrapText="1"/>
    </xf>
    <xf numFmtId="0" fontId="31" fillId="16" borderId="20" xfId="16" applyFont="1" applyFill="1" applyBorder="1" applyAlignment="1">
      <alignment horizontal="left" vertical="top" wrapText="1"/>
    </xf>
    <xf numFmtId="49" fontId="31" fillId="9" borderId="1" xfId="17" applyNumberFormat="1" applyFont="1" applyFill="1" applyBorder="1" applyAlignment="1">
      <alignment horizontal="left" vertical="top" wrapText="1"/>
    </xf>
    <xf numFmtId="0" fontId="31" fillId="14" borderId="2" xfId="17" applyNumberFormat="1" applyFont="1" applyFill="1" applyBorder="1" applyAlignment="1">
      <alignment horizontal="left" vertical="top" wrapText="1"/>
    </xf>
    <xf numFmtId="0" fontId="12" fillId="0" borderId="0" xfId="16" applyFont="1"/>
    <xf numFmtId="0" fontId="20" fillId="5" borderId="2" xfId="16" applyFont="1" applyFill="1" applyBorder="1" applyAlignment="1">
      <alignment horizontal="center" vertical="center" wrapText="1"/>
    </xf>
    <xf numFmtId="0" fontId="31" fillId="14" borderId="2" xfId="17" applyNumberFormat="1" applyFont="1" applyFill="1" applyBorder="1" applyAlignment="1">
      <alignment horizontal="left" vertical="top" wrapText="1"/>
    </xf>
    <xf numFmtId="0" fontId="31" fillId="19" borderId="0" xfId="16" applyFont="1" applyFill="1" applyAlignment="1">
      <alignment horizontal="left" vertical="top" wrapText="1"/>
    </xf>
    <xf numFmtId="0" fontId="31" fillId="16" borderId="0" xfId="16" applyFont="1" applyFill="1" applyAlignment="1">
      <alignment horizontal="left" vertical="top" wrapText="1"/>
    </xf>
    <xf numFmtId="3" fontId="31" fillId="14" borderId="1" xfId="17" applyNumberFormat="1" applyFont="1" applyFill="1" applyBorder="1" applyAlignment="1">
      <alignment horizontal="left" vertical="top" wrapText="1"/>
    </xf>
    <xf numFmtId="0" fontId="31" fillId="9" borderId="12" xfId="2" applyFont="1" applyFill="1" applyBorder="1" applyAlignment="1">
      <alignment horizontal="left" vertical="top" wrapText="1"/>
    </xf>
    <xf numFmtId="0" fontId="31" fillId="16" borderId="18" xfId="16" applyFont="1" applyFill="1" applyBorder="1" applyAlignment="1">
      <alignment horizontal="left" vertical="top" wrapText="1"/>
    </xf>
    <xf numFmtId="2" fontId="31" fillId="9" borderId="1" xfId="17" applyNumberFormat="1" applyFont="1" applyFill="1" applyBorder="1" applyAlignment="1">
      <alignment horizontal="left" vertical="top" wrapText="1"/>
    </xf>
    <xf numFmtId="1" fontId="31" fillId="16" borderId="19" xfId="16" applyNumberFormat="1" applyFont="1" applyFill="1" applyBorder="1" applyAlignment="1">
      <alignment horizontal="left" vertical="top" wrapText="1"/>
    </xf>
    <xf numFmtId="49" fontId="31" fillId="19" borderId="19" xfId="16" applyNumberFormat="1" applyFont="1" applyFill="1" applyBorder="1" applyAlignment="1">
      <alignment horizontal="left" vertical="top" wrapText="1"/>
    </xf>
    <xf numFmtId="0" fontId="31" fillId="9" borderId="2" xfId="0" applyFont="1" applyFill="1" applyBorder="1" applyAlignment="1">
      <alignment horizontal="left" vertical="top" wrapText="1"/>
    </xf>
    <xf numFmtId="0" fontId="48" fillId="14" borderId="2" xfId="2" applyFont="1" applyFill="1" applyBorder="1" applyAlignment="1">
      <alignment horizontal="left" vertical="top" wrapText="1"/>
    </xf>
    <xf numFmtId="0" fontId="48" fillId="14" borderId="1" xfId="2" applyFont="1" applyFill="1" applyBorder="1" applyAlignment="1">
      <alignment horizontal="left" vertical="top" wrapText="1"/>
    </xf>
    <xf numFmtId="0" fontId="49" fillId="9" borderId="1" xfId="2" applyFont="1" applyFill="1" applyBorder="1" applyAlignment="1">
      <alignment horizontal="left" vertical="top" wrapText="1"/>
    </xf>
    <xf numFmtId="14" fontId="48" fillId="14" borderId="2" xfId="2" applyNumberFormat="1" applyFont="1" applyFill="1" applyBorder="1" applyAlignment="1">
      <alignment horizontal="left" vertical="top" wrapText="1"/>
    </xf>
    <xf numFmtId="3" fontId="48" fillId="14" borderId="2" xfId="2" applyNumberFormat="1" applyFont="1" applyFill="1" applyBorder="1" applyAlignment="1">
      <alignment horizontal="left" vertical="top" wrapText="1"/>
    </xf>
    <xf numFmtId="0" fontId="48" fillId="14" borderId="2" xfId="2" applyNumberFormat="1" applyFont="1" applyFill="1" applyBorder="1" applyAlignment="1">
      <alignment horizontal="left" vertical="top" wrapText="1"/>
    </xf>
    <xf numFmtId="0" fontId="48" fillId="9" borderId="2" xfId="2" applyFont="1" applyFill="1" applyBorder="1" applyAlignment="1">
      <alignment horizontal="left" vertical="top" wrapText="1"/>
    </xf>
    <xf numFmtId="9" fontId="48" fillId="14" borderId="2" xfId="1" applyFont="1" applyFill="1" applyBorder="1" applyAlignment="1">
      <alignment horizontal="left" vertical="top" wrapText="1"/>
    </xf>
    <xf numFmtId="9" fontId="48" fillId="9" borderId="2" xfId="2" applyNumberFormat="1" applyFont="1" applyFill="1" applyBorder="1" applyAlignment="1">
      <alignment horizontal="left" vertical="top" wrapText="1"/>
    </xf>
    <xf numFmtId="14" fontId="48" fillId="9" borderId="2" xfId="2" applyNumberFormat="1" applyFont="1" applyFill="1" applyBorder="1" applyAlignment="1">
      <alignment horizontal="left" vertical="top" wrapText="1"/>
    </xf>
    <xf numFmtId="3" fontId="48" fillId="9" borderId="2" xfId="2" applyNumberFormat="1" applyFont="1" applyFill="1" applyBorder="1" applyAlignment="1">
      <alignment horizontal="left" vertical="top" wrapText="1"/>
    </xf>
    <xf numFmtId="0" fontId="48" fillId="9" borderId="2" xfId="2" applyNumberFormat="1" applyFont="1" applyFill="1" applyBorder="1" applyAlignment="1">
      <alignment horizontal="left" vertical="top" wrapText="1"/>
    </xf>
    <xf numFmtId="0" fontId="48" fillId="9" borderId="1" xfId="2" applyFont="1" applyFill="1" applyBorder="1" applyAlignment="1">
      <alignment horizontal="left" vertical="top" wrapText="1"/>
    </xf>
    <xf numFmtId="9" fontId="48" fillId="9" borderId="2" xfId="1" applyFont="1" applyFill="1" applyBorder="1" applyAlignment="1">
      <alignment horizontal="left" vertical="top" wrapText="1"/>
    </xf>
    <xf numFmtId="0" fontId="49" fillId="14" borderId="1" xfId="2" applyFont="1" applyFill="1" applyBorder="1" applyAlignment="1">
      <alignment horizontal="left" vertical="top" wrapText="1"/>
    </xf>
    <xf numFmtId="0" fontId="48" fillId="15" borderId="17" xfId="0" applyFont="1" applyFill="1" applyBorder="1" applyAlignment="1">
      <alignment horizontal="left" vertical="top" wrapText="1"/>
    </xf>
    <xf numFmtId="9" fontId="48" fillId="14" borderId="2" xfId="2" applyNumberFormat="1" applyFont="1" applyFill="1" applyBorder="1" applyAlignment="1">
      <alignment horizontal="left" vertical="top" wrapText="1"/>
    </xf>
    <xf numFmtId="3" fontId="48" fillId="15" borderId="17" xfId="0" applyNumberFormat="1" applyFont="1" applyFill="1" applyBorder="1" applyAlignment="1">
      <alignment horizontal="left" vertical="top" wrapText="1"/>
    </xf>
    <xf numFmtId="3" fontId="48" fillId="16" borderId="17" xfId="0" applyNumberFormat="1" applyFont="1" applyFill="1" applyBorder="1" applyAlignment="1">
      <alignment horizontal="left" vertical="top" wrapText="1"/>
    </xf>
    <xf numFmtId="0" fontId="48" fillId="16" borderId="17" xfId="0" applyFont="1" applyFill="1" applyBorder="1" applyAlignment="1">
      <alignment horizontal="left" vertical="top" wrapText="1"/>
    </xf>
    <xf numFmtId="0" fontId="48" fillId="15" borderId="19" xfId="0" applyFont="1" applyFill="1" applyBorder="1" applyAlignment="1">
      <alignment horizontal="left" vertical="top" wrapText="1"/>
    </xf>
    <xf numFmtId="9" fontId="48" fillId="15" borderId="17" xfId="0" applyNumberFormat="1" applyFont="1" applyFill="1" applyBorder="1" applyAlignment="1">
      <alignment horizontal="left" vertical="top" wrapText="1"/>
    </xf>
    <xf numFmtId="9" fontId="48" fillId="16" borderId="17" xfId="0" applyNumberFormat="1" applyFont="1" applyFill="1" applyBorder="1" applyAlignment="1">
      <alignment horizontal="left" vertical="top" wrapText="1"/>
    </xf>
    <xf numFmtId="0" fontId="48" fillId="16" borderId="0" xfId="0" applyFont="1" applyFill="1" applyAlignment="1">
      <alignment horizontal="left" vertical="top"/>
    </xf>
    <xf numFmtId="14" fontId="48" fillId="15" borderId="17" xfId="0" applyNumberFormat="1" applyFont="1" applyFill="1" applyBorder="1" applyAlignment="1">
      <alignment horizontal="left" vertical="top" wrapText="1"/>
    </xf>
    <xf numFmtId="0" fontId="48" fillId="16" borderId="22" xfId="0" applyFont="1" applyFill="1" applyBorder="1" applyAlignment="1">
      <alignment horizontal="left" vertical="top"/>
    </xf>
    <xf numFmtId="0" fontId="48" fillId="9" borderId="0" xfId="0" applyFont="1" applyFill="1" applyAlignment="1">
      <alignment horizontal="left" vertical="top"/>
    </xf>
    <xf numFmtId="3" fontId="48" fillId="17" borderId="5" xfId="0" applyNumberFormat="1" applyFont="1" applyFill="1" applyBorder="1" applyAlignment="1">
      <alignment horizontal="left" vertical="top" wrapText="1"/>
    </xf>
    <xf numFmtId="0" fontId="48" fillId="17" borderId="5" xfId="0" applyFont="1" applyFill="1" applyBorder="1" applyAlignment="1">
      <alignment horizontal="left" vertical="top" wrapText="1"/>
    </xf>
    <xf numFmtId="0" fontId="48" fillId="18" borderId="2" xfId="14" applyFont="1" applyFill="1" applyBorder="1" applyAlignment="1" applyProtection="1">
      <alignment horizontal="left" vertical="top" wrapText="1"/>
    </xf>
    <xf numFmtId="3" fontId="0" fillId="0" borderId="0" xfId="0" applyNumberFormat="1"/>
    <xf numFmtId="0" fontId="37" fillId="9" borderId="6" xfId="17" applyFont="1" applyFill="1" applyBorder="1" applyAlignment="1">
      <alignment horizontal="left" vertical="top" wrapText="1"/>
    </xf>
    <xf numFmtId="0" fontId="37" fillId="9" borderId="1" xfId="17" applyFont="1" applyFill="1" applyBorder="1" applyAlignment="1">
      <alignment horizontal="left" vertical="top" wrapText="1"/>
    </xf>
    <xf numFmtId="0" fontId="31" fillId="9" borderId="6" xfId="17" applyFont="1" applyFill="1" applyBorder="1" applyAlignment="1">
      <alignment horizontal="left" vertical="top" wrapText="1"/>
    </xf>
    <xf numFmtId="0" fontId="31" fillId="9" borderId="1" xfId="17" applyFont="1" applyFill="1" applyBorder="1" applyAlignment="1">
      <alignment horizontal="left" vertical="top" wrapText="1"/>
    </xf>
    <xf numFmtId="9" fontId="48" fillId="9" borderId="1" xfId="2" applyNumberFormat="1" applyFont="1" applyFill="1" applyBorder="1" applyAlignment="1">
      <alignment horizontal="left" vertical="top" wrapText="1"/>
    </xf>
    <xf numFmtId="0" fontId="48" fillId="17" borderId="12" xfId="0" applyFont="1" applyFill="1" applyBorder="1" applyAlignment="1">
      <alignment horizontal="left" vertical="top" wrapText="1"/>
    </xf>
    <xf numFmtId="9" fontId="48" fillId="17" borderId="5" xfId="0" applyNumberFormat="1" applyFont="1" applyFill="1" applyBorder="1" applyAlignment="1">
      <alignment horizontal="left" vertical="top" wrapText="1"/>
    </xf>
    <xf numFmtId="3" fontId="52" fillId="13" borderId="2" xfId="6" applyNumberFormat="1" applyFont="1" applyFill="1" applyBorder="1" applyAlignment="1">
      <alignment horizontal="left" vertical="top" wrapText="1"/>
    </xf>
    <xf numFmtId="3" fontId="52" fillId="20" borderId="2" xfId="6" applyNumberFormat="1" applyFont="1" applyFill="1" applyBorder="1" applyAlignment="1">
      <alignment horizontal="left" vertical="top" wrapText="1"/>
    </xf>
    <xf numFmtId="3" fontId="52" fillId="20" borderId="2" xfId="2" applyNumberFormat="1" applyFont="1" applyFill="1" applyBorder="1" applyAlignment="1">
      <alignment horizontal="left" vertical="top" wrapText="1"/>
    </xf>
    <xf numFmtId="3" fontId="52" fillId="21" borderId="17" xfId="0" applyNumberFormat="1" applyFont="1" applyFill="1" applyBorder="1" applyAlignment="1">
      <alignment horizontal="left" vertical="top" wrapText="1"/>
    </xf>
    <xf numFmtId="0" fontId="2" fillId="5" borderId="6"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8" fillId="5" borderId="2" xfId="16" applyFont="1" applyFill="1" applyBorder="1" applyAlignment="1">
      <alignment horizontal="center" vertical="center" wrapText="1"/>
    </xf>
    <xf numFmtId="0" fontId="9" fillId="5" borderId="2" xfId="16" applyFont="1" applyFill="1" applyBorder="1" applyAlignment="1">
      <alignment horizontal="center" vertical="center" wrapText="1"/>
    </xf>
    <xf numFmtId="0" fontId="22" fillId="5" borderId="3" xfId="16" applyFont="1" applyFill="1" applyBorder="1" applyAlignment="1" applyProtection="1">
      <alignment horizontal="left" vertical="center" wrapText="1"/>
      <protection locked="0"/>
    </xf>
    <xf numFmtId="0" fontId="22" fillId="5" borderId="4" xfId="16" applyFont="1" applyFill="1" applyBorder="1" applyAlignment="1" applyProtection="1">
      <alignment horizontal="left" vertical="center" wrapText="1"/>
      <protection locked="0"/>
    </xf>
    <xf numFmtId="0" fontId="22" fillId="5" borderId="5" xfId="16" applyFont="1" applyFill="1" applyBorder="1" applyAlignment="1" applyProtection="1">
      <alignment horizontal="left" vertical="center" wrapText="1"/>
      <protection locked="0"/>
    </xf>
    <xf numFmtId="0" fontId="8" fillId="5" borderId="3" xfId="16" applyFont="1" applyFill="1" applyBorder="1" applyAlignment="1">
      <alignment vertical="center" wrapText="1"/>
    </xf>
    <xf numFmtId="0" fontId="8" fillId="5" borderId="4" xfId="16" applyFont="1" applyFill="1" applyBorder="1" applyAlignment="1">
      <alignment vertical="center" wrapText="1"/>
    </xf>
    <xf numFmtId="0" fontId="8" fillId="5" borderId="5" xfId="16" applyFont="1" applyFill="1" applyBorder="1" applyAlignment="1">
      <alignment vertical="center" wrapText="1"/>
    </xf>
    <xf numFmtId="0" fontId="8" fillId="5" borderId="6" xfId="16" applyFont="1" applyFill="1" applyBorder="1" applyAlignment="1">
      <alignment horizontal="center" vertical="center" wrapText="1"/>
    </xf>
    <xf numFmtId="0" fontId="8" fillId="5" borderId="1" xfId="16" applyFont="1" applyFill="1" applyBorder="1" applyAlignment="1">
      <alignment horizontal="center" vertical="center" wrapText="1"/>
    </xf>
    <xf numFmtId="0" fontId="8" fillId="5" borderId="13" xfId="16" applyFont="1" applyFill="1" applyBorder="1" applyAlignment="1">
      <alignment horizontal="center" vertical="center" wrapText="1"/>
    </xf>
    <xf numFmtId="0" fontId="8" fillId="5" borderId="12" xfId="16" applyFont="1" applyFill="1" applyBorder="1" applyAlignment="1">
      <alignment horizontal="center" vertical="center" wrapText="1"/>
    </xf>
    <xf numFmtId="0" fontId="37" fillId="9" borderId="6" xfId="17" applyFont="1" applyFill="1" applyBorder="1" applyAlignment="1">
      <alignment horizontal="left" vertical="top" wrapText="1"/>
    </xf>
    <xf numFmtId="0" fontId="37" fillId="9" borderId="1" xfId="17" applyFont="1" applyFill="1" applyBorder="1" applyAlignment="1">
      <alignment horizontal="left" vertical="top" wrapText="1"/>
    </xf>
    <xf numFmtId="0" fontId="31" fillId="9" borderId="6" xfId="17" applyFont="1" applyFill="1" applyBorder="1" applyAlignment="1">
      <alignment horizontal="left" vertical="top" wrapText="1"/>
    </xf>
    <xf numFmtId="0" fontId="31" fillId="9" borderId="1" xfId="17" applyFont="1" applyFill="1" applyBorder="1" applyAlignment="1">
      <alignment horizontal="left" vertical="top" wrapText="1"/>
    </xf>
    <xf numFmtId="0" fontId="30" fillId="0" borderId="0" xfId="17" applyFont="1" applyFill="1" applyBorder="1" applyAlignment="1">
      <alignment horizontal="left" vertical="top" wrapText="1"/>
    </xf>
    <xf numFmtId="0" fontId="31" fillId="14" borderId="2" xfId="17" applyNumberFormat="1" applyFont="1" applyFill="1" applyBorder="1" applyAlignment="1">
      <alignment horizontal="left" vertical="top" wrapText="1"/>
    </xf>
    <xf numFmtId="0" fontId="42" fillId="0" borderId="15" xfId="0" applyFont="1" applyBorder="1" applyAlignment="1">
      <alignment horizontal="left"/>
    </xf>
    <xf numFmtId="14" fontId="2" fillId="5" borderId="2" xfId="0" applyNumberFormat="1" applyFont="1" applyFill="1" applyBorder="1" applyAlignment="1">
      <alignment horizontal="center" vertical="center" wrapText="1"/>
    </xf>
    <xf numFmtId="14" fontId="0" fillId="0" borderId="2" xfId="0" applyNumberFormat="1" applyBorder="1" applyAlignment="1">
      <alignment horizontal="center" vertical="center" wrapText="1"/>
    </xf>
    <xf numFmtId="0" fontId="10" fillId="5" borderId="4" xfId="0" applyNumberFormat="1" applyFont="1" applyFill="1" applyBorder="1" applyAlignment="1">
      <alignment horizontal="center" vertical="center" wrapText="1"/>
    </xf>
    <xf numFmtId="0" fontId="15" fillId="5" borderId="5" xfId="0" applyFont="1" applyFill="1" applyBorder="1" applyAlignment="1">
      <alignment horizontal="center" vertical="center" wrapText="1"/>
    </xf>
    <xf numFmtId="0" fontId="2" fillId="5" borderId="3" xfId="0" applyNumberFormat="1" applyFont="1" applyFill="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17" fillId="5" borderId="6" xfId="0" applyNumberFormat="1" applyFont="1" applyFill="1" applyBorder="1" applyAlignment="1">
      <alignment horizontal="center" vertical="center" wrapText="1"/>
    </xf>
    <xf numFmtId="0" fontId="17" fillId="5" borderId="1" xfId="0" applyNumberFormat="1" applyFont="1" applyFill="1" applyBorder="1" applyAlignment="1">
      <alignment horizontal="center" vertical="center" wrapText="1"/>
    </xf>
    <xf numFmtId="0" fontId="7" fillId="5" borderId="3" xfId="0" applyFont="1" applyFill="1" applyBorder="1" applyAlignment="1"/>
    <xf numFmtId="0" fontId="7" fillId="5" borderId="4" xfId="0" applyFont="1" applyFill="1" applyBorder="1" applyAlignment="1"/>
    <xf numFmtId="0" fontId="7" fillId="5" borderId="5" xfId="0" applyFont="1" applyFill="1" applyBorder="1" applyAlignment="1"/>
    <xf numFmtId="0" fontId="8" fillId="5" borderId="10" xfId="0" applyFont="1" applyFill="1" applyBorder="1" applyAlignment="1">
      <alignment vertical="center" wrapText="1"/>
    </xf>
    <xf numFmtId="0" fontId="8" fillId="5" borderId="11" xfId="0" applyFont="1" applyFill="1" applyBorder="1" applyAlignment="1">
      <alignment vertical="center" wrapText="1"/>
    </xf>
    <xf numFmtId="0" fontId="8" fillId="5" borderId="4" xfId="0" applyFont="1" applyFill="1" applyBorder="1" applyAlignment="1">
      <alignment vertical="center" wrapText="1"/>
    </xf>
    <xf numFmtId="0" fontId="8" fillId="5" borderId="5" xfId="0" applyFont="1" applyFill="1" applyBorder="1" applyAlignment="1">
      <alignment vertical="center" wrapText="1"/>
    </xf>
    <xf numFmtId="49" fontId="23" fillId="5" borderId="4" xfId="0" applyNumberFormat="1" applyFont="1" applyFill="1" applyBorder="1" applyAlignment="1" applyProtection="1">
      <alignment horizontal="left" wrapText="1"/>
      <protection locked="0"/>
    </xf>
    <xf numFmtId="49" fontId="23" fillId="5" borderId="5" xfId="0" applyNumberFormat="1" applyFont="1" applyFill="1" applyBorder="1" applyAlignment="1" applyProtection="1">
      <alignment horizontal="left" wrapText="1"/>
      <protection locked="0"/>
    </xf>
    <xf numFmtId="0" fontId="2" fillId="5" borderId="3" xfId="6" applyNumberFormat="1" applyFont="1" applyFill="1" applyBorder="1" applyAlignment="1">
      <alignment horizontal="center" vertical="center" wrapText="1"/>
    </xf>
    <xf numFmtId="0" fontId="12" fillId="0" borderId="5" xfId="0" applyFont="1" applyBorder="1" applyAlignment="1">
      <alignment horizontal="center" vertical="center" wrapText="1"/>
    </xf>
    <xf numFmtId="0" fontId="2" fillId="5" borderId="4" xfId="6" applyNumberFormat="1"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0" fillId="5" borderId="2" xfId="0" applyFill="1" applyBorder="1" applyAlignment="1">
      <alignment horizontal="center" vertical="center"/>
    </xf>
    <xf numFmtId="0" fontId="17" fillId="5" borderId="3" xfId="0" applyFont="1" applyFill="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17" fillId="5" borderId="3" xfId="0" applyFont="1" applyFill="1" applyBorder="1" applyAlignment="1">
      <alignment horizontal="center" vertical="center" wrapText="1"/>
    </xf>
    <xf numFmtId="0" fontId="10" fillId="5" borderId="3" xfId="0" applyNumberFormat="1" applyFont="1" applyFill="1" applyBorder="1" applyAlignment="1">
      <alignment horizontal="center" vertical="center" wrapText="1"/>
    </xf>
    <xf numFmtId="0" fontId="10" fillId="5" borderId="5" xfId="0" applyNumberFormat="1" applyFont="1" applyFill="1" applyBorder="1" applyAlignment="1">
      <alignment horizontal="center" vertical="center" wrapText="1"/>
    </xf>
    <xf numFmtId="0" fontId="2" fillId="5" borderId="6" xfId="0" applyNumberFormat="1" applyFont="1" applyFill="1" applyBorder="1" applyAlignment="1">
      <alignment horizontal="center" vertical="center" wrapText="1"/>
    </xf>
    <xf numFmtId="0" fontId="2" fillId="5" borderId="7" xfId="0" applyNumberFormat="1" applyFont="1" applyFill="1" applyBorder="1" applyAlignment="1">
      <alignment horizontal="center" vertical="center" wrapText="1"/>
    </xf>
    <xf numFmtId="0" fontId="2" fillId="5" borderId="1" xfId="0" applyNumberFormat="1" applyFont="1" applyFill="1" applyBorder="1" applyAlignment="1">
      <alignment horizontal="center" vertical="center" wrapText="1"/>
    </xf>
    <xf numFmtId="14" fontId="17" fillId="5" borderId="6" xfId="0" applyNumberFormat="1" applyFont="1" applyFill="1" applyBorder="1" applyAlignment="1">
      <alignment horizontal="center" vertical="center" wrapText="1"/>
    </xf>
    <xf numFmtId="14" fontId="17" fillId="5" borderId="1" xfId="0" applyNumberFormat="1" applyFont="1" applyFill="1" applyBorder="1" applyAlignment="1">
      <alignment horizontal="center" vertical="center" wrapText="1"/>
    </xf>
    <xf numFmtId="0" fontId="47" fillId="13" borderId="3" xfId="6" applyFont="1" applyFill="1" applyBorder="1" applyAlignment="1">
      <alignment horizontal="center" vertical="center"/>
    </xf>
    <xf numFmtId="0" fontId="47" fillId="13" borderId="5" xfId="6" applyFont="1" applyFill="1" applyBorder="1" applyAlignment="1">
      <alignment horizontal="center" vertical="center"/>
    </xf>
    <xf numFmtId="49" fontId="1" fillId="5" borderId="14" xfId="0" applyNumberFormat="1" applyFont="1" applyFill="1" applyBorder="1" applyAlignment="1">
      <alignment horizontal="left" vertical="top" wrapText="1"/>
    </xf>
    <xf numFmtId="49" fontId="1" fillId="5" borderId="15" xfId="0" applyNumberFormat="1" applyFont="1" applyFill="1" applyBorder="1" applyAlignment="1">
      <alignment horizontal="left" vertical="top" wrapText="1"/>
    </xf>
    <xf numFmtId="49" fontId="1" fillId="5" borderId="13" xfId="0" applyNumberFormat="1" applyFont="1" applyFill="1" applyBorder="1" applyAlignment="1">
      <alignment horizontal="left" vertical="top" wrapText="1"/>
    </xf>
    <xf numFmtId="0" fontId="0" fillId="0" borderId="10" xfId="0" applyBorder="1" applyAlignment="1"/>
    <xf numFmtId="0" fontId="0" fillId="0" borderId="11" xfId="0" applyBorder="1" applyAlignment="1"/>
    <xf numFmtId="0" fontId="0" fillId="0" borderId="12" xfId="0" applyBorder="1" applyAlignment="1"/>
    <xf numFmtId="0" fontId="10" fillId="5" borderId="4" xfId="0" applyFont="1" applyFill="1" applyBorder="1" applyAlignment="1">
      <alignment horizontal="center" vertical="center" wrapText="1"/>
    </xf>
    <xf numFmtId="0" fontId="12" fillId="5" borderId="2" xfId="0" applyFont="1" applyFill="1" applyBorder="1" applyAlignment="1">
      <alignment horizontal="center"/>
    </xf>
    <xf numFmtId="0" fontId="12" fillId="5" borderId="2" xfId="0" applyFont="1" applyFill="1" applyBorder="1" applyAlignment="1"/>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0" fillId="0" borderId="5" xfId="0" applyBorder="1" applyAlignment="1"/>
    <xf numFmtId="0" fontId="8" fillId="5" borderId="3" xfId="0" applyFont="1" applyFill="1" applyBorder="1" applyAlignment="1">
      <alignment vertical="center" wrapText="1"/>
    </xf>
    <xf numFmtId="0" fontId="0" fillId="5" borderId="4" xfId="0" applyFill="1" applyBorder="1" applyAlignment="1"/>
    <xf numFmtId="0" fontId="22" fillId="5" borderId="3" xfId="0" applyFont="1" applyFill="1" applyBorder="1" applyAlignment="1">
      <alignment horizontal="left" vertical="center" wrapText="1"/>
    </xf>
    <xf numFmtId="0" fontId="22" fillId="5" borderId="4" xfId="0" applyFont="1" applyFill="1" applyBorder="1" applyAlignment="1">
      <alignment horizontal="left" vertical="center" wrapText="1"/>
    </xf>
    <xf numFmtId="0" fontId="22" fillId="5" borderId="5" xfId="0" applyFont="1" applyFill="1" applyBorder="1" applyAlignment="1">
      <alignment horizontal="left" vertical="center" wrapText="1"/>
    </xf>
    <xf numFmtId="9" fontId="2" fillId="5" borderId="3" xfId="1" quotePrefix="1" applyFont="1" applyFill="1" applyBorder="1" applyAlignment="1">
      <alignment horizontal="center" vertical="center" wrapText="1"/>
    </xf>
    <xf numFmtId="9" fontId="0" fillId="5" borderId="4" xfId="1" applyFont="1" applyFill="1" applyBorder="1" applyAlignment="1">
      <alignment horizontal="center" vertical="center" wrapText="1"/>
    </xf>
    <xf numFmtId="9" fontId="0" fillId="5" borderId="5" xfId="1" applyFont="1" applyFill="1" applyBorder="1" applyAlignment="1">
      <alignment horizontal="center" vertical="center" wrapText="1"/>
    </xf>
    <xf numFmtId="9" fontId="2" fillId="5" borderId="3" xfId="1" applyFont="1" applyFill="1" applyBorder="1" applyAlignment="1">
      <alignment horizontal="center" vertical="center" wrapText="1"/>
    </xf>
    <xf numFmtId="0" fontId="0" fillId="5" borderId="5" xfId="0" applyFill="1" applyBorder="1" applyAlignment="1"/>
    <xf numFmtId="0" fontId="0" fillId="0" borderId="2" xfId="0" applyBorder="1" applyAlignment="1"/>
    <xf numFmtId="0" fontId="2" fillId="6" borderId="2" xfId="0" applyFont="1" applyFill="1" applyBorder="1" applyAlignment="1">
      <alignment horizontal="center" vertical="center" wrapText="1"/>
    </xf>
    <xf numFmtId="0" fontId="0" fillId="0" borderId="2" xfId="0" applyBorder="1" applyAlignment="1">
      <alignment vertical="center" wrapText="1"/>
    </xf>
    <xf numFmtId="0" fontId="0" fillId="0" borderId="2" xfId="0" applyBorder="1" applyAlignment="1">
      <alignment horizontal="center" vertical="center" wrapText="1"/>
    </xf>
    <xf numFmtId="49" fontId="1" fillId="5" borderId="3" xfId="0" applyNumberFormat="1" applyFont="1" applyFill="1" applyBorder="1" applyAlignment="1">
      <alignment horizontal="left" vertical="top" wrapText="1"/>
    </xf>
    <xf numFmtId="49" fontId="1" fillId="5" borderId="4" xfId="0" applyNumberFormat="1" applyFont="1" applyFill="1" applyBorder="1" applyAlignment="1">
      <alignment horizontal="left" vertical="top" wrapText="1"/>
    </xf>
    <xf numFmtId="49" fontId="1" fillId="5" borderId="5" xfId="0" applyNumberFormat="1" applyFont="1" applyFill="1" applyBorder="1" applyAlignment="1">
      <alignment horizontal="left" vertical="top" wrapText="1"/>
    </xf>
    <xf numFmtId="0" fontId="8" fillId="5" borderId="2" xfId="0" applyFont="1" applyFill="1" applyBorder="1" applyAlignment="1">
      <alignment vertical="center" wrapText="1"/>
    </xf>
    <xf numFmtId="0" fontId="0" fillId="5" borderId="2" xfId="0" applyFill="1" applyBorder="1" applyAlignment="1"/>
    <xf numFmtId="0" fontId="12" fillId="5" borderId="7" xfId="0" applyFont="1" applyFill="1" applyBorder="1" applyAlignment="1">
      <alignment horizontal="center" vertical="center" wrapText="1"/>
    </xf>
    <xf numFmtId="0" fontId="0" fillId="0" borderId="7" xfId="0" applyFont="1" applyBorder="1" applyAlignment="1">
      <alignment vertical="center"/>
    </xf>
    <xf numFmtId="0" fontId="0" fillId="0" borderId="1" xfId="0" applyFont="1" applyBorder="1" applyAlignment="1">
      <alignment vertical="center"/>
    </xf>
    <xf numFmtId="0" fontId="12" fillId="6" borderId="2" xfId="0" applyFont="1" applyFill="1" applyBorder="1" applyAlignment="1">
      <alignment horizontal="left" vertical="center" wrapText="1" shrinkToFit="1"/>
    </xf>
  </cellXfs>
  <cellStyles count="18">
    <cellStyle name="Accent1" xfId="3" builtinId="29"/>
    <cellStyle name="Accent2" xfId="4" builtinId="33"/>
    <cellStyle name="Explanatory Text" xfId="14" builtinId="53"/>
    <cellStyle name="Good" xfId="2" builtinId="26"/>
    <cellStyle name="Good 2" xfId="17" xr:uid="{00000000-0005-0000-0000-000004000000}"/>
    <cellStyle name="Hyperlink" xfId="5" builtinId="8"/>
    <cellStyle name="Neutral" xfId="6" builtinId="28"/>
    <cellStyle name="Normal" xfId="0" builtinId="0"/>
    <cellStyle name="Normal 2" xfId="8" xr:uid="{00000000-0005-0000-0000-000008000000}"/>
    <cellStyle name="Normal 2 2" xfId="16" xr:uid="{00000000-0005-0000-0000-000009000000}"/>
    <cellStyle name="Normal 3" xfId="9" xr:uid="{00000000-0005-0000-0000-00000A000000}"/>
    <cellStyle name="Normal 4" xfId="10" xr:uid="{00000000-0005-0000-0000-00000B000000}"/>
    <cellStyle name="Normal 4 2" xfId="13" xr:uid="{00000000-0005-0000-0000-00000C000000}"/>
    <cellStyle name="Normal 5" xfId="11" xr:uid="{00000000-0005-0000-0000-00000D000000}"/>
    <cellStyle name="Normal 5 2" xfId="12" xr:uid="{00000000-0005-0000-0000-00000E000000}"/>
    <cellStyle name="Normal 5 3" xfId="15" xr:uid="{00000000-0005-0000-0000-00000F000000}"/>
    <cellStyle name="Note" xfId="7" builtinId="1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externalLink" Target="externalLinks/externalLink11.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628650</xdr:colOff>
      <xdr:row>21</xdr:row>
      <xdr:rowOff>152400</xdr:rowOff>
    </xdr:from>
    <xdr:to>
      <xdr:col>0</xdr:col>
      <xdr:colOff>6096000</xdr:colOff>
      <xdr:row>39</xdr:row>
      <xdr:rowOff>95250</xdr:rowOff>
    </xdr:to>
    <xdr:pic>
      <xdr:nvPicPr>
        <xdr:cNvPr id="3" name="Picture 2">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5381625"/>
          <a:ext cx="5467350" cy="3371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581025</xdr:colOff>
      <xdr:row>51</xdr:row>
      <xdr:rowOff>180975</xdr:rowOff>
    </xdr:from>
    <xdr:to>
      <xdr:col>4</xdr:col>
      <xdr:colOff>152400</xdr:colOff>
      <xdr:row>77</xdr:row>
      <xdr:rowOff>38100</xdr:rowOff>
    </xdr:to>
    <xdr:pic>
      <xdr:nvPicPr>
        <xdr:cNvPr id="4" name="Picture 3">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1025" y="11039475"/>
          <a:ext cx="9772650" cy="481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k\fsd\Users\fsd-jerke\AppData\Local\Microsoft\Windows\INetCache\Content.Outlook\LKNLNP3Y\ANM%20plana%20pielikumi%20LV-23.02.2021-IEM.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vide.sharepoint.com/sites/IPD/Koplietojamie%20dokumenti/RIKTIN/RRF%20pl&#257;ns/RRF_01.03.2021/2021-02-09_ANM%20plana%20pielikumi%20LV_FID-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ekmin-my.sharepoint.com/personal/ilze_eberharde_em_gov_lv/Documents/RRF/2021-03-15_ANM%20plana%20pielikumi%20LV_31.03.2021%20(0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k\fsd\Users\fsd-jerke\AppData\Local\Microsoft\Windows\INetCache\Content.Outlook\LKNLNP3Y\2021-04-08_ANM%20plana%20pielikumi_VID%20MP.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k\fsd\Users\fsd-jerke\AppData\Local\Microsoft\Windows\INetCache\Content.Outlook\LKNLNP3Y\IZM_ANM%20pl&#257;na%20pielikumi_29042021%20(00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Users\fsd-ozols\AppData\Local\Microsoft\Windows\INetCache\Content.Outlook\7DCY4GIE\Copy%20of%202021-02-22_ANM%20plana%20pielikumi%20LV.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Users\fsd-ozols\AppData\Local\Microsoft\Windows\INetCache\Content.Outlook\7DCY4GIE\2021-02-15%20ANM%20plana%20pielikumi_maksim&#257;l&#257;.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ekmin-my.sharepoint.com/MVU%20noda&#316;a/Dita%20Tetere/5.%20RRF/Preciz&#275;jumi%2031.03/EE_2021-03-15_ANM%20plana%20pielikumi%20LV_31.03.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k\fsd\Users\fsd-jerke\AppData\Local\Microsoft\Windows\INetCache\Content.Outlook\LKNLNP3Y\ANM_piel_EFIN_05_04_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k\fsd\Users\fsd-jerke\AppData\Local\Microsoft\Windows\INetCache\Content.Outlook\LKNLNP3Y\pielik_ANM_excel_31.03.2021%20(0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k\fsd\Users\fsd-jerke\AppData\Local\Microsoft\Windows\INetCache\Content.Outlook\LKNLNP3Y\2021-02-09_ANM%20plana%20pielikumi%20LV%20(VID_18.02.2021.)%20(0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k\fsd\Users\fsd-jerke\AppData\Local\Microsoft\Windows\INetCache\Content.Outlook\LKNLNP3Y\VK2021-03-15_ANM%20plana%20pielikumi%20LV.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k\fsd\Users\fsd-jerke\AppData\Local\Microsoft\Windows\INetCache\Content.Outlook\LKNLNP3Y\ANM%20pl&#257;na%20pielikumi_20042021_Vkanc.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k\fsd\Users\fsd-jerke\AppData\Local\Microsoft\Windows\INetCache\Content.Outlook\LKNLNP3Y\2021.02.23_ANM%20plana%20pielikumi%20LV%20(TM%20prec).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k\fsd\Users\fsd-jerke\AppData\Local\Microsoft\Windows\INetCache\Content.Outlook\LKNLNP3Y\SM%202%20prioritate%204-ANM%20plana%20pielikumi%20LV%20_0104202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vide.sharepoint.com/sites/IPD/Koplietojamie%20dokumenti/RIKTIN/RRF%20pl&#257;ns/RRF_01.03.2021/2021-02-09_ANM%20plana%20pielikumi%20LV-19.02.202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 val="Components"/>
      <sheetName val="Measures"/>
      <sheetName val="T1 Milestones&amp;Targets"/>
      <sheetName val="T2 Green Digital &amp; Costs"/>
      <sheetName val="T3a Impact (qualitative)"/>
      <sheetName val="T3b Impact (quantitative)"/>
      <sheetName val="T4a Investment baseline Input"/>
      <sheetName val="T4b Investment baseline Display"/>
      <sheetName val="Instructions - read this fir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 val="Measures"/>
    </sheetNames>
    <sheetDataSet>
      <sheetData sheetId="0" refreshError="1"/>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 val="Components"/>
      <sheetName val="Measures"/>
      <sheetName val="T1 Milestones&amp;Targets"/>
      <sheetName val="T2 Green Digital &amp; Costs"/>
      <sheetName val="T3b Impact (quantitative)_min"/>
      <sheetName val="T3b Impact (quantitative)_max"/>
      <sheetName val="T4a Investment baseline Inp_min"/>
      <sheetName val="T4a Investment baseline Inp_max"/>
      <sheetName val="T4b Investment baseline Dis_min"/>
      <sheetName val="T4b Investment baseline Dis_max"/>
      <sheetName val="Instructions - read this first"/>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 val="Components"/>
      <sheetName val="Measures"/>
      <sheetName val="T1 Milestones&amp;Targets"/>
      <sheetName val="T2 Green Digital &amp; Costs"/>
      <sheetName val="Instructions - read this first"/>
    </sheetNames>
    <sheetDataSet>
      <sheetData sheetId="0"/>
      <sheetData sheetId="1"/>
      <sheetData sheetId="2"/>
      <sheetData sheetId="3"/>
      <sheetData sheetId="4"/>
      <sheetData sheetId="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 val="T1 Milestones&amp;Targets (2)"/>
      <sheetName val="Components"/>
      <sheetName val="Measures"/>
      <sheetName val="T1 Milestones&amp;Targets"/>
      <sheetName val="T2 Green Digital &amp; Costs"/>
      <sheetName val="T3a Impact (qualitative)"/>
      <sheetName val="T3b Impact (quantitative)_min"/>
      <sheetName val="T3b Impact (quantitative)_max"/>
      <sheetName val="T4a Investment baseline Inp_min"/>
      <sheetName val="T4a Investment baseline Inp_max"/>
      <sheetName val="T4b Investment baseline Dis_min"/>
      <sheetName val="T4b Investment baseline Dis_max"/>
      <sheetName val="Instructions - read this fir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 val="Components"/>
      <sheetName val="Measures"/>
      <sheetName val="Sheet1"/>
      <sheetName val="T2 Green Digital &amp; Costs"/>
      <sheetName val="T1 Milestones&amp;Targets"/>
      <sheetName val="T3a Impact (qualitative)"/>
      <sheetName val="T3b Impact (quantitative)_min"/>
      <sheetName val="T3b Impact (quantitative)_max"/>
      <sheetName val="T4a Investment baseline Inp_min"/>
      <sheetName val="T4a Investment baseline Inp_max"/>
      <sheetName val="T4b Investment baseline Dis_min"/>
      <sheetName val="T4b Investment baseline Dis_max"/>
      <sheetName val="Instructions - read this fir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 val="Components"/>
      <sheetName val="Measures"/>
      <sheetName val="T1 Milestones&amp;Targets"/>
      <sheetName val="T2 Green Digital &amp; Costs"/>
      <sheetName val="T3a Impact (qualitative)"/>
      <sheetName val="T3b Impact (quantitative)"/>
      <sheetName val="T4a Investment baseline Input"/>
      <sheetName val="T4b Investment baseline Display"/>
      <sheetName val="Instructions - read this fir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 val="Components"/>
      <sheetName val="Measures"/>
      <sheetName val="T1 Milestones&amp;Targets"/>
      <sheetName val="T2 Green Digital &amp; Costs"/>
      <sheetName val="T3a Impact (qualitative)"/>
      <sheetName val="T3b Impact (quantitative)_min"/>
      <sheetName val="T3b Impact (quantitative)_max"/>
      <sheetName val="T4a Investment baseline Inp_min"/>
      <sheetName val="T4a Investment baseline Inp_max"/>
      <sheetName val="T4b Investment baseline Dis_min"/>
      <sheetName val="T4b Investment baseline Dis_max"/>
      <sheetName val="Instructions - read this fir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_Pick_Lis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ec.europa.eu/digital-single-market/en/human-capital-and-digital-skills"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7.bin"/><Relationship Id="rId5" Type="http://schemas.openxmlformats.org/officeDocument/2006/relationships/hyperlink" Target="http://www.rbs.lv/lv/other-programs/financial-industry-education/acams-anti-money-laundering-specialist" TargetMode="External"/><Relationship Id="rId4" Type="http://schemas.openxmlformats.org/officeDocument/2006/relationships/printerSettings" Target="../printerSettings/printerSettings1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ec.europa.eu/eurostat/statistics-explained/index.php?title=Glossary:Classification_of_the_functions_of_government_(COFOG)"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001"/>
  <sheetViews>
    <sheetView topLeftCell="J1" zoomScale="90" zoomScaleNormal="90" workbookViewId="0">
      <selection activeCell="Q2" sqref="Q2:Q87"/>
    </sheetView>
  </sheetViews>
  <sheetFormatPr defaultRowHeight="15" x14ac:dyDescent="0.25"/>
  <cols>
    <col min="1" max="2" width="14.7109375" customWidth="1"/>
    <col min="3" max="8" width="14.7109375" style="1" customWidth="1"/>
    <col min="9" max="9" width="53.7109375" style="1" bestFit="1" customWidth="1"/>
    <col min="10" max="11" width="14.7109375" style="1" customWidth="1"/>
    <col min="12" max="12" width="67.42578125" style="1" customWidth="1"/>
    <col min="13" max="13" width="131.28515625" style="74" customWidth="1"/>
    <col min="14" max="14" width="142.28515625" style="74" customWidth="1"/>
    <col min="16" max="16" width="47.7109375" bestFit="1" customWidth="1"/>
    <col min="17" max="17" width="144.5703125" bestFit="1" customWidth="1"/>
  </cols>
  <sheetData>
    <row r="1" spans="1:17" ht="45" x14ac:dyDescent="0.25">
      <c r="A1" s="3" t="s">
        <v>0</v>
      </c>
      <c r="B1" s="3" t="s">
        <v>1</v>
      </c>
      <c r="C1" s="4" t="s">
        <v>2</v>
      </c>
      <c r="D1" s="4" t="s">
        <v>3</v>
      </c>
      <c r="E1" s="4" t="s">
        <v>4</v>
      </c>
      <c r="F1" s="4" t="s">
        <v>5</v>
      </c>
      <c r="G1" s="4" t="s">
        <v>6</v>
      </c>
      <c r="H1" s="4" t="s">
        <v>7</v>
      </c>
      <c r="I1" s="4" t="s">
        <v>8</v>
      </c>
      <c r="J1" s="4" t="s">
        <v>9</v>
      </c>
      <c r="K1" s="4" t="s">
        <v>10</v>
      </c>
      <c r="L1" s="4" t="s">
        <v>11</v>
      </c>
      <c r="M1" s="72" t="s">
        <v>486</v>
      </c>
      <c r="N1" s="73" t="s">
        <v>487</v>
      </c>
      <c r="P1" s="7" t="s">
        <v>12</v>
      </c>
      <c r="Q1" s="7" t="s">
        <v>13</v>
      </c>
    </row>
    <row r="2" spans="1:17" x14ac:dyDescent="0.25">
      <c r="A2" t="s">
        <v>14</v>
      </c>
      <c r="B2" t="s">
        <v>15</v>
      </c>
      <c r="C2" s="8">
        <v>0</v>
      </c>
      <c r="D2" s="8">
        <v>0</v>
      </c>
      <c r="E2" s="8">
        <v>0</v>
      </c>
      <c r="F2" s="1" t="s">
        <v>16</v>
      </c>
      <c r="G2" s="1" t="s">
        <v>17</v>
      </c>
      <c r="H2" s="1" t="s">
        <v>18</v>
      </c>
      <c r="I2" s="1" t="s">
        <v>19</v>
      </c>
      <c r="J2" s="1" t="s">
        <v>476</v>
      </c>
      <c r="K2" s="1" t="s">
        <v>20</v>
      </c>
      <c r="L2" s="1" t="s">
        <v>21</v>
      </c>
      <c r="M2" s="74" t="s">
        <v>22</v>
      </c>
      <c r="N2" s="130" t="s">
        <v>23</v>
      </c>
      <c r="P2" t="str">
        <f>CONCATENATE(ROW(P2)-2," - ",Components!B2)</f>
        <v>0 - Kopumā</v>
      </c>
      <c r="Q2" t="str">
        <f>CONCATENATE(Measures!B3&amp;" - "&amp;Measures!D3)</f>
        <v>0 - kopumā - Plāna vispārējā ietekme</v>
      </c>
    </row>
    <row r="3" spans="1:17" x14ac:dyDescent="0.25">
      <c r="A3" t="s">
        <v>24</v>
      </c>
      <c r="B3" t="s">
        <v>25</v>
      </c>
      <c r="C3" s="8">
        <v>0.4</v>
      </c>
      <c r="D3" s="8">
        <v>0.4</v>
      </c>
      <c r="E3" s="8">
        <v>0.4</v>
      </c>
      <c r="F3" s="1" t="s">
        <v>26</v>
      </c>
      <c r="H3" s="1" t="s">
        <v>27</v>
      </c>
      <c r="I3" s="1" t="s">
        <v>28</v>
      </c>
      <c r="J3" s="1" t="s">
        <v>475</v>
      </c>
      <c r="K3" s="1" t="s">
        <v>558</v>
      </c>
      <c r="L3" s="1" t="s">
        <v>29</v>
      </c>
      <c r="M3" s="74" t="s">
        <v>30</v>
      </c>
      <c r="N3" s="130" t="s">
        <v>31</v>
      </c>
      <c r="P3" t="str">
        <f>CONCATENATE(ROW(P3)-2," - ",Components!B3)</f>
        <v>1 - Klimata pārmaiņas</v>
      </c>
      <c r="Q3" s="102" t="str">
        <f>CONCATENATE(Measures!B4&amp;" - "&amp;Measures!D4)</f>
        <v>1 - Klimata pārmaiņas - 1.1.1.r. Rīgas metropoles areāla transporta sistēmas zaļināšana</v>
      </c>
    </row>
    <row r="4" spans="1:17" x14ac:dyDescent="0.25">
      <c r="C4" s="8">
        <v>1</v>
      </c>
      <c r="D4" s="8">
        <v>1</v>
      </c>
      <c r="E4" s="8">
        <v>1</v>
      </c>
      <c r="I4" s="1" t="s">
        <v>32</v>
      </c>
      <c r="J4" s="1" t="s">
        <v>474</v>
      </c>
      <c r="L4" s="1" t="s">
        <v>33</v>
      </c>
      <c r="M4" s="74" t="s">
        <v>34</v>
      </c>
      <c r="N4" s="130" t="s">
        <v>35</v>
      </c>
      <c r="P4" t="str">
        <f>CONCATENATE(ROW(P4)-2," - ",Components!B4)</f>
        <v>2 - Digitālā transformācija</v>
      </c>
      <c r="Q4" s="118" t="str">
        <f>CONCATENATE(Measures!B5&amp;" - "&amp;Measures!D5)</f>
        <v>1 - Klimata pārmaiņas - 1.1.1.1.i. Konkurētspējīgs dzelzceļa pasažieru transports kopējā Rīgas pilsētas sabiedriskā transporta sistēmā</v>
      </c>
    </row>
    <row r="5" spans="1:17" x14ac:dyDescent="0.25">
      <c r="I5" s="1" t="s">
        <v>36</v>
      </c>
      <c r="J5" s="1" t="s">
        <v>473</v>
      </c>
      <c r="L5" s="1" t="s">
        <v>37</v>
      </c>
      <c r="M5" s="74" t="s">
        <v>38</v>
      </c>
      <c r="N5" s="130" t="s">
        <v>39</v>
      </c>
      <c r="P5" t="str">
        <f>CONCATENATE(ROW(P5)-2," - ",Components!B5)</f>
        <v>3 - Nevienlīdzības mazināšana</v>
      </c>
      <c r="Q5" s="118" t="str">
        <f>CONCATENATE(Measures!B6&amp;" - "&amp;Measures!D6)</f>
        <v>1 - Klimata pārmaiņas - 1.1.1.2.i. Videi draudzīgi uzlabojumi Rīgas pilsētas sabiedriskā transporta sistēmā</v>
      </c>
    </row>
    <row r="6" spans="1:17" x14ac:dyDescent="0.25">
      <c r="I6" s="1" t="s">
        <v>40</v>
      </c>
      <c r="L6" s="1" t="s">
        <v>41</v>
      </c>
      <c r="M6" s="74" t="s">
        <v>42</v>
      </c>
      <c r="N6" s="130" t="s">
        <v>43</v>
      </c>
      <c r="P6" t="str">
        <f>CONCATENATE(ROW(P6)-2," - ",Components!B6)</f>
        <v>4 - Veselība</v>
      </c>
      <c r="Q6" s="128" t="str">
        <f>CONCATENATE(Measures!B7&amp;" - "&amp;Measures!D7)</f>
        <v>1 - Klimata pārmaiņas - 1.1.1.3.i. Pilnveidota veloceļu infrastruktūra</v>
      </c>
    </row>
    <row r="7" spans="1:17" x14ac:dyDescent="0.25">
      <c r="I7" s="1" t="s">
        <v>44</v>
      </c>
      <c r="L7" s="1" t="s">
        <v>45</v>
      </c>
      <c r="M7" s="74" t="s">
        <v>46</v>
      </c>
      <c r="N7" s="130" t="s">
        <v>47</v>
      </c>
      <c r="P7" t="str">
        <f>CONCATENATE(ROW(P7)-2," - ",Components!B7)</f>
        <v>5 - Ekonomikas transformācija un produktivitāte</v>
      </c>
      <c r="Q7" s="128" t="str">
        <f>CONCATENATE(Measures!B8&amp;" - "&amp;Measures!D8)</f>
        <v>1 - Klimata pārmaiņas - 1.2.1.1.i. Daudzdzīvokļu māju energoefektivitātes uzlabošana un pāreja uz atjaunojamo energoresursu tehnoloģiju izmantošanu</v>
      </c>
    </row>
    <row r="8" spans="1:17" x14ac:dyDescent="0.25">
      <c r="L8" s="1" t="s">
        <v>48</v>
      </c>
      <c r="M8" s="74" t="s">
        <v>49</v>
      </c>
      <c r="N8" s="130" t="s">
        <v>50</v>
      </c>
      <c r="P8" t="str">
        <f>CONCATENATE(ROW(P8)-2," - ",Components!B8)</f>
        <v>6 - Likuma vara</v>
      </c>
      <c r="Q8" s="128" t="str">
        <f>CONCATENATE(Measures!B9&amp;" - "&amp;Measures!D9)</f>
        <v>1 - Klimata pārmaiņas - 1.2.1.2.i. Energoefektivitātes paaugstināšana uzņēmējdarbībā, ko nacionāli plānots ieviest kombinētā finanšu instrumenta veidā</v>
      </c>
    </row>
    <row r="9" spans="1:17" x14ac:dyDescent="0.25">
      <c r="L9" s="1" t="s">
        <v>51</v>
      </c>
      <c r="M9" s="74" t="s">
        <v>52</v>
      </c>
      <c r="N9" s="130" t="s">
        <v>53</v>
      </c>
      <c r="Q9" s="128" t="str">
        <f>CONCATENATE(Measures!B10&amp;" - "&amp;Measures!D10)</f>
        <v>1 - Klimata pārmaiņas - 1.2.1.3.i. Pašvaldību ēku un infrastruktūras uzlabošana, veicinot pāreju uz atjaunojamo energoresursu tehnoloģiju izmantošanu un uzlabojot energoefektivitāti</v>
      </c>
    </row>
    <row r="10" spans="1:17" x14ac:dyDescent="0.25">
      <c r="L10" s="1" t="s">
        <v>54</v>
      </c>
      <c r="M10" s="74" t="s">
        <v>55</v>
      </c>
      <c r="N10" s="130" t="s">
        <v>56</v>
      </c>
      <c r="Q10" s="128" t="str">
        <f>CONCATENATE(Measures!B11&amp;" - "&amp;Measures!D11)</f>
        <v>1 - Klimata pārmaiņas - 1.2.1.4.i. Energoefektivitātes uzlabošana valsts sektora ēkās, t.sk. vēsturiskajās ēkās</v>
      </c>
    </row>
    <row r="11" spans="1:17" x14ac:dyDescent="0.25">
      <c r="L11" s="1" t="s">
        <v>57</v>
      </c>
      <c r="M11" s="74" t="s">
        <v>58</v>
      </c>
      <c r="N11" s="130" t="s">
        <v>59</v>
      </c>
      <c r="Q11" s="128" t="str">
        <f>CONCATENATE(Measures!B12&amp;" - "&amp;Measures!D12)</f>
        <v xml:space="preserve">1 - Klimata pārmaiņas - 1.2.1.5.i. Elektroenerģijas pārvades un sadales tīklu modernizācija </v>
      </c>
    </row>
    <row r="12" spans="1:17" x14ac:dyDescent="0.25">
      <c r="L12" s="1" t="s">
        <v>60</v>
      </c>
      <c r="M12" s="74" t="s">
        <v>61</v>
      </c>
      <c r="N12" s="130" t="s">
        <v>62</v>
      </c>
      <c r="Q12" s="128" t="str">
        <f>CONCATENATE(Measures!B13&amp;" - "&amp;Measures!D13)</f>
        <v>1 - Klimata pārmaiņas - 1.3.1.r. Katastrofu pārvaldības sistēmas adaptācija klimata pārmaiņām, glābšanas un ātrās reaģēšanas dienestu koordinācijai</v>
      </c>
    </row>
    <row r="13" spans="1:17" x14ac:dyDescent="0.25">
      <c r="L13" s="1" t="s">
        <v>63</v>
      </c>
      <c r="M13" s="120" t="s">
        <v>64</v>
      </c>
      <c r="N13" s="130" t="s">
        <v>65</v>
      </c>
      <c r="Q13" s="128" t="str">
        <f>CONCATENATE(Measures!B14&amp;" - "&amp;Measures!D14)</f>
        <v>1 - Klimata pārmaiņas - 1.3.1.1.i. Glābšanas dienestu kapacitātes stiprināšana, īpaši VUGD infrastruktūras un materiāltehniskās bāzes modernizācija</v>
      </c>
    </row>
    <row r="14" spans="1:17" x14ac:dyDescent="0.25">
      <c r="L14" s="1" t="s">
        <v>66</v>
      </c>
      <c r="M14" s="120" t="s">
        <v>67</v>
      </c>
      <c r="N14" s="130" t="s">
        <v>68</v>
      </c>
      <c r="Q14" s="128" t="str">
        <f>CONCATENATE(Measures!B15&amp;" - "&amp;Measures!D15)</f>
        <v>1 - Klimata pārmaiņas - 1.3.1.2.i. Investīcijas plūdu risku mazināšanas infrastruktūrā</v>
      </c>
    </row>
    <row r="15" spans="1:17" x14ac:dyDescent="0.25">
      <c r="L15" s="1" t="s">
        <v>69</v>
      </c>
      <c r="M15" s="120" t="s">
        <v>70</v>
      </c>
      <c r="N15" s="130" t="s">
        <v>71</v>
      </c>
      <c r="Q15" s="128" t="str">
        <f>CONCATENATE(Measures!B16&amp;" - "&amp;Measures!D16)</f>
        <v>2 - Digitālā transformācija  - 2.1.1.r. Valsts procesu un pakalpojumu modernizācija un digitālā transformācija</v>
      </c>
    </row>
    <row r="16" spans="1:17" x14ac:dyDescent="0.25">
      <c r="L16" s="1" t="s">
        <v>72</v>
      </c>
      <c r="M16" s="120" t="s">
        <v>73</v>
      </c>
      <c r="N16" s="130" t="s">
        <v>74</v>
      </c>
      <c r="Q16" s="128" t="str">
        <f>CONCATENATE(Measures!B17&amp;" - "&amp;Measures!D17)</f>
        <v xml:space="preserve">2 - Digitālā transformācija  - 2.1.1.1.i. Pārvaldes modernizācija un pakalpojumu digitālā transformācija, tai skaitā uzņēmējdarbības vide </v>
      </c>
    </row>
    <row r="17" spans="12:17" x14ac:dyDescent="0.25">
      <c r="L17" s="1" t="s">
        <v>75</v>
      </c>
      <c r="M17" s="74" t="s">
        <v>76</v>
      </c>
      <c r="N17" s="130" t="s">
        <v>77</v>
      </c>
      <c r="Q17" s="128" t="str">
        <f>CONCATENATE(Measures!B18&amp;" - "&amp;Measures!D18)</f>
        <v>2 - Digitālā transformācija  - 2.1.2.r. Valsts IKT resursu izmantošanas efektivitātes un sadarbspējas paaugstināšana</v>
      </c>
    </row>
    <row r="18" spans="12:17" x14ac:dyDescent="0.25">
      <c r="L18" s="1" t="s">
        <v>78</v>
      </c>
      <c r="M18" s="74" t="s">
        <v>79</v>
      </c>
      <c r="N18" s="130" t="s">
        <v>80</v>
      </c>
      <c r="Q18" s="128" t="str">
        <f>CONCATENATE(Measures!B19&amp;" - "&amp;Measures!D19)</f>
        <v xml:space="preserve">2 - Digitālā transformācija  - 2.1.2.1.i. Pārvaldes centrālizētās platformas un sistēmas </v>
      </c>
    </row>
    <row r="19" spans="12:17" x14ac:dyDescent="0.25">
      <c r="L19" s="1" t="s">
        <v>81</v>
      </c>
      <c r="M19" s="74" t="s">
        <v>82</v>
      </c>
      <c r="N19" s="130" t="s">
        <v>83</v>
      </c>
      <c r="Q19" s="128" t="str">
        <f>CONCATENATE(Measures!B20&amp;" - "&amp;Measures!D20)</f>
        <v>2 - Digitālā transformācija  - 2.1.2.2.i. Latvijas nacionālais federētais mākonis</v>
      </c>
    </row>
    <row r="20" spans="12:17" x14ac:dyDescent="0.25">
      <c r="L20" s="1" t="s">
        <v>84</v>
      </c>
      <c r="M20" s="74" t="s">
        <v>85</v>
      </c>
      <c r="N20" s="130" t="s">
        <v>86</v>
      </c>
      <c r="Q20" s="128" t="str">
        <f>CONCATENATE(Measures!B21&amp;" - "&amp;Measures!D21)</f>
        <v>2 - Digitālā transformācija  - 2.1.3.r. Tautsaimniecības datu un digitālo pakalpojumu ekonomikas attīstība</v>
      </c>
    </row>
    <row r="21" spans="12:17" x14ac:dyDescent="0.25">
      <c r="L21" s="1" t="s">
        <v>87</v>
      </c>
      <c r="M21" s="74" t="s">
        <v>88</v>
      </c>
      <c r="N21" s="130" t="s">
        <v>89</v>
      </c>
      <c r="Q21" s="128" t="str">
        <f>CONCATENATE(Measures!B22&amp;" - "&amp;Measures!D22)</f>
        <v xml:space="preserve">2 - Digitālā transformācija  - 2.1.3.1.i. Datu pieejamība, koplietošana un analītika </v>
      </c>
    </row>
    <row r="22" spans="12:17" x14ac:dyDescent="0.25">
      <c r="L22" s="1" t="s">
        <v>90</v>
      </c>
      <c r="M22" s="74" t="s">
        <v>91</v>
      </c>
      <c r="N22" s="130" t="s">
        <v>92</v>
      </c>
      <c r="Q22" s="128" t="str">
        <f>CONCATENATE(Measures!B23&amp;" - "&amp;Measures!D23)</f>
        <v>2 - Digitālā transformācija  - 2.2.1.r. Uzņēmējdarbības digitālās transformācijas pilna cikla atbalsta izveide ar reģionālo tvērumu</v>
      </c>
    </row>
    <row r="23" spans="12:17" x14ac:dyDescent="0.25">
      <c r="L23" s="1" t="s">
        <v>93</v>
      </c>
      <c r="M23" s="74" t="s">
        <v>94</v>
      </c>
      <c r="N23" s="130" t="s">
        <v>95</v>
      </c>
      <c r="Q23" s="128" t="str">
        <f>CONCATENATE(Measures!B24&amp;" - "&amp;Measures!D24)</f>
        <v xml:space="preserve">2 - Digitālā transformācija  - 2.2.1.1.i. Atbalsts Digitālo inovāciju centru un reģionālo kontaktpunktu izveidei </v>
      </c>
    </row>
    <row r="24" spans="12:17" x14ac:dyDescent="0.25">
      <c r="L24" s="1" t="s">
        <v>96</v>
      </c>
      <c r="M24" s="74" t="s">
        <v>97</v>
      </c>
      <c r="N24" s="130" t="s">
        <v>98</v>
      </c>
      <c r="Q24" s="128" t="str">
        <f>CONCATENATE(Measures!B25&amp;" - "&amp;Measures!D25)</f>
        <v>2 - Digitālā transformācija  - 2.2.1.2.i. Atbalsts procesu digitalizācijai komercdarbībā</v>
      </c>
    </row>
    <row r="25" spans="12:17" x14ac:dyDescent="0.25">
      <c r="L25" s="1" t="s">
        <v>99</v>
      </c>
      <c r="M25" s="74" t="s">
        <v>100</v>
      </c>
      <c r="N25" s="130" t="s">
        <v>101</v>
      </c>
      <c r="Q25" s="128" t="str">
        <f>CONCATENATE(Measures!B26&amp;" - "&amp;Measures!D26)</f>
        <v>2 - Digitālā transformācija  - 2.2.1.3.i. Atbalsts jaunu produktu un pakalpojumu ieviešanai uzņēmējdarbībā</v>
      </c>
    </row>
    <row r="26" spans="12:17" x14ac:dyDescent="0.25">
      <c r="L26" s="1" t="s">
        <v>102</v>
      </c>
      <c r="M26" s="74" t="s">
        <v>103</v>
      </c>
      <c r="N26" s="130" t="s">
        <v>104</v>
      </c>
      <c r="Q26" s="128" t="str">
        <f>CONCATENATE(Measures!B27&amp;" - "&amp;Measures!D27)</f>
        <v>2 - Digitālā transformācija  - 2.2.1.4.i. Finanšu instrumenti komersantu digitālās transformācijas veicināšanai</v>
      </c>
    </row>
    <row r="27" spans="12:17" x14ac:dyDescent="0.25">
      <c r="L27" s="1" t="s">
        <v>105</v>
      </c>
      <c r="M27" s="74" t="s">
        <v>106</v>
      </c>
      <c r="N27" s="130" t="s">
        <v>107</v>
      </c>
      <c r="Q27" s="128" t="str">
        <f>CONCATENATE(Measures!B28&amp;" - "&amp;Measures!D28)</f>
        <v>3 - Digitālā transformācija  - 2.2.1.5.i. Mediju nozares uzņēmumu digitālās transformācijas veicināšana</v>
      </c>
    </row>
    <row r="28" spans="12:17" x14ac:dyDescent="0.25">
      <c r="L28" s="1" t="s">
        <v>108</v>
      </c>
      <c r="M28" s="74" t="s">
        <v>109</v>
      </c>
      <c r="N28" s="130" t="s">
        <v>110</v>
      </c>
      <c r="Q28" s="128" t="str">
        <f>CONCATENATE(Measures!B29&amp;" - "&amp;Measures!D29)</f>
        <v xml:space="preserve">2 - Digitālā transformācija  - 2.3.1.r. Ilgtspējīgas un sociāli atbildīgas atbalsta sistēmas pieaugušo izglītībai attīstība </v>
      </c>
    </row>
    <row r="29" spans="12:17" x14ac:dyDescent="0.25">
      <c r="L29" s="1" t="s">
        <v>111</v>
      </c>
      <c r="M29" s="74" t="s">
        <v>112</v>
      </c>
      <c r="N29" s="130" t="s">
        <v>113</v>
      </c>
      <c r="Q29" s="128" t="str">
        <f>CONCATENATE(Measures!B30&amp;" - "&amp;Measures!D30)</f>
        <v>2 - Digitālā transformācija  - 2.3.1.1.i. Augsta līmeņa digitālo prasmju apguves nodrošināšana</v>
      </c>
    </row>
    <row r="30" spans="12:17" x14ac:dyDescent="0.25">
      <c r="L30" s="1" t="s">
        <v>114</v>
      </c>
      <c r="M30" s="74" t="s">
        <v>115</v>
      </c>
      <c r="N30" s="130" t="s">
        <v>116</v>
      </c>
      <c r="Q30" s="128" t="str">
        <f>CONCATENATE(Measures!B31&amp;" - "&amp;Measures!D31)</f>
        <v>2 - Digitālā transformācija  - 2.3.1.2.i. Uzņēmumu digitālo prasmju attīstība</v>
      </c>
    </row>
    <row r="31" spans="12:17" x14ac:dyDescent="0.25">
      <c r="L31" s="1" t="s">
        <v>117</v>
      </c>
      <c r="M31" s="74" t="s">
        <v>118</v>
      </c>
      <c r="N31" s="130" t="s">
        <v>119</v>
      </c>
      <c r="Q31" s="128" t="str">
        <f>CONCATENATE(Measures!B32&amp;" - "&amp;Measures!D32)</f>
        <v>2 - Digitālā transformācija  - 2.3.1.3.i. Pašvadītas IKT speciālistu mācību pieejas attīstība</v>
      </c>
    </row>
    <row r="32" spans="12:17" x14ac:dyDescent="0.25">
      <c r="L32" s="1" t="s">
        <v>120</v>
      </c>
      <c r="M32" s="74" t="s">
        <v>121</v>
      </c>
      <c r="N32" s="130" t="s">
        <v>122</v>
      </c>
      <c r="Q32" s="128" t="str">
        <f>CONCATENATE(Measures!B33&amp;" - "&amp;Measures!D33)</f>
        <v xml:space="preserve">2 - Digitālā transformācija  - 2.3.1.4.i. Individuālo mācību kontu pieejas attīstība </v>
      </c>
    </row>
    <row r="33" spans="12:17" x14ac:dyDescent="0.25">
      <c r="L33" s="1" t="s">
        <v>123</v>
      </c>
      <c r="M33" s="74" t="s">
        <v>124</v>
      </c>
      <c r="N33" s="130" t="s">
        <v>125</v>
      </c>
      <c r="Q33" s="128" t="str">
        <f>CONCATENATE(Measures!B34&amp;" - "&amp;Measures!D34)</f>
        <v>2 - Digitālā transformācija  - 2.3.2.r. Digitālās prasmes sabiedrības un pārvaldes digitālajai transformācijai</v>
      </c>
    </row>
    <row r="34" spans="12:17" x14ac:dyDescent="0.25">
      <c r="L34" s="1" t="s">
        <v>126</v>
      </c>
      <c r="M34" s="74" t="s">
        <v>127</v>
      </c>
      <c r="N34" s="130" t="s">
        <v>128</v>
      </c>
      <c r="Q34" s="128" t="str">
        <f>CONCATENATE(Measures!B35&amp;" - "&amp;Measures!D35)</f>
        <v>2 - Digitālā transformācija  - 2.3.2.1.i. Digitālās prasmes iedzīvotājiem, t.sk. jauniešiem</v>
      </c>
    </row>
    <row r="35" spans="12:17" x14ac:dyDescent="0.25">
      <c r="L35" s="1" t="s">
        <v>129</v>
      </c>
      <c r="M35" s="74" t="s">
        <v>130</v>
      </c>
      <c r="N35" s="130" t="s">
        <v>131</v>
      </c>
      <c r="Q35" s="128" t="str">
        <f>CONCATENATE(Measures!B36&amp;" - "&amp;Measures!D36)</f>
        <v>2 - Digitālā transformācija  - 2.3.2.2.i. Valsts un pašvaldību digitālās transformācijas prasmju un spēju attīstība</v>
      </c>
    </row>
    <row r="36" spans="12:17" x14ac:dyDescent="0.25">
      <c r="L36" s="1" t="s">
        <v>132</v>
      </c>
      <c r="M36" s="74" t="s">
        <v>133</v>
      </c>
      <c r="N36" s="130" t="s">
        <v>134</v>
      </c>
      <c r="Q36" s="128" t="str">
        <f>CONCATENATE(Measures!B37&amp;" - "&amp;Measures!D37)</f>
        <v xml:space="preserve">3 - Digitālā transformācija  - 2.3.2.3.i. Digitālās plaisas mazināšana sociāli neaizsargātajiem izglītojamajiem un izglītības iestādēs </v>
      </c>
    </row>
    <row r="37" spans="12:17" x14ac:dyDescent="0.25">
      <c r="L37" s="1" t="s">
        <v>135</v>
      </c>
      <c r="M37" s="74" t="s">
        <v>136</v>
      </c>
      <c r="N37" s="130" t="s">
        <v>137</v>
      </c>
      <c r="Q37" s="128" t="str">
        <f>CONCATENATE(Measures!B38&amp;" - "&amp;Measures!D38)</f>
        <v>2 - Digitālā transformācija  - 2.4.1.r.  Platjoslas infrastruktūras attīstība</v>
      </c>
    </row>
    <row r="38" spans="12:17" x14ac:dyDescent="0.25">
      <c r="L38" s="1" t="s">
        <v>138</v>
      </c>
      <c r="M38" s="74" t="s">
        <v>139</v>
      </c>
      <c r="N38" s="130" t="s">
        <v>140</v>
      </c>
      <c r="Q38" s="128" t="str">
        <f>CONCATENATE(Measures!B39&amp;" - "&amp;Measures!D39)</f>
        <v>2 - Digitālā transformācija  - 2.4.1.1.i. Pasīvās infrastruktūras izbūve Via Baltica koridorā 5G pārklājuma nodrošināšanai</v>
      </c>
    </row>
    <row r="39" spans="12:17" x14ac:dyDescent="0.25">
      <c r="L39" s="1" t="s">
        <v>141</v>
      </c>
      <c r="M39" s="74" t="s">
        <v>142</v>
      </c>
      <c r="N39" s="130" t="s">
        <v>143</v>
      </c>
      <c r="Q39" s="128" t="str">
        <f>CONCATENATE(Measures!B40&amp;" - "&amp;Measures!D40)</f>
        <v>2 - Digitālā transformācija  - 2.4.1.2.i. Platjoslas jeb ļoti augstas veiktspējas tīklu “pēdējās jūdzes” infrastruktūras attīstībā</v>
      </c>
    </row>
    <row r="40" spans="12:17" ht="19.5" customHeight="1" x14ac:dyDescent="0.25">
      <c r="L40" s="1" t="s">
        <v>144</v>
      </c>
      <c r="M40" s="74" t="s">
        <v>145</v>
      </c>
      <c r="N40" s="130" t="s">
        <v>146</v>
      </c>
      <c r="Q40" s="128" t="str">
        <f>CONCATENATE(Measures!B41&amp;" - "&amp;Measures!D41)</f>
        <v>3 - Nevienlīdzības mazināšana  - 3.1.1.r. Administratīvi teritoriālā reforma</v>
      </c>
    </row>
    <row r="41" spans="12:17" x14ac:dyDescent="0.25">
      <c r="L41" s="1" t="s">
        <v>147</v>
      </c>
      <c r="M41" s="74" t="s">
        <v>148</v>
      </c>
      <c r="N41" s="130" t="s">
        <v>149</v>
      </c>
      <c r="Q41" s="128" t="str">
        <f>CONCATENATE(Measures!B42&amp;" - "&amp;Measures!D42)</f>
        <v>3 - Nevienlīdzības mazināšana  - 3.1.1.1.i. Valsts reģionālo un vietējo autoceļu tīkla uzlabošana</v>
      </c>
    </row>
    <row r="42" spans="12:17" x14ac:dyDescent="0.25">
      <c r="L42" s="1" t="s">
        <v>150</v>
      </c>
      <c r="M42" s="74" t="s">
        <v>151</v>
      </c>
      <c r="N42" s="130" t="s">
        <v>152</v>
      </c>
      <c r="Q42" s="128" t="str">
        <f>CONCATENATE(Measures!B43&amp;" - "&amp;Measures!D43)</f>
        <v xml:space="preserve">3 - Nevienlīdzības mazināšana  - 3.1.1.2.i. Pašvaldību kapacitātes stiprināšana to darbības efektivitātes un kvalitātes uzlabošanai </v>
      </c>
    </row>
    <row r="43" spans="12:17" x14ac:dyDescent="0.25">
      <c r="L43" s="1" t="s">
        <v>153</v>
      </c>
      <c r="M43" s="74" t="s">
        <v>154</v>
      </c>
      <c r="N43" s="130" t="s">
        <v>155</v>
      </c>
      <c r="Q43" s="128" t="str">
        <f>CONCATENATE(Measures!B44&amp;" - "&amp;Measures!D44)</f>
        <v xml:space="preserve">3 - Nevienlīdzības mazināšana  - 3.1.1.3.i. Investīcijas uzņēmējdarbības publiskajā infrastruktūrā industriālo parku un teritoriju attīstīšanai reģionos </v>
      </c>
    </row>
    <row r="44" spans="12:17" x14ac:dyDescent="0.25">
      <c r="L44" s="1" t="s">
        <v>156</v>
      </c>
      <c r="M44" s="74" t="s">
        <v>157</v>
      </c>
      <c r="N44" s="130" t="s">
        <v>158</v>
      </c>
      <c r="Q44" s="128" t="str">
        <f>CONCATENATE(Measures!B45&amp;" - "&amp;Measures!D45)</f>
        <v>3 - Nevienlīdzības mazināšana  - 3.1.1.4.i. Finansēšanas fonda izveide zemas īres mājokļu būvniecībai</v>
      </c>
    </row>
    <row r="45" spans="12:17" x14ac:dyDescent="0.25">
      <c r="L45" s="1" t="s">
        <v>159</v>
      </c>
      <c r="M45" s="74" t="s">
        <v>160</v>
      </c>
      <c r="N45" s="130" t="s">
        <v>161</v>
      </c>
      <c r="Q45" s="128" t="str">
        <f>CONCATENATE(Measures!B46&amp;" - "&amp;Measures!D46)</f>
        <v>3 - Nevienlīdzības mazināšana  - 3.1.1.5.i. Izglītības iestāžu infrastruktūras pilnveide un aprīkošana</v>
      </c>
    </row>
    <row r="46" spans="12:17" x14ac:dyDescent="0.25">
      <c r="L46" s="1" t="s">
        <v>162</v>
      </c>
      <c r="M46" s="74" t="s">
        <v>163</v>
      </c>
      <c r="Q46" s="128" t="str">
        <f>CONCATENATE(Measures!B47&amp;" - "&amp;Measures!D47)</f>
        <v>4 - Nevienlīdzības mazināšana  - 3.1.1.6.i. Pašvaldību funkciju īstenošanai un  pakalpojumu sniegšanai nepieciešamo bezizmešu transportlīdzekļu iegāde</v>
      </c>
    </row>
    <row r="47" spans="12:17" x14ac:dyDescent="0.25">
      <c r="L47" s="1" t="s">
        <v>164</v>
      </c>
      <c r="M47" s="74" t="s">
        <v>165</v>
      </c>
      <c r="Q47" s="128" t="str">
        <f>CONCATENATE(Measures!B48&amp;" - "&amp;Measures!D48)</f>
        <v xml:space="preserve">3 - Nevienlīdzības mazināšana  - 3.1.2.r. Sociālo un nodarbinātības pakalpojumu pieejamība minimālo ienākumu reformas atbalstam </v>
      </c>
    </row>
    <row r="48" spans="12:17" x14ac:dyDescent="0.25">
      <c r="L48" s="1" t="s">
        <v>166</v>
      </c>
      <c r="M48" s="74" t="s">
        <v>167</v>
      </c>
      <c r="Q48" s="128" t="str">
        <f>CONCATENATE(Measures!B49&amp;" - "&amp;Measures!D49)</f>
        <v>3 - Nevienlīdzības mazināšana  - 3.1.2.1.i. Publisko pakalpojumu un nodarbinātības pieejamības veicināšanas pasākumi cilvēkiem ar funkcionāliem traucējumiem</v>
      </c>
    </row>
    <row r="49" spans="12:17" x14ac:dyDescent="0.25">
      <c r="L49" s="1" t="s">
        <v>168</v>
      </c>
      <c r="M49" s="74" t="s">
        <v>169</v>
      </c>
      <c r="Q49" s="128" t="str">
        <f>CONCATENATE(Measures!B50&amp;" - "&amp;Measures!D50)</f>
        <v>3 - Nevienlīdzības mazināšana  - 3.1.2.2.i. Prognozēšanas rīka izstrāde</v>
      </c>
    </row>
    <row r="50" spans="12:17" x14ac:dyDescent="0.25">
      <c r="L50" s="1" t="s">
        <v>170</v>
      </c>
      <c r="M50" s="74" t="s">
        <v>171</v>
      </c>
      <c r="Q50" s="128" t="str">
        <f>CONCATENATE(Measures!B51&amp;" - "&amp;Measures!D51)</f>
        <v>3 - Nevienlīdzības mazināšana  - 3.1.2.3.i. Ilgstošas sociālās aprūpes pakalpojuma noturība un nepārtrauktība</v>
      </c>
    </row>
    <row r="51" spans="12:17" x14ac:dyDescent="0.25">
      <c r="L51" s="1" t="s">
        <v>172</v>
      </c>
      <c r="M51" s="74" t="s">
        <v>173</v>
      </c>
      <c r="Q51" s="128" t="str">
        <f>CONCATENATE(Measures!B52&amp;" - "&amp;Measures!D52)</f>
        <v>3 - Nevienlīdzības mazināšana  - 3.1.2.4.i. Sociālās un profesionālās rehabilitācijas pakalpojumu sinerģiska attīstība cilvēku ar funkcionāliem traucējumiem drošumspējas veicināšanai</v>
      </c>
    </row>
    <row r="52" spans="12:17" x14ac:dyDescent="0.25">
      <c r="L52" s="1" t="s">
        <v>174</v>
      </c>
      <c r="M52" s="74" t="s">
        <v>175</v>
      </c>
      <c r="Q52" s="128" t="str">
        <f>CONCATENATE(Measures!B53&amp;" - "&amp;Measures!D53)</f>
        <v xml:space="preserve">3 - Nevienlīdzības mazināšana  - 3.1.2.5.i. Bezdarbnieku, darba meklētāju un bezdarba riskam pakļauto iedzīvotāju iesaiste darba tirgū </v>
      </c>
    </row>
    <row r="53" spans="12:17" x14ac:dyDescent="0.25">
      <c r="L53" s="1" t="s">
        <v>176</v>
      </c>
      <c r="M53" s="74" t="s">
        <v>177</v>
      </c>
      <c r="Q53" s="128" t="str">
        <f>CONCATENATE(Measures!B54&amp;" - "&amp;Measures!D54)</f>
        <v>4 - Veselība - 4.1.1.r. Uz cilvēku centrētas, visaptverošas, integrētas veselības aprūpes sistēmas ilgtspēja un noturība</v>
      </c>
    </row>
    <row r="54" spans="12:17" x14ac:dyDescent="0.25">
      <c r="L54" s="1" t="s">
        <v>178</v>
      </c>
      <c r="M54" s="74" t="s">
        <v>179</v>
      </c>
      <c r="Q54" s="128" t="str">
        <f>CONCATENATE(Measures!B55&amp;" - "&amp;Measures!D55)</f>
        <v>4 - Veselība - 4.1.1.1.i. Atbalsts sabiedrības veselības pētījumu veikšanai</v>
      </c>
    </row>
    <row r="55" spans="12:17" x14ac:dyDescent="0.25">
      <c r="L55" s="1" t="s">
        <v>180</v>
      </c>
      <c r="M55" s="74" t="s">
        <v>181</v>
      </c>
      <c r="Q55" s="128" t="str">
        <f>CONCATENATE(Measures!B56&amp;" - "&amp;Measures!D56)</f>
        <v>4 - Veselība - 4.1.1.2.i. Atbalsts universitātes un reģionālo slimnīcu veselības aprūpes infrastruktūras stiprināšanai</v>
      </c>
    </row>
    <row r="56" spans="12:17" x14ac:dyDescent="0.25">
      <c r="L56" s="1" t="s">
        <v>182</v>
      </c>
      <c r="M56" s="74" t="s">
        <v>183</v>
      </c>
      <c r="Q56" s="128" t="str">
        <f>CONCATENATE(Measures!B57&amp;" - "&amp;Measures!D57)</f>
        <v>4 - Veselība - 4.1.1.3.i. Atbalsts sekundāro ambulatoro pakalpojumu sniedzēju veselības aprūpes infrastruktūras stiprināšanai</v>
      </c>
    </row>
    <row r="57" spans="12:17" x14ac:dyDescent="0.25">
      <c r="L57" s="1" t="s">
        <v>184</v>
      </c>
      <c r="M57" s="74" t="s">
        <v>185</v>
      </c>
      <c r="Q57" s="128" t="str">
        <f>CONCATENATE(Measures!B58&amp;" - "&amp;Measures!D58)</f>
        <v>4 - Veselība - 4.2.1.r. Cilvēkresursu nodrošinājums un prasmju pilnveide</v>
      </c>
    </row>
    <row r="58" spans="12:17" x14ac:dyDescent="0.25">
      <c r="L58" s="1" t="s">
        <v>186</v>
      </c>
      <c r="M58" s="74" t="s">
        <v>187</v>
      </c>
      <c r="Q58" s="128" t="str">
        <f>CONCATENATE(Measures!B59&amp;" - "&amp;Measures!D59)</f>
        <v>5 - Veselība - 4.2.1.1.i. Atbalsts cilvēkresursu attīstības sistēmas ieviešanai</v>
      </c>
    </row>
    <row r="59" spans="12:17" x14ac:dyDescent="0.25">
      <c r="L59" s="1" t="s">
        <v>188</v>
      </c>
      <c r="M59" s="74" t="s">
        <v>189</v>
      </c>
      <c r="Q59" s="128" t="str">
        <f>CONCATENATE(Measures!B60&amp;" - "&amp;Measures!D60)</f>
        <v>6 - Veselība - 4.3.1.r. Veselības aprūpes ilgtspēja, pārvaldības stiprināšana, efektīva veselības aprūpes resursu izlietošana, kopējā valsts budžeta veselības aprūpes nozarē palielinājums</v>
      </c>
    </row>
    <row r="60" spans="12:17" x14ac:dyDescent="0.25">
      <c r="L60" s="1" t="s">
        <v>190</v>
      </c>
      <c r="M60" s="74" t="s">
        <v>191</v>
      </c>
      <c r="Q60" s="128" t="str">
        <f>CONCATENATE(Measures!B61&amp;" - "&amp;Measures!D61)</f>
        <v>7 - Veselība - 4.3.1.1.i. Atbalsts sekundārās ambulatorās veselības aprūpes kvalitātes un pieejamības novērtēšanai un uzlabošanai</v>
      </c>
    </row>
    <row r="61" spans="12:17" x14ac:dyDescent="0.25">
      <c r="L61" s="1" t="s">
        <v>192</v>
      </c>
      <c r="M61" s="74" t="s">
        <v>193</v>
      </c>
      <c r="Q61" s="128" t="str">
        <f>CONCATENATE(Measures!B62&amp;" - "&amp;Measures!D62)</f>
        <v>5 - Ekonomikas transformācija un produktivitāte - 5.1.1.r. Inovāciju pārvaldība un privāto P&amp;A investīciju motivācija</v>
      </c>
    </row>
    <row r="62" spans="12:17" x14ac:dyDescent="0.25">
      <c r="L62" s="1" t="s">
        <v>194</v>
      </c>
      <c r="M62" s="74" t="s">
        <v>195</v>
      </c>
      <c r="Q62" s="128" t="str">
        <f>CONCATENATE(Measures!B63&amp;" - "&amp;Measures!D63)</f>
        <v>5 - Ekonomikas transformācija un produktivitāte - 5.1.1.1.i. Pilnvērtīga inovāciju sistēmas pārvaldības modeļa izstrāde un tā nepārtraukta darbināšana</v>
      </c>
    </row>
    <row r="63" spans="12:17" x14ac:dyDescent="0.25">
      <c r="L63" s="1" t="s">
        <v>196</v>
      </c>
      <c r="M63" s="74" t="s">
        <v>197</v>
      </c>
      <c r="Q63" s="128" t="str">
        <f>CONCATENATE(Measures!B64&amp;" - "&amp;Measures!D64)</f>
        <v>5 - Ekonomikas transformācija un produktivitāte - 5.1.1.2.i. Atbalsta instruments inovāciju klasteru attīstībai</v>
      </c>
    </row>
    <row r="64" spans="12:17" x14ac:dyDescent="0.25">
      <c r="L64" s="1" t="s">
        <v>198</v>
      </c>
      <c r="M64" s="74" t="s">
        <v>199</v>
      </c>
      <c r="Q64" s="128" t="str">
        <f>CONCATENATE(Measures!B65&amp;" - "&amp;Measures!D65)</f>
        <v>5 - Ekonomikas transformācija un produktivitāte - 5.2.1.r. Augstākās izglītības un zinātnes izcilības un pārvaldības reforma</v>
      </c>
    </row>
    <row r="65" spans="12:17" x14ac:dyDescent="0.25">
      <c r="L65" s="1" t="s">
        <v>200</v>
      </c>
      <c r="M65" s="74" t="s">
        <v>201</v>
      </c>
      <c r="Q65" s="128" t="str">
        <f>CONCATENATE(Measures!B66&amp;" - "&amp;Measures!D66)</f>
        <v>5 - Ekonomikas transformācija un produktivitāte - 5.2.1.1.i. Pētniecības, attīstības un konsolidācijas granti</v>
      </c>
    </row>
    <row r="66" spans="12:17" x14ac:dyDescent="0.25">
      <c r="L66" s="1" t="s">
        <v>202</v>
      </c>
      <c r="M66" s="74" t="s">
        <v>203</v>
      </c>
      <c r="Q66" s="128" t="str">
        <f>CONCATENATE(Measures!B67&amp;" - "&amp;Measures!D67)</f>
        <v>6 - Likuma vara - 6.1.1.r. Analītikas stiprināšana un datu pārvaldības attīstība nodokļu administrēšanas un muitas jomā</v>
      </c>
    </row>
    <row r="67" spans="12:17" x14ac:dyDescent="0.25">
      <c r="L67" s="1" t="s">
        <v>204</v>
      </c>
      <c r="M67" s="74" t="s">
        <v>205</v>
      </c>
      <c r="Q67" s="128" t="str">
        <f>CONCATENATE(Measures!B68&amp;" - "&amp;Measures!D68)</f>
        <v>6 - Likuma vara - 6.1.1.1.i. Esošo analītisko risinājumu modernizācija</v>
      </c>
    </row>
    <row r="68" spans="12:17" x14ac:dyDescent="0.25">
      <c r="L68" s="1" t="s">
        <v>206</v>
      </c>
      <c r="M68" s="74" t="s">
        <v>207</v>
      </c>
      <c r="Q68" s="128" t="str">
        <f>CONCATENATE(Measures!B69&amp;" - "&amp;Measures!D69)</f>
        <v>6 - Likuma vara - 6.1.1.2.i. Jaunu analīzes sistēmu izstrāde</v>
      </c>
    </row>
    <row r="69" spans="12:17" x14ac:dyDescent="0.25">
      <c r="L69" s="1" t="s">
        <v>208</v>
      </c>
      <c r="M69" s="74" t="s">
        <v>209</v>
      </c>
      <c r="Q69" s="128" t="str">
        <f>CONCATENATE(Measures!B70&amp;" - "&amp;Measures!D70)</f>
        <v>6 - Likuma vara - 6.1.1.3.i. Personāla apmācības darbam ar analītisko platformu un konsultācijas</v>
      </c>
    </row>
    <row r="70" spans="12:17" x14ac:dyDescent="0.25">
      <c r="L70" s="1" t="s">
        <v>210</v>
      </c>
      <c r="M70" s="74" t="s">
        <v>211</v>
      </c>
      <c r="Q70" s="128" t="str">
        <f>CONCATENATE(Measures!B71&amp;" - "&amp;Measures!D71)</f>
        <v xml:space="preserve">6 - Likuma vara - 6.1.2.r. Muitas kontroles punktos skenēto attēlu attālināta un centralizēta analīze </v>
      </c>
    </row>
    <row r="71" spans="12:17" x14ac:dyDescent="0.25">
      <c r="L71" s="1" t="s">
        <v>212</v>
      </c>
      <c r="M71" s="74" t="s">
        <v>213</v>
      </c>
      <c r="Q71" s="128" t="str">
        <f>CONCATENATE(Measures!B72&amp;" - "&amp;Measures!D72)</f>
        <v>6 - Likuma vara - 6.1.2.1.i. Dzelzceļa  rentgeniekārtu  sasaiste ar BAXE un mākslīgā intelekta izmantošana dzelzceļu kravu skenēšanas attēlu analīzei</v>
      </c>
    </row>
    <row r="72" spans="12:17" x14ac:dyDescent="0.25">
      <c r="M72" s="74" t="s">
        <v>214</v>
      </c>
      <c r="Q72" s="128" t="str">
        <f>CONCATENATE(Measures!B73&amp;" - "&amp;Measures!D73)</f>
        <v>6 - Likuma vara - 6.1.2.2.i. Muitas laboratorijas kapacitātes stiprināšana</v>
      </c>
    </row>
    <row r="73" spans="12:17" x14ac:dyDescent="0.25">
      <c r="M73" s="74" t="s">
        <v>215</v>
      </c>
      <c r="Q73" s="128" t="str">
        <f>CONCATENATE(Measures!B74&amp;" - "&amp;Measures!D74)</f>
        <v>6 - Likuma vara - 6.1.2.3.i. Saņemto pasta sūtījumu muitas kontroles pilnveidošana Lidostas MKP</v>
      </c>
    </row>
    <row r="74" spans="12:17" x14ac:dyDescent="0.25">
      <c r="M74" s="74" t="s">
        <v>216</v>
      </c>
      <c r="Q74" s="128" t="str">
        <f>CONCATENATE(Measures!B75&amp;" - "&amp;Measures!D75)</f>
        <v>6 - Likuma vara - 6.1.2.4.i. Infrastruktūras izveide kontroles dienestu funkciju īstenošanai Kundziņsalā</v>
      </c>
    </row>
    <row r="75" spans="12:17" x14ac:dyDescent="0.25">
      <c r="M75" s="74" t="s">
        <v>217</v>
      </c>
      <c r="Q75" s="128" t="str">
        <f>CONCATENATE(Measures!B76&amp;" - "&amp;Measures!D76)</f>
        <v>6 - Likuma vara - 6.2.1.r. Noziedzīgi iegūtu līdzekļu legalizācijas identificēšanas, ekonomisko noziegumu izmeklēšanas un tiesvedības procesu modernizācija</v>
      </c>
    </row>
    <row r="76" spans="12:17" x14ac:dyDescent="0.25">
      <c r="M76" s="74" t="s">
        <v>218</v>
      </c>
      <c r="Q76" s="128" t="str">
        <f>CONCATENATE(Measures!B77&amp;" - "&amp;Measures!D77)</f>
        <v>6 - Likuma vara - 6.2.1.1.i. AML inovāciju centra izveide noziedzīgi iegūtu līdzekļu legalizācijas identificēšanas uzlabošanai</v>
      </c>
    </row>
    <row r="77" spans="12:17" x14ac:dyDescent="0.25">
      <c r="M77" s="74" t="s">
        <v>219</v>
      </c>
      <c r="Q77" s="128" t="str">
        <f>CONCATENATE(Measures!B78&amp;" - "&amp;Measures!D78)</f>
        <v>6 - Likuma vara - 6.2.1.2.i. Ekonomisko noziegumu izmeklēšanas kapacitātes stiprināšana</v>
      </c>
    </row>
    <row r="78" spans="12:17" x14ac:dyDescent="0.25">
      <c r="M78" s="74" t="s">
        <v>220</v>
      </c>
      <c r="Q78" s="128" t="str">
        <f>CONCATENATE(Measures!B79&amp;" - "&amp;Measures!D79)</f>
        <v>6 - Likuma vara - 6.2.1.3.i. Vienota tiesnešu, tiesu darbinieku, prokuroru, prokuroru palīgu un specializēto izmeklētāju (starpdisciplināros jautājumos) kvalifikācijas pilnveides mācību centra izveide</v>
      </c>
    </row>
    <row r="79" spans="12:17" x14ac:dyDescent="0.25">
      <c r="M79" s="74" t="s">
        <v>221</v>
      </c>
      <c r="Q79" s="128" t="str">
        <f>CONCATENATE(Measures!B80&amp;" - "&amp;Measures!D80)</f>
        <v>6 - Likuma vara - 6.3.1.r. Publiskās pārvaldes modernizācija</v>
      </c>
    </row>
    <row r="80" spans="12:17" x14ac:dyDescent="0.25">
      <c r="M80" s="74" t="s">
        <v>222</v>
      </c>
      <c r="Q80" s="128" t="str">
        <f>CONCATENATE(Measures!B81&amp;" - "&amp;Measures!D81)</f>
        <v>6 - Likuma vara - 6.3.1.1.i. Atvērta, caurskatāma, godprātīga un atbildīga publiskā pārvalde</v>
      </c>
    </row>
    <row r="81" spans="13:17" x14ac:dyDescent="0.25">
      <c r="M81" s="74" t="s">
        <v>223</v>
      </c>
      <c r="Q81" s="128" t="str">
        <f>CONCATENATE(Measures!B82&amp;" - "&amp;Measures!D82)</f>
        <v>6 - Likuma vara - 6.3.1.2.i. Publiskās pārvaldes profesionalizācija un administratīvās un kapacitātes stiprināšana</v>
      </c>
    </row>
    <row r="82" spans="13:17" x14ac:dyDescent="0.25">
      <c r="M82" s="74" t="s">
        <v>224</v>
      </c>
      <c r="Q82" s="128" t="str">
        <f>CONCATENATE(Measures!B83&amp;" - "&amp;Measures!D83)</f>
        <v xml:space="preserve">6 - Likuma vara - 6.3.1.3.i. Publiskās pārvaldes inovācijas eko-sistēmas attīstība </v>
      </c>
    </row>
    <row r="83" spans="13:17" x14ac:dyDescent="0.25">
      <c r="M83" s="74" t="s">
        <v>225</v>
      </c>
      <c r="Q83" s="128" t="str">
        <f>CONCATENATE(Measures!B84&amp;" - "&amp;Measures!D84)</f>
        <v>6 - Likuma vara - 6.3.1.4.i. Nevalstisko organizāciju izaugsme sociālās drošības pārstāvniecības stiprināšanai un  sabiedrības interešu uzraudzībai</v>
      </c>
    </row>
    <row r="84" spans="13:17" x14ac:dyDescent="0.25">
      <c r="M84" s="74" t="s">
        <v>226</v>
      </c>
      <c r="Q84" s="128" t="str">
        <f>CONCATENATE(Measures!B85&amp;" - "&amp;Measures!D85)</f>
        <v>6 - Likuma vara - 6.4.1.r. Publisko iepirkuma līgumu reģistra izveide</v>
      </c>
    </row>
    <row r="85" spans="13:17" x14ac:dyDescent="0.25">
      <c r="M85" s="74" t="s">
        <v>227</v>
      </c>
      <c r="Q85" s="128" t="str">
        <f>CONCATENATE(Measures!B86&amp;" - "&amp;Measures!D86)</f>
        <v>6 - Likuma vara - 6.4.2.r. Konkurences vides pilnveidošana</v>
      </c>
    </row>
    <row r="86" spans="13:17" x14ac:dyDescent="0.25">
      <c r="M86" s="74" t="s">
        <v>228</v>
      </c>
      <c r="Q86" s="128" t="str">
        <f>CONCATENATE(Measures!B87&amp;" - "&amp;Measures!D87)</f>
        <v xml:space="preserve">6 - Likuma vara - 6.4.3.r. Profesionalizācijas stratēģijas izstrāde un īstenošana </v>
      </c>
    </row>
    <row r="87" spans="13:17" x14ac:dyDescent="0.25">
      <c r="M87" s="74" t="s">
        <v>229</v>
      </c>
      <c r="Q87" s="128" t="str">
        <f>CONCATENATE(Measures!B88&amp;" - "&amp;Measures!D88)</f>
        <v>6 - Likuma vara - 6.4.4.r. IUB IT un analītiskās kapacitātes stiprināšana</v>
      </c>
    </row>
    <row r="88" spans="13:17" x14ac:dyDescent="0.25">
      <c r="M88" s="74" t="s">
        <v>230</v>
      </c>
      <c r="Q88" s="114"/>
    </row>
    <row r="89" spans="13:17" x14ac:dyDescent="0.25">
      <c r="M89" s="74" t="s">
        <v>231</v>
      </c>
      <c r="Q89" s="114"/>
    </row>
    <row r="90" spans="13:17" x14ac:dyDescent="0.25">
      <c r="M90" s="74" t="s">
        <v>232</v>
      </c>
      <c r="Q90" s="114"/>
    </row>
    <row r="91" spans="13:17" x14ac:dyDescent="0.25">
      <c r="M91" s="74" t="s">
        <v>233</v>
      </c>
      <c r="Q91" s="114"/>
    </row>
    <row r="92" spans="13:17" x14ac:dyDescent="0.25">
      <c r="M92" s="74" t="s">
        <v>234</v>
      </c>
      <c r="Q92" s="114"/>
    </row>
    <row r="93" spans="13:17" x14ac:dyDescent="0.25">
      <c r="M93" s="74" t="s">
        <v>235</v>
      </c>
      <c r="Q93" s="114"/>
    </row>
    <row r="94" spans="13:17" x14ac:dyDescent="0.25">
      <c r="M94" s="74" t="s">
        <v>236</v>
      </c>
    </row>
    <row r="95" spans="13:17" x14ac:dyDescent="0.25">
      <c r="M95" s="74" t="s">
        <v>237</v>
      </c>
    </row>
    <row r="96" spans="13:17" x14ac:dyDescent="0.25">
      <c r="M96" s="120" t="s">
        <v>238</v>
      </c>
    </row>
    <row r="97" spans="13:13" x14ac:dyDescent="0.25">
      <c r="M97" s="74" t="s">
        <v>239</v>
      </c>
    </row>
    <row r="98" spans="13:13" x14ac:dyDescent="0.25">
      <c r="M98" s="74" t="s">
        <v>240</v>
      </c>
    </row>
    <row r="99" spans="13:13" x14ac:dyDescent="0.25">
      <c r="M99" s="74" t="s">
        <v>241</v>
      </c>
    </row>
    <row r="100" spans="13:13" x14ac:dyDescent="0.25">
      <c r="M100" s="74" t="s">
        <v>242</v>
      </c>
    </row>
    <row r="101" spans="13:13" x14ac:dyDescent="0.25">
      <c r="M101" s="74" t="s">
        <v>243</v>
      </c>
    </row>
    <row r="102" spans="13:13" x14ac:dyDescent="0.25">
      <c r="M102" s="74" t="s">
        <v>244</v>
      </c>
    </row>
    <row r="103" spans="13:13" x14ac:dyDescent="0.25">
      <c r="M103" s="74" t="s">
        <v>245</v>
      </c>
    </row>
    <row r="104" spans="13:13" x14ac:dyDescent="0.25">
      <c r="M104" s="74" t="s">
        <v>246</v>
      </c>
    </row>
    <row r="105" spans="13:13" x14ac:dyDescent="0.25">
      <c r="M105" s="74" t="s">
        <v>247</v>
      </c>
    </row>
    <row r="106" spans="13:13" x14ac:dyDescent="0.25">
      <c r="M106" s="74" t="s">
        <v>248</v>
      </c>
    </row>
    <row r="107" spans="13:13" x14ac:dyDescent="0.25">
      <c r="M107" s="74" t="s">
        <v>249</v>
      </c>
    </row>
    <row r="108" spans="13:13" x14ac:dyDescent="0.25">
      <c r="M108" s="74" t="s">
        <v>250</v>
      </c>
    </row>
    <row r="109" spans="13:13" x14ac:dyDescent="0.25">
      <c r="M109" s="74" t="s">
        <v>251</v>
      </c>
    </row>
    <row r="110" spans="13:13" x14ac:dyDescent="0.25">
      <c r="M110" s="74" t="s">
        <v>252</v>
      </c>
    </row>
    <row r="111" spans="13:13" x14ac:dyDescent="0.25">
      <c r="M111" s="74" t="s">
        <v>253</v>
      </c>
    </row>
    <row r="112" spans="13:13" x14ac:dyDescent="0.25">
      <c r="M112" s="74" t="s">
        <v>254</v>
      </c>
    </row>
    <row r="113" spans="13:13" x14ac:dyDescent="0.25">
      <c r="M113" s="74" t="s">
        <v>255</v>
      </c>
    </row>
    <row r="114" spans="13:13" x14ac:dyDescent="0.25">
      <c r="M114" s="74" t="s">
        <v>256</v>
      </c>
    </row>
    <row r="115" spans="13:13" x14ac:dyDescent="0.25">
      <c r="M115" s="74" t="s">
        <v>257</v>
      </c>
    </row>
    <row r="116" spans="13:13" x14ac:dyDescent="0.25">
      <c r="M116" s="74" t="s">
        <v>258</v>
      </c>
    </row>
    <row r="117" spans="13:13" x14ac:dyDescent="0.25">
      <c r="M117" s="74" t="s">
        <v>259</v>
      </c>
    </row>
    <row r="118" spans="13:13" x14ac:dyDescent="0.25">
      <c r="M118" s="74" t="s">
        <v>260</v>
      </c>
    </row>
    <row r="119" spans="13:13" x14ac:dyDescent="0.25">
      <c r="M119" s="74" t="s">
        <v>261</v>
      </c>
    </row>
    <row r="120" spans="13:13" x14ac:dyDescent="0.25">
      <c r="M120" s="74" t="s">
        <v>262</v>
      </c>
    </row>
    <row r="121" spans="13:13" x14ac:dyDescent="0.25">
      <c r="M121" s="74" t="s">
        <v>263</v>
      </c>
    </row>
    <row r="122" spans="13:13" x14ac:dyDescent="0.25">
      <c r="M122" s="74" t="s">
        <v>264</v>
      </c>
    </row>
    <row r="123" spans="13:13" x14ac:dyDescent="0.25">
      <c r="M123" s="74" t="s">
        <v>265</v>
      </c>
    </row>
    <row r="124" spans="13:13" x14ac:dyDescent="0.25">
      <c r="M124" s="74" t="s">
        <v>266</v>
      </c>
    </row>
    <row r="125" spans="13:13" x14ac:dyDescent="0.25">
      <c r="M125" s="74" t="s">
        <v>267</v>
      </c>
    </row>
    <row r="126" spans="13:13" x14ac:dyDescent="0.25">
      <c r="M126" s="74" t="s">
        <v>268</v>
      </c>
    </row>
    <row r="127" spans="13:13" x14ac:dyDescent="0.25">
      <c r="M127" s="74" t="s">
        <v>269</v>
      </c>
    </row>
    <row r="128" spans="13:13" x14ac:dyDescent="0.25">
      <c r="M128" s="74" t="s">
        <v>270</v>
      </c>
    </row>
    <row r="129" spans="13:13" x14ac:dyDescent="0.25">
      <c r="M129" s="74" t="s">
        <v>271</v>
      </c>
    </row>
    <row r="130" spans="13:13" x14ac:dyDescent="0.25">
      <c r="M130" s="74" t="s">
        <v>272</v>
      </c>
    </row>
    <row r="131" spans="13:13" x14ac:dyDescent="0.25">
      <c r="M131" s="74" t="s">
        <v>273</v>
      </c>
    </row>
    <row r="132" spans="13:13" x14ac:dyDescent="0.25">
      <c r="M132" s="74" t="s">
        <v>274</v>
      </c>
    </row>
    <row r="133" spans="13:13" x14ac:dyDescent="0.25">
      <c r="M133" s="74" t="s">
        <v>275</v>
      </c>
    </row>
    <row r="134" spans="13:13" x14ac:dyDescent="0.25">
      <c r="M134" s="74" t="s">
        <v>276</v>
      </c>
    </row>
    <row r="135" spans="13:13" x14ac:dyDescent="0.25">
      <c r="M135" s="74" t="s">
        <v>277</v>
      </c>
    </row>
    <row r="136" spans="13:13" x14ac:dyDescent="0.25">
      <c r="M136" s="74" t="s">
        <v>278</v>
      </c>
    </row>
    <row r="137" spans="13:13" x14ac:dyDescent="0.25">
      <c r="M137" s="74" t="s">
        <v>279</v>
      </c>
    </row>
    <row r="138" spans="13:13" x14ac:dyDescent="0.25">
      <c r="M138" s="74" t="s">
        <v>280</v>
      </c>
    </row>
    <row r="139" spans="13:13" x14ac:dyDescent="0.25">
      <c r="M139" s="74" t="s">
        <v>281</v>
      </c>
    </row>
    <row r="140" spans="13:13" x14ac:dyDescent="0.25">
      <c r="M140" s="74" t="s">
        <v>282</v>
      </c>
    </row>
    <row r="141" spans="13:13" x14ac:dyDescent="0.25">
      <c r="M141" s="74" t="s">
        <v>283</v>
      </c>
    </row>
    <row r="142" spans="13:13" x14ac:dyDescent="0.25">
      <c r="M142" s="74" t="s">
        <v>284</v>
      </c>
    </row>
    <row r="143" spans="13:13" x14ac:dyDescent="0.25">
      <c r="M143" s="74" t="s">
        <v>285</v>
      </c>
    </row>
    <row r="144" spans="13:13" x14ac:dyDescent="0.25">
      <c r="M144" s="74" t="s">
        <v>286</v>
      </c>
    </row>
    <row r="145" spans="13:13" x14ac:dyDescent="0.25">
      <c r="M145" s="74" t="s">
        <v>287</v>
      </c>
    </row>
    <row r="146" spans="13:13" x14ac:dyDescent="0.25">
      <c r="M146" s="74" t="s">
        <v>288</v>
      </c>
    </row>
    <row r="147" spans="13:13" x14ac:dyDescent="0.25">
      <c r="M147" s="74" t="s">
        <v>289</v>
      </c>
    </row>
    <row r="148" spans="13:13" x14ac:dyDescent="0.25">
      <c r="M148" s="74" t="s">
        <v>290</v>
      </c>
    </row>
    <row r="149" spans="13:13" x14ac:dyDescent="0.25">
      <c r="M149" s="74" t="s">
        <v>291</v>
      </c>
    </row>
    <row r="150" spans="13:13" x14ac:dyDescent="0.25">
      <c r="M150" s="74" t="s">
        <v>292</v>
      </c>
    </row>
    <row r="151" spans="13:13" x14ac:dyDescent="0.25">
      <c r="M151" s="74" t="s">
        <v>293</v>
      </c>
    </row>
    <row r="152" spans="13:13" x14ac:dyDescent="0.25">
      <c r="M152" s="74" t="s">
        <v>294</v>
      </c>
    </row>
    <row r="153" spans="13:13" x14ac:dyDescent="0.25">
      <c r="M153" s="74" t="s">
        <v>295</v>
      </c>
    </row>
    <row r="154" spans="13:13" x14ac:dyDescent="0.25">
      <c r="M154" s="74" t="s">
        <v>296</v>
      </c>
    </row>
    <row r="155" spans="13:13" x14ac:dyDescent="0.25">
      <c r="M155" s="74" t="s">
        <v>297</v>
      </c>
    </row>
    <row r="156" spans="13:13" x14ac:dyDescent="0.25">
      <c r="M156" s="74" t="s">
        <v>298</v>
      </c>
    </row>
    <row r="157" spans="13:13" x14ac:dyDescent="0.25">
      <c r="M157" s="74" t="s">
        <v>299</v>
      </c>
    </row>
    <row r="158" spans="13:13" x14ac:dyDescent="0.25">
      <c r="M158" s="74" t="s">
        <v>300</v>
      </c>
    </row>
    <row r="159" spans="13:13" x14ac:dyDescent="0.25">
      <c r="M159" s="74" t="s">
        <v>301</v>
      </c>
    </row>
    <row r="160" spans="13:13" x14ac:dyDescent="0.25">
      <c r="M160" s="74" t="s">
        <v>302</v>
      </c>
    </row>
    <row r="161" spans="13:13" x14ac:dyDescent="0.25">
      <c r="M161" s="74" t="s">
        <v>303</v>
      </c>
    </row>
    <row r="162" spans="13:13" x14ac:dyDescent="0.25">
      <c r="M162" s="74" t="s">
        <v>304</v>
      </c>
    </row>
    <row r="163" spans="13:13" x14ac:dyDescent="0.25">
      <c r="M163" s="74" t="s">
        <v>305</v>
      </c>
    </row>
    <row r="164" spans="13:13" x14ac:dyDescent="0.25">
      <c r="M164" s="74" t="s">
        <v>306</v>
      </c>
    </row>
    <row r="165" spans="13:13" x14ac:dyDescent="0.25">
      <c r="M165" s="74" t="s">
        <v>307</v>
      </c>
    </row>
    <row r="166" spans="13:13" x14ac:dyDescent="0.25">
      <c r="M166" s="74" t="s">
        <v>308</v>
      </c>
    </row>
    <row r="167" spans="13:13" x14ac:dyDescent="0.25">
      <c r="M167" s="74" t="s">
        <v>309</v>
      </c>
    </row>
    <row r="168" spans="13:13" x14ac:dyDescent="0.25">
      <c r="M168" s="74" t="s">
        <v>310</v>
      </c>
    </row>
    <row r="169" spans="13:13" x14ac:dyDescent="0.25">
      <c r="M169" s="74" t="s">
        <v>311</v>
      </c>
    </row>
    <row r="170" spans="13:13" x14ac:dyDescent="0.25">
      <c r="M170" s="74" t="s">
        <v>312</v>
      </c>
    </row>
    <row r="171" spans="13:13" x14ac:dyDescent="0.25">
      <c r="M171" s="74" t="s">
        <v>313</v>
      </c>
    </row>
    <row r="172" spans="13:13" x14ac:dyDescent="0.25">
      <c r="M172" s="74" t="s">
        <v>314</v>
      </c>
    </row>
    <row r="173" spans="13:13" x14ac:dyDescent="0.25">
      <c r="M173" s="74" t="s">
        <v>315</v>
      </c>
    </row>
    <row r="174" spans="13:13" x14ac:dyDescent="0.25">
      <c r="M174" s="74" t="s">
        <v>316</v>
      </c>
    </row>
    <row r="175" spans="13:13" x14ac:dyDescent="0.25">
      <c r="M175" s="74" t="s">
        <v>317</v>
      </c>
    </row>
    <row r="176" spans="13:13" x14ac:dyDescent="0.25">
      <c r="M176" s="74" t="s">
        <v>318</v>
      </c>
    </row>
    <row r="177" spans="13:13" x14ac:dyDescent="0.25">
      <c r="M177" s="74" t="s">
        <v>319</v>
      </c>
    </row>
    <row r="178" spans="13:13" x14ac:dyDescent="0.25">
      <c r="M178" s="74" t="s">
        <v>320</v>
      </c>
    </row>
    <row r="179" spans="13:13" x14ac:dyDescent="0.25">
      <c r="M179" s="74" t="s">
        <v>321</v>
      </c>
    </row>
    <row r="180" spans="13:13" x14ac:dyDescent="0.25">
      <c r="M180" s="74" t="s">
        <v>322</v>
      </c>
    </row>
    <row r="181" spans="13:13" x14ac:dyDescent="0.25">
      <c r="M181" s="74" t="s">
        <v>323</v>
      </c>
    </row>
    <row r="586" spans="17:17" x14ac:dyDescent="0.25">
      <c r="Q586" t="str">
        <f>CONCATENATE(Measures!B652&amp;" - "&amp;Measures!D652)</f>
        <v xml:space="preserve"> - </v>
      </c>
    </row>
    <row r="587" spans="17:17" x14ac:dyDescent="0.25">
      <c r="Q587" t="str">
        <f>CONCATENATE(Measures!B653&amp;" - "&amp;Measures!D653)</f>
        <v xml:space="preserve"> - </v>
      </c>
    </row>
    <row r="588" spans="17:17" x14ac:dyDescent="0.25">
      <c r="Q588" t="str">
        <f>CONCATENATE(Measures!B654&amp;" - "&amp;Measures!D654)</f>
        <v xml:space="preserve"> - </v>
      </c>
    </row>
    <row r="589" spans="17:17" x14ac:dyDescent="0.25">
      <c r="Q589" t="str">
        <f>CONCATENATE(Measures!B655&amp;" - "&amp;Measures!D655)</f>
        <v xml:space="preserve"> - </v>
      </c>
    </row>
    <row r="590" spans="17:17" x14ac:dyDescent="0.25">
      <c r="Q590" t="str">
        <f>CONCATENATE(Measures!B656&amp;" - "&amp;Measures!D656)</f>
        <v xml:space="preserve"> - </v>
      </c>
    </row>
    <row r="591" spans="17:17" x14ac:dyDescent="0.25">
      <c r="Q591" t="str">
        <f>CONCATENATE(Measures!B657&amp;" - "&amp;Measures!D657)</f>
        <v xml:space="preserve"> - </v>
      </c>
    </row>
    <row r="592" spans="17:17" x14ac:dyDescent="0.25">
      <c r="Q592" t="str">
        <f>CONCATENATE(Measures!B658&amp;" - "&amp;Measures!D658)</f>
        <v xml:space="preserve"> - </v>
      </c>
    </row>
    <row r="593" spans="17:17" x14ac:dyDescent="0.25">
      <c r="Q593" t="str">
        <f>CONCATENATE(Measures!B659&amp;" - "&amp;Measures!D659)</f>
        <v xml:space="preserve"> - </v>
      </c>
    </row>
    <row r="594" spans="17:17" x14ac:dyDescent="0.25">
      <c r="Q594" t="str">
        <f>CONCATENATE(Measures!B660&amp;" - "&amp;Measures!D660)</f>
        <v xml:space="preserve"> - </v>
      </c>
    </row>
    <row r="595" spans="17:17" x14ac:dyDescent="0.25">
      <c r="Q595" t="str">
        <f>CONCATENATE(Measures!B661&amp;" - "&amp;Measures!D661)</f>
        <v xml:space="preserve"> - </v>
      </c>
    </row>
    <row r="596" spans="17:17" x14ac:dyDescent="0.25">
      <c r="Q596" t="str">
        <f>CONCATENATE(Measures!B662&amp;" - "&amp;Measures!D662)</f>
        <v xml:space="preserve"> - </v>
      </c>
    </row>
    <row r="597" spans="17:17" x14ac:dyDescent="0.25">
      <c r="Q597" t="str">
        <f>CONCATENATE(Measures!B663&amp;" - "&amp;Measures!D663)</f>
        <v xml:space="preserve"> - </v>
      </c>
    </row>
    <row r="598" spans="17:17" x14ac:dyDescent="0.25">
      <c r="Q598" t="str">
        <f>CONCATENATE(Measures!B664&amp;" - "&amp;Measures!D664)</f>
        <v xml:space="preserve"> - </v>
      </c>
    </row>
    <row r="599" spans="17:17" x14ac:dyDescent="0.25">
      <c r="Q599" t="str">
        <f>CONCATENATE(Measures!B665&amp;" - "&amp;Measures!D665)</f>
        <v xml:space="preserve"> - </v>
      </c>
    </row>
    <row r="600" spans="17:17" x14ac:dyDescent="0.25">
      <c r="Q600" t="str">
        <f>CONCATENATE(Measures!B666&amp;" - "&amp;Measures!D666)</f>
        <v xml:space="preserve"> - </v>
      </c>
    </row>
    <row r="601" spans="17:17" x14ac:dyDescent="0.25">
      <c r="Q601" t="str">
        <f>CONCATENATE(Measures!B667&amp;" - "&amp;Measures!D667)</f>
        <v xml:space="preserve"> - </v>
      </c>
    </row>
    <row r="602" spans="17:17" x14ac:dyDescent="0.25">
      <c r="Q602" t="str">
        <f>CONCATENATE(Measures!B668&amp;" - "&amp;Measures!D668)</f>
        <v xml:space="preserve"> - </v>
      </c>
    </row>
    <row r="603" spans="17:17" x14ac:dyDescent="0.25">
      <c r="Q603" t="str">
        <f>CONCATENATE(Measures!B669&amp;" - "&amp;Measures!D669)</f>
        <v xml:space="preserve"> - </v>
      </c>
    </row>
    <row r="604" spans="17:17" x14ac:dyDescent="0.25">
      <c r="Q604" t="str">
        <f>CONCATENATE(Measures!B670&amp;" - "&amp;Measures!D670)</f>
        <v xml:space="preserve"> - </v>
      </c>
    </row>
    <row r="605" spans="17:17" x14ac:dyDescent="0.25">
      <c r="Q605" t="str">
        <f>CONCATENATE(Measures!B671&amp;" - "&amp;Measures!D671)</f>
        <v xml:space="preserve"> - </v>
      </c>
    </row>
    <row r="606" spans="17:17" x14ac:dyDescent="0.25">
      <c r="Q606" t="str">
        <f>CONCATENATE(Measures!B672&amp;" - "&amp;Measures!D672)</f>
        <v xml:space="preserve"> - </v>
      </c>
    </row>
    <row r="607" spans="17:17" x14ac:dyDescent="0.25">
      <c r="Q607" t="str">
        <f>CONCATENATE(Measures!B673&amp;" - "&amp;Measures!D673)</f>
        <v xml:space="preserve"> - </v>
      </c>
    </row>
    <row r="608" spans="17:17" x14ac:dyDescent="0.25">
      <c r="Q608" t="str">
        <f>CONCATENATE(Measures!B674&amp;" - "&amp;Measures!D674)</f>
        <v xml:space="preserve"> - </v>
      </c>
    </row>
    <row r="609" spans="17:17" x14ac:dyDescent="0.25">
      <c r="Q609" t="str">
        <f>CONCATENATE(Measures!B675&amp;" - "&amp;Measures!D675)</f>
        <v xml:space="preserve"> - </v>
      </c>
    </row>
    <row r="610" spans="17:17" x14ac:dyDescent="0.25">
      <c r="Q610" t="str">
        <f>CONCATENATE(Measures!B676&amp;" - "&amp;Measures!D676)</f>
        <v xml:space="preserve"> - </v>
      </c>
    </row>
    <row r="611" spans="17:17" x14ac:dyDescent="0.25">
      <c r="Q611" t="str">
        <f>CONCATENATE(Measures!B677&amp;" - "&amp;Measures!D677)</f>
        <v xml:space="preserve"> - </v>
      </c>
    </row>
    <row r="612" spans="17:17" x14ac:dyDescent="0.25">
      <c r="Q612" t="str">
        <f>CONCATENATE(Measures!B678&amp;" - "&amp;Measures!D678)</f>
        <v xml:space="preserve"> - </v>
      </c>
    </row>
    <row r="613" spans="17:17" x14ac:dyDescent="0.25">
      <c r="Q613" t="str">
        <f>CONCATENATE(Measures!B679&amp;" - "&amp;Measures!D679)</f>
        <v xml:space="preserve"> - </v>
      </c>
    </row>
    <row r="614" spans="17:17" x14ac:dyDescent="0.25">
      <c r="Q614" t="str">
        <f>CONCATENATE(Measures!B680&amp;" - "&amp;Measures!D680)</f>
        <v xml:space="preserve"> - </v>
      </c>
    </row>
    <row r="615" spans="17:17" x14ac:dyDescent="0.25">
      <c r="Q615" t="str">
        <f>CONCATENATE(Measures!B681&amp;" - "&amp;Measures!D681)</f>
        <v xml:space="preserve"> - </v>
      </c>
    </row>
    <row r="616" spans="17:17" x14ac:dyDescent="0.25">
      <c r="Q616" t="str">
        <f>CONCATENATE(Measures!B682&amp;" - "&amp;Measures!D682)</f>
        <v xml:space="preserve"> - </v>
      </c>
    </row>
    <row r="617" spans="17:17" x14ac:dyDescent="0.25">
      <c r="Q617" t="str">
        <f>CONCATENATE(Measures!B683&amp;" - "&amp;Measures!D683)</f>
        <v xml:space="preserve"> - </v>
      </c>
    </row>
    <row r="618" spans="17:17" x14ac:dyDescent="0.25">
      <c r="Q618" t="str">
        <f>CONCATENATE(Measures!B684&amp;" - "&amp;Measures!D684)</f>
        <v xml:space="preserve"> - </v>
      </c>
    </row>
    <row r="619" spans="17:17" x14ac:dyDescent="0.25">
      <c r="Q619" t="str">
        <f>CONCATENATE(Measures!B685&amp;" - "&amp;Measures!D685)</f>
        <v xml:space="preserve"> - </v>
      </c>
    </row>
    <row r="620" spans="17:17" x14ac:dyDescent="0.25">
      <c r="Q620" t="str">
        <f>CONCATENATE(Measures!B686&amp;" - "&amp;Measures!D686)</f>
        <v xml:space="preserve"> - </v>
      </c>
    </row>
    <row r="621" spans="17:17" x14ac:dyDescent="0.25">
      <c r="Q621" t="str">
        <f>CONCATENATE(Measures!B687&amp;" - "&amp;Measures!D687)</f>
        <v xml:space="preserve"> - </v>
      </c>
    </row>
    <row r="622" spans="17:17" x14ac:dyDescent="0.25">
      <c r="Q622" t="str">
        <f>CONCATENATE(Measures!B688&amp;" - "&amp;Measures!D688)</f>
        <v xml:space="preserve"> - </v>
      </c>
    </row>
    <row r="623" spans="17:17" x14ac:dyDescent="0.25">
      <c r="Q623" t="str">
        <f>CONCATENATE(Measures!B689&amp;" - "&amp;Measures!D689)</f>
        <v xml:space="preserve"> - </v>
      </c>
    </row>
    <row r="624" spans="17:17" x14ac:dyDescent="0.25">
      <c r="Q624" t="str">
        <f>CONCATENATE(Measures!B690&amp;" - "&amp;Measures!D690)</f>
        <v xml:space="preserve"> - </v>
      </c>
    </row>
    <row r="625" spans="17:17" x14ac:dyDescent="0.25">
      <c r="Q625" t="str">
        <f>CONCATENATE(Measures!B691&amp;" - "&amp;Measures!D691)</f>
        <v xml:space="preserve"> - </v>
      </c>
    </row>
    <row r="626" spans="17:17" x14ac:dyDescent="0.25">
      <c r="Q626" t="str">
        <f>CONCATENATE(Measures!B692&amp;" - "&amp;Measures!D692)</f>
        <v xml:space="preserve"> - </v>
      </c>
    </row>
    <row r="627" spans="17:17" x14ac:dyDescent="0.25">
      <c r="Q627" t="str">
        <f>CONCATENATE(Measures!B693&amp;" - "&amp;Measures!D693)</f>
        <v xml:space="preserve"> - </v>
      </c>
    </row>
    <row r="628" spans="17:17" x14ac:dyDescent="0.25">
      <c r="Q628" t="str">
        <f>CONCATENATE(Measures!B694&amp;" - "&amp;Measures!D694)</f>
        <v xml:space="preserve"> - </v>
      </c>
    </row>
    <row r="629" spans="17:17" x14ac:dyDescent="0.25">
      <c r="Q629" t="str">
        <f>CONCATENATE(Measures!B695&amp;" - "&amp;Measures!D695)</f>
        <v xml:space="preserve"> - </v>
      </c>
    </row>
    <row r="630" spans="17:17" x14ac:dyDescent="0.25">
      <c r="Q630" t="str">
        <f>CONCATENATE(Measures!B696&amp;" - "&amp;Measures!D696)</f>
        <v xml:space="preserve"> - </v>
      </c>
    </row>
    <row r="631" spans="17:17" x14ac:dyDescent="0.25">
      <c r="Q631" t="str">
        <f>CONCATENATE(Measures!B697&amp;" - "&amp;Measures!D697)</f>
        <v xml:space="preserve"> - </v>
      </c>
    </row>
    <row r="632" spans="17:17" x14ac:dyDescent="0.25">
      <c r="Q632" t="str">
        <f>CONCATENATE(Measures!B698&amp;" - "&amp;Measures!D698)</f>
        <v xml:space="preserve"> - </v>
      </c>
    </row>
    <row r="633" spans="17:17" x14ac:dyDescent="0.25">
      <c r="Q633" t="str">
        <f>CONCATENATE(Measures!B699&amp;" - "&amp;Measures!D699)</f>
        <v xml:space="preserve"> - </v>
      </c>
    </row>
    <row r="634" spans="17:17" x14ac:dyDescent="0.25">
      <c r="Q634" t="str">
        <f>CONCATENATE(Measures!B700&amp;" - "&amp;Measures!D700)</f>
        <v xml:space="preserve"> - </v>
      </c>
    </row>
    <row r="635" spans="17:17" x14ac:dyDescent="0.25">
      <c r="Q635" t="str">
        <f>CONCATENATE(Measures!B701&amp;" - "&amp;Measures!D701)</f>
        <v xml:space="preserve"> - </v>
      </c>
    </row>
    <row r="636" spans="17:17" x14ac:dyDescent="0.25">
      <c r="Q636" t="str">
        <f>CONCATENATE(Measures!B702&amp;" - "&amp;Measures!D702)</f>
        <v xml:space="preserve"> - </v>
      </c>
    </row>
    <row r="637" spans="17:17" x14ac:dyDescent="0.25">
      <c r="Q637" t="str">
        <f>CONCATENATE(Measures!B703&amp;" - "&amp;Measures!D703)</f>
        <v xml:space="preserve"> - </v>
      </c>
    </row>
    <row r="638" spans="17:17" x14ac:dyDescent="0.25">
      <c r="Q638" t="str">
        <f>CONCATENATE(Measures!B704&amp;" - "&amp;Measures!D704)</f>
        <v xml:space="preserve"> - </v>
      </c>
    </row>
    <row r="639" spans="17:17" x14ac:dyDescent="0.25">
      <c r="Q639" t="str">
        <f>CONCATENATE(Measures!B705&amp;" - "&amp;Measures!D705)</f>
        <v xml:space="preserve"> - </v>
      </c>
    </row>
    <row r="640" spans="17:17" x14ac:dyDescent="0.25">
      <c r="Q640" t="str">
        <f>CONCATENATE(Measures!B706&amp;" - "&amp;Measures!D706)</f>
        <v xml:space="preserve"> - </v>
      </c>
    </row>
    <row r="641" spans="17:17" x14ac:dyDescent="0.25">
      <c r="Q641" t="str">
        <f>CONCATENATE(Measures!B707&amp;" - "&amp;Measures!D707)</f>
        <v xml:space="preserve"> - </v>
      </c>
    </row>
    <row r="642" spans="17:17" x14ac:dyDescent="0.25">
      <c r="Q642" t="str">
        <f>CONCATENATE(Measures!B708&amp;" - "&amp;Measures!D708)</f>
        <v xml:space="preserve"> - </v>
      </c>
    </row>
    <row r="643" spans="17:17" x14ac:dyDescent="0.25">
      <c r="Q643" t="str">
        <f>CONCATENATE(Measures!B709&amp;" - "&amp;Measures!D709)</f>
        <v xml:space="preserve"> - </v>
      </c>
    </row>
    <row r="644" spans="17:17" x14ac:dyDescent="0.25">
      <c r="Q644" t="str">
        <f>CONCATENATE(Measures!B710&amp;" - "&amp;Measures!D710)</f>
        <v xml:space="preserve"> - </v>
      </c>
    </row>
    <row r="645" spans="17:17" x14ac:dyDescent="0.25">
      <c r="Q645" t="str">
        <f>CONCATENATE(Measures!B711&amp;" - "&amp;Measures!D711)</f>
        <v xml:space="preserve"> - </v>
      </c>
    </row>
    <row r="646" spans="17:17" x14ac:dyDescent="0.25">
      <c r="Q646" t="str">
        <f>CONCATENATE(Measures!B712&amp;" - "&amp;Measures!D712)</f>
        <v xml:space="preserve"> - </v>
      </c>
    </row>
    <row r="647" spans="17:17" x14ac:dyDescent="0.25">
      <c r="Q647" t="str">
        <f>CONCATENATE(Measures!B713&amp;" - "&amp;Measures!D713)</f>
        <v xml:space="preserve"> - </v>
      </c>
    </row>
    <row r="648" spans="17:17" x14ac:dyDescent="0.25">
      <c r="Q648" t="str">
        <f>CONCATENATE(Measures!B714&amp;" - "&amp;Measures!D714)</f>
        <v xml:space="preserve"> - </v>
      </c>
    </row>
    <row r="649" spans="17:17" x14ac:dyDescent="0.25">
      <c r="Q649" t="str">
        <f>CONCATENATE(Measures!B715&amp;" - "&amp;Measures!D715)</f>
        <v xml:space="preserve"> - </v>
      </c>
    </row>
    <row r="650" spans="17:17" x14ac:dyDescent="0.25">
      <c r="Q650" t="str">
        <f>CONCATENATE(Measures!B716&amp;" - "&amp;Measures!D716)</f>
        <v xml:space="preserve"> - </v>
      </c>
    </row>
    <row r="651" spans="17:17" x14ac:dyDescent="0.25">
      <c r="Q651" t="str">
        <f>CONCATENATE(Measures!B717&amp;" - "&amp;Measures!D717)</f>
        <v xml:space="preserve"> - </v>
      </c>
    </row>
    <row r="652" spans="17:17" x14ac:dyDescent="0.25">
      <c r="Q652" t="str">
        <f>CONCATENATE(Measures!B718&amp;" - "&amp;Measures!D718)</f>
        <v xml:space="preserve"> - </v>
      </c>
    </row>
    <row r="653" spans="17:17" x14ac:dyDescent="0.25">
      <c r="Q653" t="str">
        <f>CONCATENATE(Measures!B719&amp;" - "&amp;Measures!D719)</f>
        <v xml:space="preserve"> - </v>
      </c>
    </row>
    <row r="654" spans="17:17" x14ac:dyDescent="0.25">
      <c r="Q654" t="str">
        <f>CONCATENATE(Measures!B720&amp;" - "&amp;Measures!D720)</f>
        <v xml:space="preserve"> - </v>
      </c>
    </row>
    <row r="655" spans="17:17" x14ac:dyDescent="0.25">
      <c r="Q655" t="str">
        <f>CONCATENATE(Measures!B721&amp;" - "&amp;Measures!D721)</f>
        <v xml:space="preserve"> - </v>
      </c>
    </row>
    <row r="656" spans="17:17" x14ac:dyDescent="0.25">
      <c r="Q656" t="str">
        <f>CONCATENATE(Measures!B722&amp;" - "&amp;Measures!D722)</f>
        <v xml:space="preserve"> - </v>
      </c>
    </row>
    <row r="657" spans="17:17" x14ac:dyDescent="0.25">
      <c r="Q657" t="str">
        <f>CONCATENATE(Measures!B723&amp;" - "&amp;Measures!D723)</f>
        <v xml:space="preserve"> - </v>
      </c>
    </row>
    <row r="658" spans="17:17" x14ac:dyDescent="0.25">
      <c r="Q658" t="str">
        <f>CONCATENATE(Measures!B724&amp;" - "&amp;Measures!D724)</f>
        <v xml:space="preserve"> - </v>
      </c>
    </row>
    <row r="659" spans="17:17" x14ac:dyDescent="0.25">
      <c r="Q659" t="str">
        <f>CONCATENATE(Measures!B725&amp;" - "&amp;Measures!D725)</f>
        <v xml:space="preserve"> - </v>
      </c>
    </row>
    <row r="660" spans="17:17" x14ac:dyDescent="0.25">
      <c r="Q660" t="str">
        <f>CONCATENATE(Measures!B726&amp;" - "&amp;Measures!D726)</f>
        <v xml:space="preserve"> - </v>
      </c>
    </row>
    <row r="661" spans="17:17" x14ac:dyDescent="0.25">
      <c r="Q661" t="str">
        <f>CONCATENATE(Measures!B727&amp;" - "&amp;Measures!D727)</f>
        <v xml:space="preserve"> - </v>
      </c>
    </row>
    <row r="662" spans="17:17" x14ac:dyDescent="0.25">
      <c r="Q662" t="str">
        <f>CONCATENATE(Measures!B728&amp;" - "&amp;Measures!D728)</f>
        <v xml:space="preserve"> - </v>
      </c>
    </row>
    <row r="663" spans="17:17" x14ac:dyDescent="0.25">
      <c r="Q663" t="str">
        <f>CONCATENATE(Measures!B729&amp;" - "&amp;Measures!D729)</f>
        <v xml:space="preserve"> - </v>
      </c>
    </row>
    <row r="664" spans="17:17" x14ac:dyDescent="0.25">
      <c r="Q664" t="str">
        <f>CONCATENATE(Measures!B730&amp;" - "&amp;Measures!D730)</f>
        <v xml:space="preserve"> - </v>
      </c>
    </row>
    <row r="665" spans="17:17" x14ac:dyDescent="0.25">
      <c r="Q665" t="str">
        <f>CONCATENATE(Measures!B731&amp;" - "&amp;Measures!D731)</f>
        <v xml:space="preserve"> - </v>
      </c>
    </row>
    <row r="666" spans="17:17" x14ac:dyDescent="0.25">
      <c r="Q666" t="str">
        <f>CONCATENATE(Measures!B732&amp;" - "&amp;Measures!D732)</f>
        <v xml:space="preserve"> - </v>
      </c>
    </row>
    <row r="667" spans="17:17" x14ac:dyDescent="0.25">
      <c r="Q667" t="str">
        <f>CONCATENATE(Measures!B733&amp;" - "&amp;Measures!D733)</f>
        <v xml:space="preserve"> - </v>
      </c>
    </row>
    <row r="668" spans="17:17" x14ac:dyDescent="0.25">
      <c r="Q668" t="str">
        <f>CONCATENATE(Measures!B734&amp;" - "&amp;Measures!D734)</f>
        <v xml:space="preserve"> - </v>
      </c>
    </row>
    <row r="669" spans="17:17" x14ac:dyDescent="0.25">
      <c r="Q669" t="str">
        <f>CONCATENATE(Measures!B735&amp;" - "&amp;Measures!D735)</f>
        <v xml:space="preserve"> - </v>
      </c>
    </row>
    <row r="670" spans="17:17" x14ac:dyDescent="0.25">
      <c r="Q670" t="str">
        <f>CONCATENATE(Measures!B736&amp;" - "&amp;Measures!D736)</f>
        <v xml:space="preserve"> - </v>
      </c>
    </row>
    <row r="671" spans="17:17" x14ac:dyDescent="0.25">
      <c r="Q671" t="str">
        <f>CONCATENATE(Measures!B737&amp;" - "&amp;Measures!D737)</f>
        <v xml:space="preserve"> - </v>
      </c>
    </row>
    <row r="672" spans="17:17" x14ac:dyDescent="0.25">
      <c r="Q672" t="str">
        <f>CONCATENATE(Measures!B738&amp;" - "&amp;Measures!D738)</f>
        <v xml:space="preserve"> - </v>
      </c>
    </row>
    <row r="673" spans="17:17" x14ac:dyDescent="0.25">
      <c r="Q673" t="str">
        <f>CONCATENATE(Measures!B739&amp;" - "&amp;Measures!D739)</f>
        <v xml:space="preserve"> - </v>
      </c>
    </row>
    <row r="674" spans="17:17" x14ac:dyDescent="0.25">
      <c r="Q674" t="str">
        <f>CONCATENATE(Measures!B740&amp;" - "&amp;Measures!D740)</f>
        <v xml:space="preserve"> - </v>
      </c>
    </row>
    <row r="675" spans="17:17" x14ac:dyDescent="0.25">
      <c r="Q675" t="str">
        <f>CONCATENATE(Measures!B741&amp;" - "&amp;Measures!D741)</f>
        <v xml:space="preserve"> - </v>
      </c>
    </row>
    <row r="676" spans="17:17" x14ac:dyDescent="0.25">
      <c r="Q676" t="str">
        <f>CONCATENATE(Measures!B742&amp;" - "&amp;Measures!D742)</f>
        <v xml:space="preserve"> - </v>
      </c>
    </row>
    <row r="677" spans="17:17" x14ac:dyDescent="0.25">
      <c r="Q677" t="str">
        <f>CONCATENATE(Measures!B743&amp;" - "&amp;Measures!D743)</f>
        <v xml:space="preserve"> - </v>
      </c>
    </row>
    <row r="678" spans="17:17" x14ac:dyDescent="0.25">
      <c r="Q678" t="str">
        <f>CONCATENATE(Measures!B744&amp;" - "&amp;Measures!D744)</f>
        <v xml:space="preserve"> - </v>
      </c>
    </row>
    <row r="679" spans="17:17" x14ac:dyDescent="0.25">
      <c r="Q679" t="str">
        <f>CONCATENATE(Measures!B745&amp;" - "&amp;Measures!D745)</f>
        <v xml:space="preserve"> - </v>
      </c>
    </row>
    <row r="680" spans="17:17" x14ac:dyDescent="0.25">
      <c r="Q680" t="str">
        <f>CONCATENATE(Measures!B746&amp;" - "&amp;Measures!D746)</f>
        <v xml:space="preserve"> - </v>
      </c>
    </row>
    <row r="681" spans="17:17" x14ac:dyDescent="0.25">
      <c r="Q681" t="str">
        <f>CONCATENATE(Measures!B747&amp;" - "&amp;Measures!D747)</f>
        <v xml:space="preserve"> - </v>
      </c>
    </row>
    <row r="682" spans="17:17" x14ac:dyDescent="0.25">
      <c r="Q682" t="str">
        <f>CONCATENATE(Measures!B748&amp;" - "&amp;Measures!D748)</f>
        <v xml:space="preserve"> - </v>
      </c>
    </row>
    <row r="683" spans="17:17" x14ac:dyDescent="0.25">
      <c r="Q683" t="str">
        <f>CONCATENATE(Measures!B749&amp;" - "&amp;Measures!D749)</f>
        <v xml:space="preserve"> - </v>
      </c>
    </row>
    <row r="684" spans="17:17" x14ac:dyDescent="0.25">
      <c r="Q684" t="str">
        <f>CONCATENATE(Measures!B750&amp;" - "&amp;Measures!D750)</f>
        <v xml:space="preserve"> - </v>
      </c>
    </row>
    <row r="685" spans="17:17" x14ac:dyDescent="0.25">
      <c r="Q685" t="str">
        <f>CONCATENATE(Measures!B751&amp;" - "&amp;Measures!D751)</f>
        <v xml:space="preserve"> - </v>
      </c>
    </row>
    <row r="686" spans="17:17" x14ac:dyDescent="0.25">
      <c r="Q686" t="str">
        <f>CONCATENATE(Measures!B752&amp;" - "&amp;Measures!D752)</f>
        <v xml:space="preserve"> - </v>
      </c>
    </row>
    <row r="687" spans="17:17" x14ac:dyDescent="0.25">
      <c r="Q687" t="str">
        <f>CONCATENATE(Measures!B753&amp;" - "&amp;Measures!D753)</f>
        <v xml:space="preserve"> - </v>
      </c>
    </row>
    <row r="688" spans="17:17" x14ac:dyDescent="0.25">
      <c r="Q688" t="str">
        <f>CONCATENATE(Measures!B754&amp;" - "&amp;Measures!D754)</f>
        <v xml:space="preserve"> - </v>
      </c>
    </row>
    <row r="689" spans="17:17" x14ac:dyDescent="0.25">
      <c r="Q689" t="str">
        <f>CONCATENATE(Measures!B755&amp;" - "&amp;Measures!D755)</f>
        <v xml:space="preserve"> - </v>
      </c>
    </row>
    <row r="690" spans="17:17" x14ac:dyDescent="0.25">
      <c r="Q690" t="str">
        <f>CONCATENATE(Measures!B756&amp;" - "&amp;Measures!D756)</f>
        <v xml:space="preserve"> - </v>
      </c>
    </row>
    <row r="691" spans="17:17" x14ac:dyDescent="0.25">
      <c r="Q691" t="str">
        <f>CONCATENATE(Measures!B757&amp;" - "&amp;Measures!D757)</f>
        <v xml:space="preserve"> - </v>
      </c>
    </row>
    <row r="692" spans="17:17" x14ac:dyDescent="0.25">
      <c r="Q692" t="str">
        <f>CONCATENATE(Measures!B758&amp;" - "&amp;Measures!D758)</f>
        <v xml:space="preserve"> - </v>
      </c>
    </row>
    <row r="693" spans="17:17" x14ac:dyDescent="0.25">
      <c r="Q693" t="str">
        <f>CONCATENATE(Measures!B759&amp;" - "&amp;Measures!D759)</f>
        <v xml:space="preserve"> - </v>
      </c>
    </row>
    <row r="694" spans="17:17" x14ac:dyDescent="0.25">
      <c r="Q694" t="str">
        <f>CONCATENATE(Measures!B760&amp;" - "&amp;Measures!D760)</f>
        <v xml:space="preserve"> - </v>
      </c>
    </row>
    <row r="695" spans="17:17" x14ac:dyDescent="0.25">
      <c r="Q695" t="str">
        <f>CONCATENATE(Measures!B761&amp;" - "&amp;Measures!D761)</f>
        <v xml:space="preserve"> - </v>
      </c>
    </row>
    <row r="696" spans="17:17" x14ac:dyDescent="0.25">
      <c r="Q696" t="str">
        <f>CONCATENATE(Measures!B762&amp;" - "&amp;Measures!D762)</f>
        <v xml:space="preserve"> - </v>
      </c>
    </row>
    <row r="697" spans="17:17" x14ac:dyDescent="0.25">
      <c r="Q697" t="str">
        <f>CONCATENATE(Measures!B763&amp;" - "&amp;Measures!D763)</f>
        <v xml:space="preserve"> - </v>
      </c>
    </row>
    <row r="698" spans="17:17" x14ac:dyDescent="0.25">
      <c r="Q698" t="str">
        <f>CONCATENATE(Measures!B764&amp;" - "&amp;Measures!D764)</f>
        <v xml:space="preserve"> - </v>
      </c>
    </row>
    <row r="699" spans="17:17" x14ac:dyDescent="0.25">
      <c r="Q699" t="str">
        <f>CONCATENATE(Measures!B765&amp;" - "&amp;Measures!D765)</f>
        <v xml:space="preserve"> - </v>
      </c>
    </row>
    <row r="700" spans="17:17" x14ac:dyDescent="0.25">
      <c r="Q700" t="str">
        <f>CONCATENATE(Measures!B766&amp;" - "&amp;Measures!D766)</f>
        <v xml:space="preserve"> - </v>
      </c>
    </row>
    <row r="701" spans="17:17" x14ac:dyDescent="0.25">
      <c r="Q701" t="str">
        <f>CONCATENATE(Measures!B767&amp;" - "&amp;Measures!D767)</f>
        <v xml:space="preserve"> - </v>
      </c>
    </row>
    <row r="702" spans="17:17" x14ac:dyDescent="0.25">
      <c r="Q702" t="str">
        <f>CONCATENATE(Measures!B768&amp;" - "&amp;Measures!D768)</f>
        <v xml:space="preserve"> - </v>
      </c>
    </row>
    <row r="703" spans="17:17" x14ac:dyDescent="0.25">
      <c r="Q703" t="str">
        <f>CONCATENATE(Measures!B769&amp;" - "&amp;Measures!D769)</f>
        <v xml:space="preserve"> - </v>
      </c>
    </row>
    <row r="704" spans="17:17" x14ac:dyDescent="0.25">
      <c r="Q704" t="str">
        <f>CONCATENATE(Measures!B770&amp;" - "&amp;Measures!D770)</f>
        <v xml:space="preserve"> - </v>
      </c>
    </row>
    <row r="705" spans="17:17" x14ac:dyDescent="0.25">
      <c r="Q705" t="str">
        <f>CONCATENATE(Measures!B771&amp;" - "&amp;Measures!D771)</f>
        <v xml:space="preserve"> - </v>
      </c>
    </row>
    <row r="706" spans="17:17" x14ac:dyDescent="0.25">
      <c r="Q706" t="str">
        <f>CONCATENATE(Measures!B772&amp;" - "&amp;Measures!D772)</f>
        <v xml:space="preserve"> - </v>
      </c>
    </row>
    <row r="707" spans="17:17" x14ac:dyDescent="0.25">
      <c r="Q707" t="str">
        <f>CONCATENATE(Measures!B773&amp;" - "&amp;Measures!D773)</f>
        <v xml:space="preserve"> - </v>
      </c>
    </row>
    <row r="708" spans="17:17" x14ac:dyDescent="0.25">
      <c r="Q708" t="str">
        <f>CONCATENATE(Measures!B774&amp;" - "&amp;Measures!D774)</f>
        <v xml:space="preserve"> - </v>
      </c>
    </row>
    <row r="709" spans="17:17" x14ac:dyDescent="0.25">
      <c r="Q709" t="str">
        <f>CONCATENATE(Measures!B775&amp;" - "&amp;Measures!D775)</f>
        <v xml:space="preserve"> - </v>
      </c>
    </row>
    <row r="710" spans="17:17" x14ac:dyDescent="0.25">
      <c r="Q710" t="str">
        <f>CONCATENATE(Measures!B776&amp;" - "&amp;Measures!D776)</f>
        <v xml:space="preserve"> - </v>
      </c>
    </row>
    <row r="711" spans="17:17" x14ac:dyDescent="0.25">
      <c r="Q711" t="str">
        <f>CONCATENATE(Measures!B777&amp;" - "&amp;Measures!D777)</f>
        <v xml:space="preserve"> - </v>
      </c>
    </row>
    <row r="712" spans="17:17" x14ac:dyDescent="0.25">
      <c r="Q712" t="str">
        <f>CONCATENATE(Measures!B778&amp;" - "&amp;Measures!D778)</f>
        <v xml:space="preserve"> - </v>
      </c>
    </row>
    <row r="713" spans="17:17" x14ac:dyDescent="0.25">
      <c r="Q713" t="str">
        <f>CONCATENATE(Measures!B779&amp;" - "&amp;Measures!D779)</f>
        <v xml:space="preserve"> - </v>
      </c>
    </row>
    <row r="714" spans="17:17" x14ac:dyDescent="0.25">
      <c r="Q714" t="str">
        <f>CONCATENATE(Measures!B780&amp;" - "&amp;Measures!D780)</f>
        <v xml:space="preserve"> - </v>
      </c>
    </row>
    <row r="715" spans="17:17" x14ac:dyDescent="0.25">
      <c r="Q715" t="str">
        <f>CONCATENATE(Measures!B781&amp;" - "&amp;Measures!D781)</f>
        <v xml:space="preserve"> - </v>
      </c>
    </row>
    <row r="716" spans="17:17" x14ac:dyDescent="0.25">
      <c r="Q716" t="str">
        <f>CONCATENATE(Measures!B782&amp;" - "&amp;Measures!D782)</f>
        <v xml:space="preserve"> - </v>
      </c>
    </row>
    <row r="717" spans="17:17" x14ac:dyDescent="0.25">
      <c r="Q717" t="str">
        <f>CONCATENATE(Measures!B783&amp;" - "&amp;Measures!D783)</f>
        <v xml:space="preserve"> - </v>
      </c>
    </row>
    <row r="718" spans="17:17" x14ac:dyDescent="0.25">
      <c r="Q718" t="str">
        <f>CONCATENATE(Measures!B784&amp;" - "&amp;Measures!D784)</f>
        <v xml:space="preserve"> - </v>
      </c>
    </row>
    <row r="719" spans="17:17" x14ac:dyDescent="0.25">
      <c r="Q719" t="str">
        <f>CONCATENATE(Measures!B785&amp;" - "&amp;Measures!D785)</f>
        <v xml:space="preserve"> - </v>
      </c>
    </row>
    <row r="720" spans="17:17" x14ac:dyDescent="0.25">
      <c r="Q720" t="str">
        <f>CONCATENATE(Measures!B786&amp;" - "&amp;Measures!D786)</f>
        <v xml:space="preserve"> - </v>
      </c>
    </row>
    <row r="721" spans="17:17" x14ac:dyDescent="0.25">
      <c r="Q721" t="str">
        <f>CONCATENATE(Measures!B787&amp;" - "&amp;Measures!D787)</f>
        <v xml:space="preserve"> - </v>
      </c>
    </row>
    <row r="722" spans="17:17" x14ac:dyDescent="0.25">
      <c r="Q722" t="str">
        <f>CONCATENATE(Measures!B788&amp;" - "&amp;Measures!D788)</f>
        <v xml:space="preserve"> - </v>
      </c>
    </row>
    <row r="723" spans="17:17" x14ac:dyDescent="0.25">
      <c r="Q723" t="str">
        <f>CONCATENATE(Measures!B789&amp;" - "&amp;Measures!D789)</f>
        <v xml:space="preserve"> - </v>
      </c>
    </row>
    <row r="724" spans="17:17" x14ac:dyDescent="0.25">
      <c r="Q724" t="str">
        <f>CONCATENATE(Measures!B790&amp;" - "&amp;Measures!D790)</f>
        <v xml:space="preserve"> - </v>
      </c>
    </row>
    <row r="725" spans="17:17" x14ac:dyDescent="0.25">
      <c r="Q725" t="str">
        <f>CONCATENATE(Measures!B791&amp;" - "&amp;Measures!D791)</f>
        <v xml:space="preserve"> - </v>
      </c>
    </row>
    <row r="726" spans="17:17" x14ac:dyDescent="0.25">
      <c r="Q726" t="str">
        <f>CONCATENATE(Measures!B792&amp;" - "&amp;Measures!D792)</f>
        <v xml:space="preserve"> - </v>
      </c>
    </row>
    <row r="727" spans="17:17" x14ac:dyDescent="0.25">
      <c r="Q727" t="str">
        <f>CONCATENATE(Measures!B793&amp;" - "&amp;Measures!D793)</f>
        <v xml:space="preserve"> - </v>
      </c>
    </row>
    <row r="728" spans="17:17" x14ac:dyDescent="0.25">
      <c r="Q728" t="str">
        <f>CONCATENATE(Measures!B794&amp;" - "&amp;Measures!D794)</f>
        <v xml:space="preserve"> - </v>
      </c>
    </row>
    <row r="729" spans="17:17" x14ac:dyDescent="0.25">
      <c r="Q729" t="str">
        <f>CONCATENATE(Measures!B795&amp;" - "&amp;Measures!D795)</f>
        <v xml:space="preserve"> - </v>
      </c>
    </row>
    <row r="730" spans="17:17" x14ac:dyDescent="0.25">
      <c r="Q730" t="str">
        <f>CONCATENATE(Measures!B796&amp;" - "&amp;Measures!D796)</f>
        <v xml:space="preserve"> - </v>
      </c>
    </row>
    <row r="731" spans="17:17" x14ac:dyDescent="0.25">
      <c r="Q731" t="str">
        <f>CONCATENATE(Measures!B797&amp;" - "&amp;Measures!D797)</f>
        <v xml:space="preserve"> - </v>
      </c>
    </row>
    <row r="732" spans="17:17" x14ac:dyDescent="0.25">
      <c r="Q732" t="str">
        <f>CONCATENATE(Measures!B798&amp;" - "&amp;Measures!D798)</f>
        <v xml:space="preserve"> - </v>
      </c>
    </row>
    <row r="733" spans="17:17" x14ac:dyDescent="0.25">
      <c r="Q733" t="str">
        <f>CONCATENATE(Measures!B799&amp;" - "&amp;Measures!D799)</f>
        <v xml:space="preserve"> - </v>
      </c>
    </row>
    <row r="734" spans="17:17" x14ac:dyDescent="0.25">
      <c r="Q734" t="str">
        <f>CONCATENATE(Measures!B800&amp;" - "&amp;Measures!D800)</f>
        <v xml:space="preserve"> - </v>
      </c>
    </row>
    <row r="735" spans="17:17" x14ac:dyDescent="0.25">
      <c r="Q735" t="str">
        <f>CONCATENATE(Measures!B801&amp;" - "&amp;Measures!D801)</f>
        <v xml:space="preserve"> - </v>
      </c>
    </row>
    <row r="736" spans="17:17" x14ac:dyDescent="0.25">
      <c r="Q736" t="str">
        <f>CONCATENATE(Measures!B802&amp;" - "&amp;Measures!D802)</f>
        <v xml:space="preserve"> - </v>
      </c>
    </row>
    <row r="737" spans="17:17" x14ac:dyDescent="0.25">
      <c r="Q737" t="str">
        <f>CONCATENATE(Measures!B803&amp;" - "&amp;Measures!D803)</f>
        <v xml:space="preserve"> - </v>
      </c>
    </row>
    <row r="738" spans="17:17" x14ac:dyDescent="0.25">
      <c r="Q738" t="str">
        <f>CONCATENATE(Measures!B804&amp;" - "&amp;Measures!D804)</f>
        <v xml:space="preserve"> - </v>
      </c>
    </row>
    <row r="739" spans="17:17" x14ac:dyDescent="0.25">
      <c r="Q739" t="str">
        <f>CONCATENATE(Measures!B805&amp;" - "&amp;Measures!D805)</f>
        <v xml:space="preserve"> - </v>
      </c>
    </row>
    <row r="740" spans="17:17" x14ac:dyDescent="0.25">
      <c r="Q740" t="str">
        <f>CONCATENATE(Measures!B806&amp;" - "&amp;Measures!D806)</f>
        <v xml:space="preserve"> - </v>
      </c>
    </row>
    <row r="741" spans="17:17" x14ac:dyDescent="0.25">
      <c r="Q741" t="str">
        <f>CONCATENATE(Measures!B807&amp;" - "&amp;Measures!D807)</f>
        <v xml:space="preserve"> - </v>
      </c>
    </row>
    <row r="742" spans="17:17" x14ac:dyDescent="0.25">
      <c r="Q742" t="str">
        <f>CONCATENATE(Measures!B808&amp;" - "&amp;Measures!D808)</f>
        <v xml:space="preserve"> - </v>
      </c>
    </row>
    <row r="743" spans="17:17" x14ac:dyDescent="0.25">
      <c r="Q743" t="str">
        <f>CONCATENATE(Measures!B809&amp;" - "&amp;Measures!D809)</f>
        <v xml:space="preserve"> - </v>
      </c>
    </row>
    <row r="744" spans="17:17" x14ac:dyDescent="0.25">
      <c r="Q744" t="str">
        <f>CONCATENATE(Measures!B810&amp;" - "&amp;Measures!D810)</f>
        <v xml:space="preserve"> - </v>
      </c>
    </row>
    <row r="745" spans="17:17" x14ac:dyDescent="0.25">
      <c r="Q745" t="str">
        <f>CONCATENATE(Measures!B811&amp;" - "&amp;Measures!D811)</f>
        <v xml:space="preserve"> - </v>
      </c>
    </row>
    <row r="746" spans="17:17" x14ac:dyDescent="0.25">
      <c r="Q746" t="str">
        <f>CONCATENATE(Measures!B812&amp;" - "&amp;Measures!D812)</f>
        <v xml:space="preserve"> - </v>
      </c>
    </row>
    <row r="747" spans="17:17" x14ac:dyDescent="0.25">
      <c r="Q747" t="str">
        <f>CONCATENATE(Measures!B813&amp;" - "&amp;Measures!D813)</f>
        <v xml:space="preserve"> - </v>
      </c>
    </row>
    <row r="748" spans="17:17" x14ac:dyDescent="0.25">
      <c r="Q748" t="str">
        <f>CONCATENATE(Measures!B814&amp;" - "&amp;Measures!D814)</f>
        <v xml:space="preserve"> - </v>
      </c>
    </row>
    <row r="749" spans="17:17" x14ac:dyDescent="0.25">
      <c r="Q749" t="str">
        <f>CONCATENATE(Measures!B815&amp;" - "&amp;Measures!D815)</f>
        <v xml:space="preserve"> - </v>
      </c>
    </row>
    <row r="750" spans="17:17" x14ac:dyDescent="0.25">
      <c r="Q750" t="str">
        <f>CONCATENATE(Measures!B816&amp;" - "&amp;Measures!D816)</f>
        <v xml:space="preserve"> - </v>
      </c>
    </row>
    <row r="751" spans="17:17" x14ac:dyDescent="0.25">
      <c r="Q751" t="str">
        <f>CONCATENATE(Measures!B817&amp;" - "&amp;Measures!D817)</f>
        <v xml:space="preserve"> - </v>
      </c>
    </row>
    <row r="752" spans="17:17" x14ac:dyDescent="0.25">
      <c r="Q752" t="str">
        <f>CONCATENATE(Measures!B818&amp;" - "&amp;Measures!D818)</f>
        <v xml:space="preserve"> - </v>
      </c>
    </row>
    <row r="753" spans="17:17" x14ac:dyDescent="0.25">
      <c r="Q753" t="str">
        <f>CONCATENATE(Measures!B819&amp;" - "&amp;Measures!D819)</f>
        <v xml:space="preserve"> - </v>
      </c>
    </row>
    <row r="754" spans="17:17" x14ac:dyDescent="0.25">
      <c r="Q754" t="str">
        <f>CONCATENATE(Measures!B820&amp;" - "&amp;Measures!D820)</f>
        <v xml:space="preserve"> - </v>
      </c>
    </row>
    <row r="755" spans="17:17" x14ac:dyDescent="0.25">
      <c r="Q755" t="str">
        <f>CONCATENATE(Measures!B821&amp;" - "&amp;Measures!D821)</f>
        <v xml:space="preserve"> - </v>
      </c>
    </row>
    <row r="756" spans="17:17" x14ac:dyDescent="0.25">
      <c r="Q756" t="str">
        <f>CONCATENATE(Measures!B822&amp;" - "&amp;Measures!D822)</f>
        <v xml:space="preserve"> - </v>
      </c>
    </row>
    <row r="757" spans="17:17" x14ac:dyDescent="0.25">
      <c r="Q757" t="str">
        <f>CONCATENATE(Measures!B823&amp;" - "&amp;Measures!D823)</f>
        <v xml:space="preserve"> - </v>
      </c>
    </row>
    <row r="758" spans="17:17" x14ac:dyDescent="0.25">
      <c r="Q758" t="str">
        <f>CONCATENATE(Measures!B824&amp;" - "&amp;Measures!D824)</f>
        <v xml:space="preserve"> - </v>
      </c>
    </row>
    <row r="759" spans="17:17" x14ac:dyDescent="0.25">
      <c r="Q759" t="str">
        <f>CONCATENATE(Measures!B825&amp;" - "&amp;Measures!D825)</f>
        <v xml:space="preserve"> - </v>
      </c>
    </row>
    <row r="760" spans="17:17" x14ac:dyDescent="0.25">
      <c r="Q760" t="str">
        <f>CONCATENATE(Measures!B826&amp;" - "&amp;Measures!D826)</f>
        <v xml:space="preserve"> - </v>
      </c>
    </row>
    <row r="761" spans="17:17" x14ac:dyDescent="0.25">
      <c r="Q761" t="str">
        <f>CONCATENATE(Measures!B827&amp;" - "&amp;Measures!D827)</f>
        <v xml:space="preserve"> - </v>
      </c>
    </row>
    <row r="762" spans="17:17" x14ac:dyDescent="0.25">
      <c r="Q762" t="str">
        <f>CONCATENATE(Measures!B828&amp;" - "&amp;Measures!D828)</f>
        <v xml:space="preserve"> - </v>
      </c>
    </row>
    <row r="763" spans="17:17" x14ac:dyDescent="0.25">
      <c r="Q763" t="str">
        <f>CONCATENATE(Measures!B829&amp;" - "&amp;Measures!D829)</f>
        <v xml:space="preserve"> - </v>
      </c>
    </row>
    <row r="764" spans="17:17" x14ac:dyDescent="0.25">
      <c r="Q764" t="str">
        <f>CONCATENATE(Measures!B830&amp;" - "&amp;Measures!D830)</f>
        <v xml:space="preserve"> - </v>
      </c>
    </row>
    <row r="765" spans="17:17" x14ac:dyDescent="0.25">
      <c r="Q765" t="str">
        <f>CONCATENATE(Measures!B831&amp;" - "&amp;Measures!D831)</f>
        <v xml:space="preserve"> - </v>
      </c>
    </row>
    <row r="766" spans="17:17" x14ac:dyDescent="0.25">
      <c r="Q766" t="str">
        <f>CONCATENATE(Measures!B832&amp;" - "&amp;Measures!D832)</f>
        <v xml:space="preserve"> - </v>
      </c>
    </row>
    <row r="767" spans="17:17" x14ac:dyDescent="0.25">
      <c r="Q767" t="str">
        <f>CONCATENATE(Measures!B833&amp;" - "&amp;Measures!D833)</f>
        <v xml:space="preserve"> - </v>
      </c>
    </row>
    <row r="768" spans="17:17" x14ac:dyDescent="0.25">
      <c r="Q768" t="str">
        <f>CONCATENATE(Measures!B834&amp;" - "&amp;Measures!D834)</f>
        <v xml:space="preserve"> - </v>
      </c>
    </row>
    <row r="769" spans="17:17" x14ac:dyDescent="0.25">
      <c r="Q769" t="str">
        <f>CONCATENATE(Measures!B835&amp;" - "&amp;Measures!D835)</f>
        <v xml:space="preserve"> - </v>
      </c>
    </row>
    <row r="770" spans="17:17" x14ac:dyDescent="0.25">
      <c r="Q770" t="str">
        <f>CONCATENATE(Measures!B836&amp;" - "&amp;Measures!D836)</f>
        <v xml:space="preserve"> - </v>
      </c>
    </row>
    <row r="771" spans="17:17" x14ac:dyDescent="0.25">
      <c r="Q771" t="str">
        <f>CONCATENATE(Measures!B837&amp;" - "&amp;Measures!D837)</f>
        <v xml:space="preserve"> - </v>
      </c>
    </row>
    <row r="772" spans="17:17" x14ac:dyDescent="0.25">
      <c r="Q772" t="str">
        <f>CONCATENATE(Measures!B838&amp;" - "&amp;Measures!D838)</f>
        <v xml:space="preserve"> - </v>
      </c>
    </row>
    <row r="773" spans="17:17" x14ac:dyDescent="0.25">
      <c r="Q773" t="str">
        <f>CONCATENATE(Measures!B839&amp;" - "&amp;Measures!D839)</f>
        <v xml:space="preserve"> - </v>
      </c>
    </row>
    <row r="774" spans="17:17" x14ac:dyDescent="0.25">
      <c r="Q774" t="str">
        <f>CONCATENATE(Measures!B840&amp;" - "&amp;Measures!D840)</f>
        <v xml:space="preserve"> - </v>
      </c>
    </row>
    <row r="775" spans="17:17" x14ac:dyDescent="0.25">
      <c r="Q775" t="str">
        <f>CONCATENATE(Measures!B841&amp;" - "&amp;Measures!D841)</f>
        <v xml:space="preserve"> - </v>
      </c>
    </row>
    <row r="776" spans="17:17" x14ac:dyDescent="0.25">
      <c r="Q776" t="str">
        <f>CONCATENATE(Measures!B842&amp;" - "&amp;Measures!D842)</f>
        <v xml:space="preserve"> - </v>
      </c>
    </row>
    <row r="777" spans="17:17" x14ac:dyDescent="0.25">
      <c r="Q777" t="str">
        <f>CONCATENATE(Measures!B843&amp;" - "&amp;Measures!D843)</f>
        <v xml:space="preserve"> - </v>
      </c>
    </row>
    <row r="778" spans="17:17" x14ac:dyDescent="0.25">
      <c r="Q778" t="str">
        <f>CONCATENATE(Measures!B844&amp;" - "&amp;Measures!D844)</f>
        <v xml:space="preserve"> - </v>
      </c>
    </row>
    <row r="779" spans="17:17" x14ac:dyDescent="0.25">
      <c r="Q779" t="str">
        <f>CONCATENATE(Measures!B845&amp;" - "&amp;Measures!D845)</f>
        <v xml:space="preserve"> - </v>
      </c>
    </row>
    <row r="780" spans="17:17" x14ac:dyDescent="0.25">
      <c r="Q780" t="str">
        <f>CONCATENATE(Measures!B846&amp;" - "&amp;Measures!D846)</f>
        <v xml:space="preserve"> - </v>
      </c>
    </row>
    <row r="781" spans="17:17" x14ac:dyDescent="0.25">
      <c r="Q781" t="str">
        <f>CONCATENATE(Measures!B847&amp;" - "&amp;Measures!D847)</f>
        <v xml:space="preserve"> - </v>
      </c>
    </row>
    <row r="782" spans="17:17" x14ac:dyDescent="0.25">
      <c r="Q782" t="str">
        <f>CONCATENATE(Measures!B848&amp;" - "&amp;Measures!D848)</f>
        <v xml:space="preserve"> - </v>
      </c>
    </row>
    <row r="783" spans="17:17" x14ac:dyDescent="0.25">
      <c r="Q783" t="str">
        <f>CONCATENATE(Measures!B849&amp;" - "&amp;Measures!D849)</f>
        <v xml:space="preserve"> - </v>
      </c>
    </row>
    <row r="784" spans="17:17" x14ac:dyDescent="0.25">
      <c r="Q784" t="str">
        <f>CONCATENATE(Measures!B850&amp;" - "&amp;Measures!D850)</f>
        <v xml:space="preserve"> - </v>
      </c>
    </row>
    <row r="785" spans="17:17" x14ac:dyDescent="0.25">
      <c r="Q785" t="str">
        <f>CONCATENATE(Measures!B851&amp;" - "&amp;Measures!D851)</f>
        <v xml:space="preserve"> - </v>
      </c>
    </row>
    <row r="786" spans="17:17" x14ac:dyDescent="0.25">
      <c r="Q786" t="str">
        <f>CONCATENATE(Measures!B852&amp;" - "&amp;Measures!D852)</f>
        <v xml:space="preserve"> - </v>
      </c>
    </row>
    <row r="787" spans="17:17" x14ac:dyDescent="0.25">
      <c r="Q787" t="str">
        <f>CONCATENATE(Measures!B853&amp;" - "&amp;Measures!D853)</f>
        <v xml:space="preserve"> - </v>
      </c>
    </row>
    <row r="788" spans="17:17" x14ac:dyDescent="0.25">
      <c r="Q788" t="str">
        <f>CONCATENATE(Measures!B854&amp;" - "&amp;Measures!D854)</f>
        <v xml:space="preserve"> - </v>
      </c>
    </row>
    <row r="789" spans="17:17" x14ac:dyDescent="0.25">
      <c r="Q789" t="str">
        <f>CONCATENATE(Measures!B855&amp;" - "&amp;Measures!D855)</f>
        <v xml:space="preserve"> - </v>
      </c>
    </row>
    <row r="790" spans="17:17" x14ac:dyDescent="0.25">
      <c r="Q790" t="str">
        <f>CONCATENATE(Measures!B856&amp;" - "&amp;Measures!D856)</f>
        <v xml:space="preserve"> - </v>
      </c>
    </row>
    <row r="791" spans="17:17" x14ac:dyDescent="0.25">
      <c r="Q791" t="str">
        <f>CONCATENATE(Measures!B857&amp;" - "&amp;Measures!D857)</f>
        <v xml:space="preserve"> - </v>
      </c>
    </row>
    <row r="792" spans="17:17" x14ac:dyDescent="0.25">
      <c r="Q792" t="str">
        <f>CONCATENATE(Measures!B858&amp;" - "&amp;Measures!D858)</f>
        <v xml:space="preserve"> - </v>
      </c>
    </row>
    <row r="793" spans="17:17" x14ac:dyDescent="0.25">
      <c r="Q793" t="str">
        <f>CONCATENATE(Measures!B859&amp;" - "&amp;Measures!D859)</f>
        <v xml:space="preserve"> - </v>
      </c>
    </row>
    <row r="794" spans="17:17" x14ac:dyDescent="0.25">
      <c r="Q794" t="str">
        <f>CONCATENATE(Measures!B860&amp;" - "&amp;Measures!D860)</f>
        <v xml:space="preserve"> - </v>
      </c>
    </row>
    <row r="795" spans="17:17" x14ac:dyDescent="0.25">
      <c r="Q795" t="str">
        <f>CONCATENATE(Measures!B861&amp;" - "&amp;Measures!D861)</f>
        <v xml:space="preserve"> - </v>
      </c>
    </row>
    <row r="796" spans="17:17" x14ac:dyDescent="0.25">
      <c r="Q796" t="str">
        <f>CONCATENATE(Measures!B862&amp;" - "&amp;Measures!D862)</f>
        <v xml:space="preserve"> - </v>
      </c>
    </row>
    <row r="797" spans="17:17" x14ac:dyDescent="0.25">
      <c r="Q797" t="str">
        <f>CONCATENATE(Measures!B863&amp;" - "&amp;Measures!D863)</f>
        <v xml:space="preserve"> - </v>
      </c>
    </row>
    <row r="798" spans="17:17" x14ac:dyDescent="0.25">
      <c r="Q798" t="str">
        <f>CONCATENATE(Measures!B864&amp;" - "&amp;Measures!D864)</f>
        <v xml:space="preserve"> - </v>
      </c>
    </row>
    <row r="799" spans="17:17" x14ac:dyDescent="0.25">
      <c r="Q799" t="str">
        <f>CONCATENATE(Measures!B865&amp;" - "&amp;Measures!D865)</f>
        <v xml:space="preserve"> - </v>
      </c>
    </row>
    <row r="800" spans="17:17" x14ac:dyDescent="0.25">
      <c r="Q800" t="str">
        <f>CONCATENATE(Measures!B866&amp;" - "&amp;Measures!D866)</f>
        <v xml:space="preserve"> - </v>
      </c>
    </row>
    <row r="801" spans="17:17" x14ac:dyDescent="0.25">
      <c r="Q801" t="str">
        <f>CONCATENATE(Measures!B867&amp;" - "&amp;Measures!D867)</f>
        <v xml:space="preserve"> - </v>
      </c>
    </row>
    <row r="802" spans="17:17" x14ac:dyDescent="0.25">
      <c r="Q802" t="str">
        <f>CONCATENATE(Measures!B868&amp;" - "&amp;Measures!D868)</f>
        <v xml:space="preserve"> - </v>
      </c>
    </row>
    <row r="803" spans="17:17" x14ac:dyDescent="0.25">
      <c r="Q803" t="str">
        <f>CONCATENATE(Measures!B869&amp;" - "&amp;Measures!D869)</f>
        <v xml:space="preserve"> - </v>
      </c>
    </row>
    <row r="804" spans="17:17" x14ac:dyDescent="0.25">
      <c r="Q804" t="str">
        <f>CONCATENATE(Measures!B870&amp;" - "&amp;Measures!D870)</f>
        <v xml:space="preserve"> - </v>
      </c>
    </row>
    <row r="805" spans="17:17" x14ac:dyDescent="0.25">
      <c r="Q805" t="str">
        <f>CONCATENATE(Measures!B871&amp;" - "&amp;Measures!D871)</f>
        <v xml:space="preserve"> - </v>
      </c>
    </row>
    <row r="806" spans="17:17" x14ac:dyDescent="0.25">
      <c r="Q806" t="str">
        <f>CONCATENATE(Measures!B872&amp;" - "&amp;Measures!D872)</f>
        <v xml:space="preserve"> - </v>
      </c>
    </row>
    <row r="807" spans="17:17" x14ac:dyDescent="0.25">
      <c r="Q807" t="str">
        <f>CONCATENATE(Measures!B873&amp;" - "&amp;Measures!D873)</f>
        <v xml:space="preserve"> - </v>
      </c>
    </row>
    <row r="808" spans="17:17" x14ac:dyDescent="0.25">
      <c r="Q808" t="str">
        <f>CONCATENATE(Measures!B874&amp;" - "&amp;Measures!D874)</f>
        <v xml:space="preserve"> - </v>
      </c>
    </row>
    <row r="809" spans="17:17" x14ac:dyDescent="0.25">
      <c r="Q809" t="str">
        <f>CONCATENATE(Measures!B875&amp;" - "&amp;Measures!D875)</f>
        <v xml:space="preserve"> - </v>
      </c>
    </row>
    <row r="810" spans="17:17" x14ac:dyDescent="0.25">
      <c r="Q810" t="str">
        <f>CONCATENATE(Measures!B876&amp;" - "&amp;Measures!D876)</f>
        <v xml:space="preserve"> - </v>
      </c>
    </row>
    <row r="811" spans="17:17" x14ac:dyDescent="0.25">
      <c r="Q811" t="str">
        <f>CONCATENATE(Measures!B877&amp;" - "&amp;Measures!D877)</f>
        <v xml:space="preserve"> - </v>
      </c>
    </row>
    <row r="812" spans="17:17" x14ac:dyDescent="0.25">
      <c r="Q812" t="str">
        <f>CONCATENATE(Measures!B878&amp;" - "&amp;Measures!D878)</f>
        <v xml:space="preserve"> - </v>
      </c>
    </row>
    <row r="813" spans="17:17" x14ac:dyDescent="0.25">
      <c r="Q813" t="str">
        <f>CONCATENATE(Measures!B879&amp;" - "&amp;Measures!D879)</f>
        <v xml:space="preserve"> - </v>
      </c>
    </row>
    <row r="814" spans="17:17" x14ac:dyDescent="0.25">
      <c r="Q814" t="str">
        <f>CONCATENATE(Measures!B880&amp;" - "&amp;Measures!D880)</f>
        <v xml:space="preserve"> - </v>
      </c>
    </row>
    <row r="815" spans="17:17" x14ac:dyDescent="0.25">
      <c r="Q815" t="str">
        <f>CONCATENATE(Measures!B881&amp;" - "&amp;Measures!D881)</f>
        <v xml:space="preserve"> - </v>
      </c>
    </row>
    <row r="816" spans="17:17" x14ac:dyDescent="0.25">
      <c r="Q816" t="str">
        <f>CONCATENATE(Measures!B882&amp;" - "&amp;Measures!D882)</f>
        <v xml:space="preserve"> - </v>
      </c>
    </row>
    <row r="817" spans="17:17" x14ac:dyDescent="0.25">
      <c r="Q817" t="str">
        <f>CONCATENATE(Measures!B883&amp;" - "&amp;Measures!D883)</f>
        <v xml:space="preserve"> - </v>
      </c>
    </row>
    <row r="818" spans="17:17" x14ac:dyDescent="0.25">
      <c r="Q818" t="str">
        <f>CONCATENATE(Measures!B884&amp;" - "&amp;Measures!D884)</f>
        <v xml:space="preserve"> - </v>
      </c>
    </row>
    <row r="819" spans="17:17" x14ac:dyDescent="0.25">
      <c r="Q819" t="str">
        <f>CONCATENATE(Measures!B885&amp;" - "&amp;Measures!D885)</f>
        <v xml:space="preserve"> - </v>
      </c>
    </row>
    <row r="820" spans="17:17" x14ac:dyDescent="0.25">
      <c r="Q820" t="str">
        <f>CONCATENATE(Measures!B886&amp;" - "&amp;Measures!D886)</f>
        <v xml:space="preserve"> - </v>
      </c>
    </row>
    <row r="821" spans="17:17" x14ac:dyDescent="0.25">
      <c r="Q821" t="str">
        <f>CONCATENATE(Measures!B887&amp;" - "&amp;Measures!D887)</f>
        <v xml:space="preserve"> - </v>
      </c>
    </row>
    <row r="822" spans="17:17" x14ac:dyDescent="0.25">
      <c r="Q822" t="str">
        <f>CONCATENATE(Measures!B888&amp;" - "&amp;Measures!D888)</f>
        <v xml:space="preserve"> - </v>
      </c>
    </row>
    <row r="823" spans="17:17" x14ac:dyDescent="0.25">
      <c r="Q823" t="str">
        <f>CONCATENATE(Measures!B889&amp;" - "&amp;Measures!D889)</f>
        <v xml:space="preserve"> - </v>
      </c>
    </row>
    <row r="824" spans="17:17" x14ac:dyDescent="0.25">
      <c r="Q824" t="str">
        <f>CONCATENATE(Measures!B890&amp;" - "&amp;Measures!D890)</f>
        <v xml:space="preserve"> - </v>
      </c>
    </row>
    <row r="825" spans="17:17" x14ac:dyDescent="0.25">
      <c r="Q825" t="str">
        <f>CONCATENATE(Measures!B891&amp;" - "&amp;Measures!D891)</f>
        <v xml:space="preserve"> - </v>
      </c>
    </row>
    <row r="826" spans="17:17" x14ac:dyDescent="0.25">
      <c r="Q826" t="str">
        <f>CONCATENATE(Measures!B892&amp;" - "&amp;Measures!D892)</f>
        <v xml:space="preserve"> - </v>
      </c>
    </row>
    <row r="827" spans="17:17" x14ac:dyDescent="0.25">
      <c r="Q827" t="str">
        <f>CONCATENATE(Measures!B893&amp;" - "&amp;Measures!D893)</f>
        <v xml:space="preserve"> - </v>
      </c>
    </row>
    <row r="828" spans="17:17" x14ac:dyDescent="0.25">
      <c r="Q828" t="str">
        <f>CONCATENATE(Measures!B894&amp;" - "&amp;Measures!D894)</f>
        <v xml:space="preserve"> - </v>
      </c>
    </row>
    <row r="829" spans="17:17" x14ac:dyDescent="0.25">
      <c r="Q829" t="str">
        <f>CONCATENATE(Measures!B895&amp;" - "&amp;Measures!D895)</f>
        <v xml:space="preserve"> - </v>
      </c>
    </row>
    <row r="830" spans="17:17" x14ac:dyDescent="0.25">
      <c r="Q830" t="str">
        <f>CONCATENATE(Measures!B896&amp;" - "&amp;Measures!D896)</f>
        <v xml:space="preserve"> - </v>
      </c>
    </row>
    <row r="831" spans="17:17" x14ac:dyDescent="0.25">
      <c r="Q831" t="str">
        <f>CONCATENATE(Measures!B897&amp;" - "&amp;Measures!D897)</f>
        <v xml:space="preserve"> - </v>
      </c>
    </row>
    <row r="832" spans="17:17" x14ac:dyDescent="0.25">
      <c r="Q832" t="str">
        <f>CONCATENATE(Measures!B898&amp;" - "&amp;Measures!D898)</f>
        <v xml:space="preserve"> - </v>
      </c>
    </row>
    <row r="833" spans="17:17" x14ac:dyDescent="0.25">
      <c r="Q833" t="str">
        <f>CONCATENATE(Measures!B899&amp;" - "&amp;Measures!D899)</f>
        <v xml:space="preserve"> - </v>
      </c>
    </row>
    <row r="834" spans="17:17" x14ac:dyDescent="0.25">
      <c r="Q834" t="str">
        <f>CONCATENATE(Measures!B900&amp;" - "&amp;Measures!D900)</f>
        <v xml:space="preserve"> - </v>
      </c>
    </row>
    <row r="835" spans="17:17" x14ac:dyDescent="0.25">
      <c r="Q835" t="str">
        <f>CONCATENATE(Measures!B901&amp;" - "&amp;Measures!D901)</f>
        <v xml:space="preserve"> - </v>
      </c>
    </row>
    <row r="836" spans="17:17" x14ac:dyDescent="0.25">
      <c r="Q836" t="str">
        <f>CONCATENATE(Measures!B902&amp;" - "&amp;Measures!D902)</f>
        <v xml:space="preserve"> - </v>
      </c>
    </row>
    <row r="837" spans="17:17" x14ac:dyDescent="0.25">
      <c r="Q837" t="str">
        <f>CONCATENATE(Measures!B903&amp;" - "&amp;Measures!D903)</f>
        <v xml:space="preserve"> - </v>
      </c>
    </row>
    <row r="838" spans="17:17" x14ac:dyDescent="0.25">
      <c r="Q838" t="str">
        <f>CONCATENATE(Measures!B904&amp;" - "&amp;Measures!D904)</f>
        <v xml:space="preserve"> - </v>
      </c>
    </row>
    <row r="839" spans="17:17" x14ac:dyDescent="0.25">
      <c r="Q839" t="str">
        <f>CONCATENATE(Measures!B905&amp;" - "&amp;Measures!D905)</f>
        <v xml:space="preserve"> - </v>
      </c>
    </row>
    <row r="840" spans="17:17" x14ac:dyDescent="0.25">
      <c r="Q840" t="str">
        <f>CONCATENATE(Measures!B906&amp;" - "&amp;Measures!D906)</f>
        <v xml:space="preserve"> - </v>
      </c>
    </row>
    <row r="841" spans="17:17" x14ac:dyDescent="0.25">
      <c r="Q841" t="str">
        <f>CONCATENATE(Measures!B907&amp;" - "&amp;Measures!D907)</f>
        <v xml:space="preserve"> - </v>
      </c>
    </row>
    <row r="842" spans="17:17" x14ac:dyDescent="0.25">
      <c r="Q842" t="str">
        <f>CONCATENATE(Measures!B908&amp;" - "&amp;Measures!D908)</f>
        <v xml:space="preserve"> - </v>
      </c>
    </row>
    <row r="843" spans="17:17" x14ac:dyDescent="0.25">
      <c r="Q843" t="str">
        <f>CONCATENATE(Measures!B909&amp;" - "&amp;Measures!D909)</f>
        <v xml:space="preserve"> - </v>
      </c>
    </row>
    <row r="844" spans="17:17" x14ac:dyDescent="0.25">
      <c r="Q844" t="str">
        <f>CONCATENATE(Measures!B910&amp;" - "&amp;Measures!D910)</f>
        <v xml:space="preserve"> - </v>
      </c>
    </row>
    <row r="845" spans="17:17" x14ac:dyDescent="0.25">
      <c r="Q845" t="str">
        <f>CONCATENATE(Measures!B911&amp;" - "&amp;Measures!D911)</f>
        <v xml:space="preserve"> - </v>
      </c>
    </row>
    <row r="846" spans="17:17" x14ac:dyDescent="0.25">
      <c r="Q846" t="str">
        <f>CONCATENATE(Measures!B912&amp;" - "&amp;Measures!D912)</f>
        <v xml:space="preserve"> - </v>
      </c>
    </row>
    <row r="847" spans="17:17" x14ac:dyDescent="0.25">
      <c r="Q847" t="str">
        <f>CONCATENATE(Measures!B913&amp;" - "&amp;Measures!D913)</f>
        <v xml:space="preserve"> - </v>
      </c>
    </row>
    <row r="848" spans="17:17" x14ac:dyDescent="0.25">
      <c r="Q848" t="str">
        <f>CONCATENATE(Measures!B914&amp;" - "&amp;Measures!D914)</f>
        <v xml:space="preserve"> - </v>
      </c>
    </row>
    <row r="849" spans="17:17" x14ac:dyDescent="0.25">
      <c r="Q849" t="str">
        <f>CONCATENATE(Measures!B915&amp;" - "&amp;Measures!D915)</f>
        <v xml:space="preserve"> - </v>
      </c>
    </row>
    <row r="850" spans="17:17" x14ac:dyDescent="0.25">
      <c r="Q850" t="str">
        <f>CONCATENATE(Measures!B916&amp;" - "&amp;Measures!D916)</f>
        <v xml:space="preserve"> - </v>
      </c>
    </row>
    <row r="851" spans="17:17" x14ac:dyDescent="0.25">
      <c r="Q851" t="str">
        <f>CONCATENATE(Measures!B917&amp;" - "&amp;Measures!D917)</f>
        <v xml:space="preserve"> - </v>
      </c>
    </row>
    <row r="852" spans="17:17" x14ac:dyDescent="0.25">
      <c r="Q852" t="str">
        <f>CONCATENATE(Measures!B918&amp;" - "&amp;Measures!D918)</f>
        <v xml:space="preserve"> - </v>
      </c>
    </row>
    <row r="853" spans="17:17" x14ac:dyDescent="0.25">
      <c r="Q853" t="str">
        <f>CONCATENATE(Measures!B919&amp;" - "&amp;Measures!D919)</f>
        <v xml:space="preserve"> - </v>
      </c>
    </row>
    <row r="854" spans="17:17" x14ac:dyDescent="0.25">
      <c r="Q854" t="str">
        <f>CONCATENATE(Measures!B920&amp;" - "&amp;Measures!D920)</f>
        <v xml:space="preserve"> - </v>
      </c>
    </row>
    <row r="855" spans="17:17" x14ac:dyDescent="0.25">
      <c r="Q855" t="str">
        <f>CONCATENATE(Measures!B921&amp;" - "&amp;Measures!D921)</f>
        <v xml:space="preserve"> - </v>
      </c>
    </row>
    <row r="856" spans="17:17" x14ac:dyDescent="0.25">
      <c r="Q856" t="str">
        <f>CONCATENATE(Measures!B922&amp;" - "&amp;Measures!D922)</f>
        <v xml:space="preserve"> - </v>
      </c>
    </row>
    <row r="857" spans="17:17" x14ac:dyDescent="0.25">
      <c r="Q857" t="str">
        <f>CONCATENATE(Measures!B923&amp;" - "&amp;Measures!D923)</f>
        <v xml:space="preserve"> - </v>
      </c>
    </row>
    <row r="858" spans="17:17" x14ac:dyDescent="0.25">
      <c r="Q858" t="str">
        <f>CONCATENATE(Measures!B924&amp;" - "&amp;Measures!D924)</f>
        <v xml:space="preserve"> - </v>
      </c>
    </row>
    <row r="859" spans="17:17" x14ac:dyDescent="0.25">
      <c r="Q859" t="str">
        <f>CONCATENATE(Measures!B925&amp;" - "&amp;Measures!D925)</f>
        <v xml:space="preserve"> - </v>
      </c>
    </row>
    <row r="860" spans="17:17" x14ac:dyDescent="0.25">
      <c r="Q860" t="str">
        <f>CONCATENATE(Measures!B926&amp;" - "&amp;Measures!D926)</f>
        <v xml:space="preserve"> - </v>
      </c>
    </row>
    <row r="861" spans="17:17" x14ac:dyDescent="0.25">
      <c r="Q861" t="str">
        <f>CONCATENATE(Measures!B927&amp;" - "&amp;Measures!D927)</f>
        <v xml:space="preserve"> - </v>
      </c>
    </row>
    <row r="862" spans="17:17" x14ac:dyDescent="0.25">
      <c r="Q862" t="str">
        <f>CONCATENATE(Measures!B928&amp;" - "&amp;Measures!D928)</f>
        <v xml:space="preserve"> - </v>
      </c>
    </row>
    <row r="863" spans="17:17" x14ac:dyDescent="0.25">
      <c r="Q863" t="str">
        <f>CONCATENATE(Measures!B929&amp;" - "&amp;Measures!D929)</f>
        <v xml:space="preserve"> - </v>
      </c>
    </row>
    <row r="864" spans="17:17" x14ac:dyDescent="0.25">
      <c r="Q864" t="str">
        <f>CONCATENATE(Measures!B930&amp;" - "&amp;Measures!D930)</f>
        <v xml:space="preserve"> - </v>
      </c>
    </row>
    <row r="865" spans="17:17" x14ac:dyDescent="0.25">
      <c r="Q865" t="str">
        <f>CONCATENATE(Measures!B931&amp;" - "&amp;Measures!D931)</f>
        <v xml:space="preserve"> - </v>
      </c>
    </row>
    <row r="866" spans="17:17" x14ac:dyDescent="0.25">
      <c r="Q866" t="str">
        <f>CONCATENATE(Measures!B932&amp;" - "&amp;Measures!D932)</f>
        <v xml:space="preserve"> - </v>
      </c>
    </row>
    <row r="867" spans="17:17" x14ac:dyDescent="0.25">
      <c r="Q867" t="str">
        <f>CONCATENATE(Measures!B933&amp;" - "&amp;Measures!D933)</f>
        <v xml:space="preserve"> - </v>
      </c>
    </row>
    <row r="868" spans="17:17" x14ac:dyDescent="0.25">
      <c r="Q868" t="str">
        <f>CONCATENATE(Measures!B934&amp;" - "&amp;Measures!D934)</f>
        <v xml:space="preserve"> - </v>
      </c>
    </row>
    <row r="869" spans="17:17" x14ac:dyDescent="0.25">
      <c r="Q869" t="str">
        <f>CONCATENATE(Measures!B935&amp;" - "&amp;Measures!D935)</f>
        <v xml:space="preserve"> - </v>
      </c>
    </row>
    <row r="870" spans="17:17" x14ac:dyDescent="0.25">
      <c r="Q870" t="str">
        <f>CONCATENATE(Measures!B936&amp;" - "&amp;Measures!D936)</f>
        <v xml:space="preserve"> - </v>
      </c>
    </row>
    <row r="871" spans="17:17" x14ac:dyDescent="0.25">
      <c r="Q871" t="str">
        <f>CONCATENATE(Measures!B937&amp;" - "&amp;Measures!D937)</f>
        <v xml:space="preserve"> - </v>
      </c>
    </row>
    <row r="872" spans="17:17" x14ac:dyDescent="0.25">
      <c r="Q872" t="str">
        <f>CONCATENATE(Measures!B938&amp;" - "&amp;Measures!D938)</f>
        <v xml:space="preserve"> - </v>
      </c>
    </row>
    <row r="873" spans="17:17" x14ac:dyDescent="0.25">
      <c r="Q873" t="str">
        <f>CONCATENATE(Measures!B939&amp;" - "&amp;Measures!D939)</f>
        <v xml:space="preserve"> - </v>
      </c>
    </row>
    <row r="874" spans="17:17" x14ac:dyDescent="0.25">
      <c r="Q874" t="str">
        <f>CONCATENATE(Measures!B940&amp;" - "&amp;Measures!D940)</f>
        <v xml:space="preserve"> - </v>
      </c>
    </row>
    <row r="875" spans="17:17" x14ac:dyDescent="0.25">
      <c r="Q875" t="str">
        <f>CONCATENATE(Measures!B941&amp;" - "&amp;Measures!D941)</f>
        <v xml:space="preserve"> - </v>
      </c>
    </row>
    <row r="876" spans="17:17" x14ac:dyDescent="0.25">
      <c r="Q876" t="str">
        <f>CONCATENATE(Measures!B942&amp;" - "&amp;Measures!D942)</f>
        <v xml:space="preserve"> - </v>
      </c>
    </row>
    <row r="877" spans="17:17" x14ac:dyDescent="0.25">
      <c r="Q877" t="str">
        <f>CONCATENATE(Measures!B943&amp;" - "&amp;Measures!D943)</f>
        <v xml:space="preserve"> - </v>
      </c>
    </row>
    <row r="878" spans="17:17" x14ac:dyDescent="0.25">
      <c r="Q878" t="str">
        <f>CONCATENATE(Measures!B944&amp;" - "&amp;Measures!D944)</f>
        <v xml:space="preserve"> - </v>
      </c>
    </row>
    <row r="879" spans="17:17" x14ac:dyDescent="0.25">
      <c r="Q879" t="str">
        <f>CONCATENATE(Measures!B945&amp;" - "&amp;Measures!D945)</f>
        <v xml:space="preserve"> - </v>
      </c>
    </row>
    <row r="880" spans="17:17" x14ac:dyDescent="0.25">
      <c r="Q880" t="str">
        <f>CONCATENATE(Measures!B946&amp;" - "&amp;Measures!D946)</f>
        <v xml:space="preserve"> - </v>
      </c>
    </row>
    <row r="881" spans="17:17" x14ac:dyDescent="0.25">
      <c r="Q881" t="str">
        <f>CONCATENATE(Measures!B947&amp;" - "&amp;Measures!D947)</f>
        <v xml:space="preserve"> - </v>
      </c>
    </row>
    <row r="882" spans="17:17" x14ac:dyDescent="0.25">
      <c r="Q882" t="str">
        <f>CONCATENATE(Measures!B948&amp;" - "&amp;Measures!D948)</f>
        <v xml:space="preserve"> - </v>
      </c>
    </row>
    <row r="883" spans="17:17" x14ac:dyDescent="0.25">
      <c r="Q883" t="str">
        <f>CONCATENATE(Measures!B949&amp;" - "&amp;Measures!D949)</f>
        <v xml:space="preserve"> - </v>
      </c>
    </row>
    <row r="884" spans="17:17" x14ac:dyDescent="0.25">
      <c r="Q884" t="str">
        <f>CONCATENATE(Measures!B950&amp;" - "&amp;Measures!D950)</f>
        <v xml:space="preserve"> - </v>
      </c>
    </row>
    <row r="885" spans="17:17" x14ac:dyDescent="0.25">
      <c r="Q885" t="str">
        <f>CONCATENATE(Measures!B951&amp;" - "&amp;Measures!D951)</f>
        <v xml:space="preserve"> - </v>
      </c>
    </row>
    <row r="886" spans="17:17" x14ac:dyDescent="0.25">
      <c r="Q886" t="str">
        <f>CONCATENATE(Measures!B952&amp;" - "&amp;Measures!D952)</f>
        <v xml:space="preserve"> - </v>
      </c>
    </row>
    <row r="887" spans="17:17" x14ac:dyDescent="0.25">
      <c r="Q887" t="str">
        <f>CONCATENATE(Measures!B953&amp;" - "&amp;Measures!D953)</f>
        <v xml:space="preserve"> - </v>
      </c>
    </row>
    <row r="888" spans="17:17" x14ac:dyDescent="0.25">
      <c r="Q888" t="str">
        <f>CONCATENATE(Measures!B954&amp;" - "&amp;Measures!D954)</f>
        <v xml:space="preserve"> - </v>
      </c>
    </row>
    <row r="889" spans="17:17" x14ac:dyDescent="0.25">
      <c r="Q889" t="str">
        <f>CONCATENATE(Measures!B955&amp;" - "&amp;Measures!D955)</f>
        <v xml:space="preserve"> - </v>
      </c>
    </row>
    <row r="890" spans="17:17" x14ac:dyDescent="0.25">
      <c r="Q890" t="str">
        <f>CONCATENATE(Measures!B956&amp;" - "&amp;Measures!D956)</f>
        <v xml:space="preserve"> - </v>
      </c>
    </row>
    <row r="891" spans="17:17" x14ac:dyDescent="0.25">
      <c r="Q891" t="str">
        <f>CONCATENATE(Measures!B957&amp;" - "&amp;Measures!D957)</f>
        <v xml:space="preserve"> - </v>
      </c>
    </row>
    <row r="892" spans="17:17" x14ac:dyDescent="0.25">
      <c r="Q892" t="str">
        <f>CONCATENATE(Measures!B958&amp;" - "&amp;Measures!D958)</f>
        <v xml:space="preserve"> - </v>
      </c>
    </row>
    <row r="893" spans="17:17" x14ac:dyDescent="0.25">
      <c r="Q893" t="str">
        <f>CONCATENATE(Measures!B959&amp;" - "&amp;Measures!D959)</f>
        <v xml:space="preserve"> - </v>
      </c>
    </row>
    <row r="894" spans="17:17" x14ac:dyDescent="0.25">
      <c r="Q894" t="str">
        <f>CONCATENATE(Measures!B960&amp;" - "&amp;Measures!D960)</f>
        <v xml:space="preserve"> - </v>
      </c>
    </row>
    <row r="895" spans="17:17" x14ac:dyDescent="0.25">
      <c r="Q895" t="str">
        <f>CONCATENATE(Measures!B961&amp;" - "&amp;Measures!D961)</f>
        <v xml:space="preserve"> - </v>
      </c>
    </row>
    <row r="896" spans="17:17" x14ac:dyDescent="0.25">
      <c r="Q896" t="str">
        <f>CONCATENATE(Measures!B962&amp;" - "&amp;Measures!D962)</f>
        <v xml:space="preserve"> - </v>
      </c>
    </row>
    <row r="897" spans="17:17" x14ac:dyDescent="0.25">
      <c r="Q897" t="str">
        <f>CONCATENATE(Measures!B963&amp;" - "&amp;Measures!D963)</f>
        <v xml:space="preserve"> - </v>
      </c>
    </row>
    <row r="898" spans="17:17" x14ac:dyDescent="0.25">
      <c r="Q898" t="str">
        <f>CONCATENATE(Measures!B964&amp;" - "&amp;Measures!D964)</f>
        <v xml:space="preserve"> - </v>
      </c>
    </row>
    <row r="899" spans="17:17" x14ac:dyDescent="0.25">
      <c r="Q899" t="str">
        <f>CONCATENATE(Measures!B965&amp;" - "&amp;Measures!D965)</f>
        <v xml:space="preserve"> - </v>
      </c>
    </row>
    <row r="900" spans="17:17" x14ac:dyDescent="0.25">
      <c r="Q900" t="str">
        <f>CONCATENATE(Measures!B966&amp;" - "&amp;Measures!D966)</f>
        <v xml:space="preserve"> - </v>
      </c>
    </row>
    <row r="901" spans="17:17" x14ac:dyDescent="0.25">
      <c r="Q901" t="str">
        <f>CONCATENATE(Measures!B967&amp;" - "&amp;Measures!D967)</f>
        <v xml:space="preserve"> - </v>
      </c>
    </row>
    <row r="902" spans="17:17" x14ac:dyDescent="0.25">
      <c r="Q902" t="str">
        <f>CONCATENATE(Measures!B968&amp;" - "&amp;Measures!D968)</f>
        <v xml:space="preserve"> - </v>
      </c>
    </row>
    <row r="903" spans="17:17" x14ac:dyDescent="0.25">
      <c r="Q903" t="str">
        <f>CONCATENATE(Measures!B969&amp;" - "&amp;Measures!D969)</f>
        <v xml:space="preserve"> - </v>
      </c>
    </row>
    <row r="904" spans="17:17" x14ac:dyDescent="0.25">
      <c r="Q904" t="str">
        <f>CONCATENATE(Measures!B970&amp;" - "&amp;Measures!D970)</f>
        <v xml:space="preserve"> - </v>
      </c>
    </row>
    <row r="905" spans="17:17" x14ac:dyDescent="0.25">
      <c r="Q905" t="str">
        <f>CONCATENATE(Measures!B971&amp;" - "&amp;Measures!D971)</f>
        <v xml:space="preserve"> - </v>
      </c>
    </row>
    <row r="906" spans="17:17" x14ac:dyDescent="0.25">
      <c r="Q906" t="str">
        <f>CONCATENATE(Measures!B972&amp;" - "&amp;Measures!D972)</f>
        <v xml:space="preserve"> - </v>
      </c>
    </row>
    <row r="907" spans="17:17" x14ac:dyDescent="0.25">
      <c r="Q907" t="str">
        <f>CONCATENATE(Measures!B973&amp;" - "&amp;Measures!D973)</f>
        <v xml:space="preserve"> - </v>
      </c>
    </row>
    <row r="908" spans="17:17" x14ac:dyDescent="0.25">
      <c r="Q908" t="str">
        <f>CONCATENATE(Measures!B974&amp;" - "&amp;Measures!D974)</f>
        <v xml:space="preserve"> - </v>
      </c>
    </row>
    <row r="909" spans="17:17" x14ac:dyDescent="0.25">
      <c r="Q909" t="str">
        <f>CONCATENATE(Measures!B975&amp;" - "&amp;Measures!D975)</f>
        <v xml:space="preserve"> - </v>
      </c>
    </row>
    <row r="910" spans="17:17" x14ac:dyDescent="0.25">
      <c r="Q910" t="str">
        <f>CONCATENATE(Measures!B976&amp;" - "&amp;Measures!D976)</f>
        <v xml:space="preserve"> - </v>
      </c>
    </row>
    <row r="911" spans="17:17" x14ac:dyDescent="0.25">
      <c r="Q911" t="str">
        <f>CONCATENATE(Measures!B977&amp;" - "&amp;Measures!D977)</f>
        <v xml:space="preserve"> - </v>
      </c>
    </row>
    <row r="912" spans="17:17" x14ac:dyDescent="0.25">
      <c r="Q912" t="str">
        <f>CONCATENATE(Measures!B978&amp;" - "&amp;Measures!D978)</f>
        <v xml:space="preserve"> - </v>
      </c>
    </row>
    <row r="913" spans="17:17" x14ac:dyDescent="0.25">
      <c r="Q913" t="str">
        <f>CONCATENATE(Measures!B979&amp;" - "&amp;Measures!D979)</f>
        <v xml:space="preserve"> - </v>
      </c>
    </row>
    <row r="914" spans="17:17" x14ac:dyDescent="0.25">
      <c r="Q914" t="str">
        <f>CONCATENATE(Measures!B980&amp;" - "&amp;Measures!D980)</f>
        <v xml:space="preserve"> - </v>
      </c>
    </row>
    <row r="915" spans="17:17" x14ac:dyDescent="0.25">
      <c r="Q915" t="str">
        <f>CONCATENATE(Measures!B981&amp;" - "&amp;Measures!D981)</f>
        <v xml:space="preserve"> - </v>
      </c>
    </row>
    <row r="916" spans="17:17" x14ac:dyDescent="0.25">
      <c r="Q916" t="str">
        <f>CONCATENATE(Measures!B982&amp;" - "&amp;Measures!D982)</f>
        <v xml:space="preserve"> - </v>
      </c>
    </row>
    <row r="917" spans="17:17" x14ac:dyDescent="0.25">
      <c r="Q917" t="str">
        <f>CONCATENATE(Measures!B983&amp;" - "&amp;Measures!D983)</f>
        <v xml:space="preserve"> - </v>
      </c>
    </row>
    <row r="918" spans="17:17" x14ac:dyDescent="0.25">
      <c r="Q918" t="str">
        <f>CONCATENATE(Measures!B984&amp;" - "&amp;Measures!D984)</f>
        <v xml:space="preserve"> - </v>
      </c>
    </row>
    <row r="919" spans="17:17" x14ac:dyDescent="0.25">
      <c r="Q919" t="str">
        <f>CONCATENATE(Measures!B985&amp;" - "&amp;Measures!D985)</f>
        <v xml:space="preserve"> - </v>
      </c>
    </row>
    <row r="920" spans="17:17" x14ac:dyDescent="0.25">
      <c r="Q920" t="str">
        <f>CONCATENATE(Measures!B986&amp;" - "&amp;Measures!D986)</f>
        <v xml:space="preserve"> - </v>
      </c>
    </row>
    <row r="921" spans="17:17" x14ac:dyDescent="0.25">
      <c r="Q921" t="str">
        <f>CONCATENATE(Measures!B987&amp;" - "&amp;Measures!D987)</f>
        <v xml:space="preserve"> - </v>
      </c>
    </row>
    <row r="922" spans="17:17" x14ac:dyDescent="0.25">
      <c r="Q922" t="str">
        <f>CONCATENATE(Measures!B988&amp;" - "&amp;Measures!D988)</f>
        <v xml:space="preserve"> - </v>
      </c>
    </row>
    <row r="923" spans="17:17" x14ac:dyDescent="0.25">
      <c r="Q923" t="str">
        <f>CONCATENATE(Measures!B989&amp;" - "&amp;Measures!D989)</f>
        <v xml:space="preserve"> - </v>
      </c>
    </row>
    <row r="924" spans="17:17" x14ac:dyDescent="0.25">
      <c r="Q924" t="str">
        <f>CONCATENATE(Measures!B990&amp;" - "&amp;Measures!D990)</f>
        <v xml:space="preserve"> - </v>
      </c>
    </row>
    <row r="925" spans="17:17" x14ac:dyDescent="0.25">
      <c r="Q925" t="str">
        <f>CONCATENATE(Measures!B991&amp;" - "&amp;Measures!D991)</f>
        <v xml:space="preserve"> - </v>
      </c>
    </row>
    <row r="926" spans="17:17" x14ac:dyDescent="0.25">
      <c r="Q926" t="str">
        <f>CONCATENATE(Measures!B992&amp;" - "&amp;Measures!D992)</f>
        <v xml:space="preserve"> - </v>
      </c>
    </row>
    <row r="927" spans="17:17" x14ac:dyDescent="0.25">
      <c r="Q927" t="str">
        <f>CONCATENATE(Measures!B993&amp;" - "&amp;Measures!D993)</f>
        <v xml:space="preserve"> - </v>
      </c>
    </row>
    <row r="928" spans="17:17" x14ac:dyDescent="0.25">
      <c r="Q928" t="str">
        <f>CONCATENATE(Measures!B994&amp;" - "&amp;Measures!D994)</f>
        <v xml:space="preserve"> - </v>
      </c>
    </row>
    <row r="929" spans="17:17" x14ac:dyDescent="0.25">
      <c r="Q929" t="str">
        <f>CONCATENATE(Measures!B995&amp;" - "&amp;Measures!D995)</f>
        <v xml:space="preserve"> - </v>
      </c>
    </row>
    <row r="930" spans="17:17" x14ac:dyDescent="0.25">
      <c r="Q930" t="str">
        <f>CONCATENATE(Measures!B996&amp;" - "&amp;Measures!D996)</f>
        <v xml:space="preserve"> - </v>
      </c>
    </row>
    <row r="931" spans="17:17" x14ac:dyDescent="0.25">
      <c r="Q931" t="str">
        <f>CONCATENATE(Measures!B997&amp;" - "&amp;Measures!D997)</f>
        <v xml:space="preserve"> - </v>
      </c>
    </row>
    <row r="932" spans="17:17" x14ac:dyDescent="0.25">
      <c r="Q932" t="str">
        <f>CONCATENATE(Measures!B998&amp;" - "&amp;Measures!D998)</f>
        <v xml:space="preserve"> - </v>
      </c>
    </row>
    <row r="933" spans="17:17" x14ac:dyDescent="0.25">
      <c r="Q933" t="str">
        <f>CONCATENATE(Measures!B999&amp;" - "&amp;Measures!D999)</f>
        <v xml:space="preserve"> - </v>
      </c>
    </row>
    <row r="934" spans="17:17" x14ac:dyDescent="0.25">
      <c r="Q934" t="str">
        <f>CONCATENATE(Measures!B1000&amp;" - "&amp;Measures!D1000)</f>
        <v xml:space="preserve"> - </v>
      </c>
    </row>
    <row r="935" spans="17:17" x14ac:dyDescent="0.25">
      <c r="Q935" t="str">
        <f>CONCATENATE(Measures!B1001&amp;" - "&amp;Measures!D1001)</f>
        <v xml:space="preserve"> - </v>
      </c>
    </row>
    <row r="936" spans="17:17" x14ac:dyDescent="0.25">
      <c r="Q936" t="str">
        <f>CONCATENATE(Measures!B1002&amp;" - "&amp;Measures!D1002)</f>
        <v xml:space="preserve"> - </v>
      </c>
    </row>
    <row r="937" spans="17:17" x14ac:dyDescent="0.25">
      <c r="Q937" t="str">
        <f>CONCATENATE(Measures!B1003&amp;" - "&amp;Measures!D1003)</f>
        <v xml:space="preserve"> - </v>
      </c>
    </row>
    <row r="938" spans="17:17" x14ac:dyDescent="0.25">
      <c r="Q938" t="str">
        <f>CONCATENATE(Measures!B1004&amp;" - "&amp;Measures!D1004)</f>
        <v xml:space="preserve"> - </v>
      </c>
    </row>
    <row r="939" spans="17:17" x14ac:dyDescent="0.25">
      <c r="Q939" t="str">
        <f>CONCATENATE(Measures!B1005&amp;" - "&amp;Measures!D1005)</f>
        <v xml:space="preserve"> - </v>
      </c>
    </row>
    <row r="940" spans="17:17" x14ac:dyDescent="0.25">
      <c r="Q940" t="str">
        <f>CONCATENATE(Measures!B1006&amp;" - "&amp;Measures!D1006)</f>
        <v xml:space="preserve"> - </v>
      </c>
    </row>
    <row r="941" spans="17:17" x14ac:dyDescent="0.25">
      <c r="Q941" t="str">
        <f>CONCATENATE(Measures!B1007&amp;" - "&amp;Measures!D1007)</f>
        <v xml:space="preserve"> - </v>
      </c>
    </row>
    <row r="942" spans="17:17" x14ac:dyDescent="0.25">
      <c r="Q942" t="str">
        <f>CONCATENATE(Measures!B1008&amp;" - "&amp;Measures!D1008)</f>
        <v xml:space="preserve"> - </v>
      </c>
    </row>
    <row r="943" spans="17:17" x14ac:dyDescent="0.25">
      <c r="Q943" t="str">
        <f>CONCATENATE(Measures!B1009&amp;" - "&amp;Measures!D1009)</f>
        <v xml:space="preserve"> - </v>
      </c>
    </row>
    <row r="944" spans="17:17" x14ac:dyDescent="0.25">
      <c r="Q944" t="str">
        <f>CONCATENATE(Measures!B1010&amp;" - "&amp;Measures!D1010)</f>
        <v xml:space="preserve"> - </v>
      </c>
    </row>
    <row r="945" spans="17:17" x14ac:dyDescent="0.25">
      <c r="Q945" t="str">
        <f>CONCATENATE(Measures!B1011&amp;" - "&amp;Measures!D1011)</f>
        <v xml:space="preserve"> - </v>
      </c>
    </row>
    <row r="946" spans="17:17" x14ac:dyDescent="0.25">
      <c r="Q946" t="str">
        <f>CONCATENATE(Measures!B1012&amp;" - "&amp;Measures!D1012)</f>
        <v xml:space="preserve"> - </v>
      </c>
    </row>
    <row r="947" spans="17:17" x14ac:dyDescent="0.25">
      <c r="Q947" t="str">
        <f>CONCATENATE(Measures!B1013&amp;" - "&amp;Measures!D1013)</f>
        <v xml:space="preserve"> - </v>
      </c>
    </row>
    <row r="948" spans="17:17" x14ac:dyDescent="0.25">
      <c r="Q948" t="str">
        <f>CONCATENATE(Measures!B1014&amp;" - "&amp;Measures!D1014)</f>
        <v xml:space="preserve"> - </v>
      </c>
    </row>
    <row r="949" spans="17:17" x14ac:dyDescent="0.25">
      <c r="Q949" t="str">
        <f>CONCATENATE(Measures!B1015&amp;" - "&amp;Measures!D1015)</f>
        <v xml:space="preserve"> - </v>
      </c>
    </row>
    <row r="950" spans="17:17" x14ac:dyDescent="0.25">
      <c r="Q950" t="str">
        <f>CONCATENATE(Measures!B1016&amp;" - "&amp;Measures!D1016)</f>
        <v xml:space="preserve"> - </v>
      </c>
    </row>
    <row r="951" spans="17:17" x14ac:dyDescent="0.25">
      <c r="Q951" t="str">
        <f>CONCATENATE(Measures!B1017&amp;" - "&amp;Measures!D1017)</f>
        <v xml:space="preserve"> - </v>
      </c>
    </row>
    <row r="952" spans="17:17" x14ac:dyDescent="0.25">
      <c r="Q952" t="str">
        <f>CONCATENATE(Measures!B1018&amp;" - "&amp;Measures!D1018)</f>
        <v xml:space="preserve"> - </v>
      </c>
    </row>
    <row r="953" spans="17:17" x14ac:dyDescent="0.25">
      <c r="Q953" t="str">
        <f>CONCATENATE(Measures!B1019&amp;" - "&amp;Measures!D1019)</f>
        <v xml:space="preserve"> - </v>
      </c>
    </row>
    <row r="954" spans="17:17" x14ac:dyDescent="0.25">
      <c r="Q954" t="str">
        <f>CONCATENATE(Measures!B1020&amp;" - "&amp;Measures!D1020)</f>
        <v xml:space="preserve"> - </v>
      </c>
    </row>
    <row r="955" spans="17:17" x14ac:dyDescent="0.25">
      <c r="Q955" t="str">
        <f>CONCATENATE(Measures!B1021&amp;" - "&amp;Measures!D1021)</f>
        <v xml:space="preserve"> - </v>
      </c>
    </row>
    <row r="956" spans="17:17" x14ac:dyDescent="0.25">
      <c r="Q956" t="str">
        <f>CONCATENATE(Measures!B1022&amp;" - "&amp;Measures!D1022)</f>
        <v xml:space="preserve"> - </v>
      </c>
    </row>
    <row r="957" spans="17:17" x14ac:dyDescent="0.25">
      <c r="Q957" t="str">
        <f>CONCATENATE(Measures!B1023&amp;" - "&amp;Measures!D1023)</f>
        <v xml:space="preserve"> - </v>
      </c>
    </row>
    <row r="958" spans="17:17" x14ac:dyDescent="0.25">
      <c r="Q958" t="str">
        <f>CONCATENATE(Measures!B1024&amp;" - "&amp;Measures!D1024)</f>
        <v xml:space="preserve"> - </v>
      </c>
    </row>
    <row r="959" spans="17:17" x14ac:dyDescent="0.25">
      <c r="Q959" t="str">
        <f>CONCATENATE(Measures!B1025&amp;" - "&amp;Measures!D1025)</f>
        <v xml:space="preserve"> - </v>
      </c>
    </row>
    <row r="960" spans="17:17" x14ac:dyDescent="0.25">
      <c r="Q960" t="str">
        <f>CONCATENATE(Measures!B1026&amp;" - "&amp;Measures!D1026)</f>
        <v xml:space="preserve"> - </v>
      </c>
    </row>
    <row r="961" spans="17:17" x14ac:dyDescent="0.25">
      <c r="Q961" t="str">
        <f>CONCATENATE(Measures!B1027&amp;" - "&amp;Measures!D1027)</f>
        <v xml:space="preserve"> - </v>
      </c>
    </row>
    <row r="962" spans="17:17" x14ac:dyDescent="0.25">
      <c r="Q962" t="str">
        <f>CONCATENATE(Measures!B1028&amp;" - "&amp;Measures!D1028)</f>
        <v xml:space="preserve"> - </v>
      </c>
    </row>
    <row r="963" spans="17:17" x14ac:dyDescent="0.25">
      <c r="Q963" t="str">
        <f>CONCATENATE(Measures!B1029&amp;" - "&amp;Measures!D1029)</f>
        <v xml:space="preserve"> - </v>
      </c>
    </row>
    <row r="964" spans="17:17" x14ac:dyDescent="0.25">
      <c r="Q964" t="str">
        <f>CONCATENATE(Measures!B1030&amp;" - "&amp;Measures!D1030)</f>
        <v xml:space="preserve"> - </v>
      </c>
    </row>
    <row r="965" spans="17:17" x14ac:dyDescent="0.25">
      <c r="Q965" t="str">
        <f>CONCATENATE(Measures!B1031&amp;" - "&amp;Measures!D1031)</f>
        <v xml:space="preserve"> - </v>
      </c>
    </row>
    <row r="966" spans="17:17" x14ac:dyDescent="0.25">
      <c r="Q966" t="str">
        <f>CONCATENATE(Measures!B1032&amp;" - "&amp;Measures!D1032)</f>
        <v xml:space="preserve"> - </v>
      </c>
    </row>
    <row r="967" spans="17:17" x14ac:dyDescent="0.25">
      <c r="Q967" t="str">
        <f>CONCATENATE(Measures!B1033&amp;" - "&amp;Measures!D1033)</f>
        <v xml:space="preserve"> - </v>
      </c>
    </row>
    <row r="968" spans="17:17" x14ac:dyDescent="0.25">
      <c r="Q968" t="str">
        <f>CONCATENATE(Measures!B1034&amp;" - "&amp;Measures!D1034)</f>
        <v xml:space="preserve"> - </v>
      </c>
    </row>
    <row r="969" spans="17:17" x14ac:dyDescent="0.25">
      <c r="Q969" t="str">
        <f>CONCATENATE(Measures!B1035&amp;" - "&amp;Measures!D1035)</f>
        <v xml:space="preserve"> - </v>
      </c>
    </row>
    <row r="970" spans="17:17" x14ac:dyDescent="0.25">
      <c r="Q970" t="str">
        <f>CONCATENATE(Measures!B1036&amp;" - "&amp;Measures!D1036)</f>
        <v xml:space="preserve"> - </v>
      </c>
    </row>
    <row r="971" spans="17:17" x14ac:dyDescent="0.25">
      <c r="Q971" t="str">
        <f>CONCATENATE(Measures!B1037&amp;" - "&amp;Measures!D1037)</f>
        <v xml:space="preserve"> - </v>
      </c>
    </row>
    <row r="972" spans="17:17" x14ac:dyDescent="0.25">
      <c r="Q972" t="str">
        <f>CONCATENATE(Measures!B1038&amp;" - "&amp;Measures!D1038)</f>
        <v xml:space="preserve"> - </v>
      </c>
    </row>
    <row r="973" spans="17:17" x14ac:dyDescent="0.25">
      <c r="Q973" t="str">
        <f>CONCATENATE(Measures!B1039&amp;" - "&amp;Measures!D1039)</f>
        <v xml:space="preserve"> - </v>
      </c>
    </row>
    <row r="974" spans="17:17" x14ac:dyDescent="0.25">
      <c r="Q974" t="str">
        <f>CONCATENATE(Measures!B1040&amp;" - "&amp;Measures!D1040)</f>
        <v xml:space="preserve"> - </v>
      </c>
    </row>
    <row r="975" spans="17:17" x14ac:dyDescent="0.25">
      <c r="Q975" t="str">
        <f>CONCATENATE(Measures!B1041&amp;" - "&amp;Measures!D1041)</f>
        <v xml:space="preserve"> - </v>
      </c>
    </row>
    <row r="976" spans="17:17" x14ac:dyDescent="0.25">
      <c r="Q976" t="str">
        <f>CONCATENATE(Measures!B1042&amp;" - "&amp;Measures!D1042)</f>
        <v xml:space="preserve"> - </v>
      </c>
    </row>
    <row r="977" spans="17:17" x14ac:dyDescent="0.25">
      <c r="Q977" t="str">
        <f>CONCATENATE(Measures!B1043&amp;" - "&amp;Measures!D1043)</f>
        <v xml:space="preserve"> - </v>
      </c>
    </row>
    <row r="978" spans="17:17" x14ac:dyDescent="0.25">
      <c r="Q978" t="str">
        <f>CONCATENATE(Measures!B1044&amp;" - "&amp;Measures!D1044)</f>
        <v xml:space="preserve"> - </v>
      </c>
    </row>
    <row r="979" spans="17:17" x14ac:dyDescent="0.25">
      <c r="Q979" t="str">
        <f>CONCATENATE(Measures!B1045&amp;" - "&amp;Measures!D1045)</f>
        <v xml:space="preserve"> - </v>
      </c>
    </row>
    <row r="980" spans="17:17" x14ac:dyDescent="0.25">
      <c r="Q980" t="str">
        <f>CONCATENATE(Measures!B1046&amp;" - "&amp;Measures!D1046)</f>
        <v xml:space="preserve"> - </v>
      </c>
    </row>
    <row r="981" spans="17:17" x14ac:dyDescent="0.25">
      <c r="Q981" t="str">
        <f>CONCATENATE(Measures!B1047&amp;" - "&amp;Measures!D1047)</f>
        <v xml:space="preserve"> - </v>
      </c>
    </row>
    <row r="982" spans="17:17" x14ac:dyDescent="0.25">
      <c r="Q982" t="str">
        <f>CONCATENATE(Measures!B1048&amp;" - "&amp;Measures!D1048)</f>
        <v xml:space="preserve"> - </v>
      </c>
    </row>
    <row r="983" spans="17:17" x14ac:dyDescent="0.25">
      <c r="Q983" t="str">
        <f>CONCATENATE(Measures!B1049&amp;" - "&amp;Measures!D1049)</f>
        <v xml:space="preserve"> - </v>
      </c>
    </row>
    <row r="984" spans="17:17" x14ac:dyDescent="0.25">
      <c r="Q984" t="str">
        <f>CONCATENATE(Measures!B1050&amp;" - "&amp;Measures!D1050)</f>
        <v xml:space="preserve"> - </v>
      </c>
    </row>
    <row r="985" spans="17:17" x14ac:dyDescent="0.25">
      <c r="Q985" t="str">
        <f>CONCATENATE(Measures!B1051&amp;" - "&amp;Measures!D1051)</f>
        <v xml:space="preserve"> - </v>
      </c>
    </row>
    <row r="986" spans="17:17" x14ac:dyDescent="0.25">
      <c r="Q986" t="str">
        <f>CONCATENATE(Measures!B1052&amp;" - "&amp;Measures!D1052)</f>
        <v xml:space="preserve"> - </v>
      </c>
    </row>
    <row r="987" spans="17:17" x14ac:dyDescent="0.25">
      <c r="Q987" t="str">
        <f>CONCATENATE(Measures!B1053&amp;" - "&amp;Measures!D1053)</f>
        <v xml:space="preserve"> - </v>
      </c>
    </row>
    <row r="988" spans="17:17" x14ac:dyDescent="0.25">
      <c r="Q988" t="str">
        <f>CONCATENATE(Measures!B1054&amp;" - "&amp;Measures!D1054)</f>
        <v xml:space="preserve"> - </v>
      </c>
    </row>
    <row r="989" spans="17:17" x14ac:dyDescent="0.25">
      <c r="Q989" t="str">
        <f>CONCATENATE(Measures!B1055&amp;" - "&amp;Measures!D1055)</f>
        <v xml:space="preserve"> - </v>
      </c>
    </row>
    <row r="990" spans="17:17" x14ac:dyDescent="0.25">
      <c r="Q990" t="str">
        <f>CONCATENATE(Measures!B1056&amp;" - "&amp;Measures!D1056)</f>
        <v xml:space="preserve"> - </v>
      </c>
    </row>
    <row r="991" spans="17:17" x14ac:dyDescent="0.25">
      <c r="Q991" t="str">
        <f>CONCATENATE(Measures!B1057&amp;" - "&amp;Measures!D1057)</f>
        <v xml:space="preserve"> - </v>
      </c>
    </row>
    <row r="992" spans="17:17" x14ac:dyDescent="0.25">
      <c r="Q992" t="str">
        <f>CONCATENATE(Measures!B1058&amp;" - "&amp;Measures!D1058)</f>
        <v xml:space="preserve"> - </v>
      </c>
    </row>
    <row r="993" spans="17:17" x14ac:dyDescent="0.25">
      <c r="Q993" t="str">
        <f>CONCATENATE(Measures!B1059&amp;" - "&amp;Measures!D1059)</f>
        <v xml:space="preserve"> - </v>
      </c>
    </row>
    <row r="994" spans="17:17" x14ac:dyDescent="0.25">
      <c r="Q994" t="str">
        <f>CONCATENATE(Measures!B1060&amp;" - "&amp;Measures!D1060)</f>
        <v xml:space="preserve"> - </v>
      </c>
    </row>
    <row r="995" spans="17:17" x14ac:dyDescent="0.25">
      <c r="Q995" t="str">
        <f>CONCATENATE(Measures!B1061&amp;" - "&amp;Measures!D1061)</f>
        <v xml:space="preserve"> - </v>
      </c>
    </row>
    <row r="996" spans="17:17" x14ac:dyDescent="0.25">
      <c r="Q996" t="str">
        <f>CONCATENATE(Measures!B1062&amp;" - "&amp;Measures!D1062)</f>
        <v xml:space="preserve"> - </v>
      </c>
    </row>
    <row r="997" spans="17:17" x14ac:dyDescent="0.25">
      <c r="Q997" t="str">
        <f>CONCATENATE(Measures!B1063&amp;" - "&amp;Measures!D1063)</f>
        <v xml:space="preserve"> - </v>
      </c>
    </row>
    <row r="998" spans="17:17" x14ac:dyDescent="0.25">
      <c r="Q998" t="str">
        <f>CONCATENATE(Measures!B1064&amp;" - "&amp;Measures!D1064)</f>
        <v xml:space="preserve"> - </v>
      </c>
    </row>
    <row r="999" spans="17:17" x14ac:dyDescent="0.25">
      <c r="Q999" t="str">
        <f>CONCATENATE(Measures!B1065&amp;" - "&amp;Measures!D1065)</f>
        <v xml:space="preserve"> - </v>
      </c>
    </row>
    <row r="1000" spans="17:17" x14ac:dyDescent="0.25">
      <c r="Q1000" t="str">
        <f>CONCATENATE(Measures!B1066&amp;" - "&amp;Measures!D1066)</f>
        <v xml:space="preserve"> - </v>
      </c>
    </row>
    <row r="1001" spans="17:17" x14ac:dyDescent="0.25">
      <c r="Q1001" t="str">
        <f>CONCATENATE(Measures!B1067&amp;" - "&amp;Measures!D1067)</f>
        <v xml:space="preserve"> - </v>
      </c>
    </row>
    <row r="1002" spans="17:17" x14ac:dyDescent="0.25">
      <c r="Q1002" t="str">
        <f>CONCATENATE(Measures!B1068&amp;" - "&amp;Measures!D1068)</f>
        <v xml:space="preserve"> - </v>
      </c>
    </row>
    <row r="1003" spans="17:17" x14ac:dyDescent="0.25">
      <c r="Q1003" t="str">
        <f>CONCATENATE(Measures!B1069&amp;" - "&amp;Measures!D1069)</f>
        <v xml:space="preserve"> - </v>
      </c>
    </row>
    <row r="1004" spans="17:17" x14ac:dyDescent="0.25">
      <c r="Q1004" t="str">
        <f>CONCATENATE(Measures!B1070&amp;" - "&amp;Measures!D1070)</f>
        <v xml:space="preserve"> - </v>
      </c>
    </row>
    <row r="1005" spans="17:17" x14ac:dyDescent="0.25">
      <c r="Q1005" t="str">
        <f>CONCATENATE(Measures!B1071&amp;" - "&amp;Measures!D1071)</f>
        <v xml:space="preserve"> - </v>
      </c>
    </row>
    <row r="1006" spans="17:17" x14ac:dyDescent="0.25">
      <c r="Q1006" t="str">
        <f>CONCATENATE(Measures!B1072&amp;" - "&amp;Measures!D1072)</f>
        <v xml:space="preserve"> - </v>
      </c>
    </row>
    <row r="1007" spans="17:17" x14ac:dyDescent="0.25">
      <c r="Q1007" t="str">
        <f>CONCATENATE(Measures!B1073&amp;" - "&amp;Measures!D1073)</f>
        <v xml:space="preserve"> - </v>
      </c>
    </row>
    <row r="1008" spans="17:17" x14ac:dyDescent="0.25">
      <c r="Q1008" t="str">
        <f>CONCATENATE(Measures!B1074&amp;" - "&amp;Measures!D1074)</f>
        <v xml:space="preserve"> - </v>
      </c>
    </row>
    <row r="1009" spans="17:17" x14ac:dyDescent="0.25">
      <c r="Q1009" t="str">
        <f>CONCATENATE(Measures!B1075&amp;" - "&amp;Measures!D1075)</f>
        <v xml:space="preserve"> - </v>
      </c>
    </row>
    <row r="1010" spans="17:17" x14ac:dyDescent="0.25">
      <c r="Q1010" t="str">
        <f>CONCATENATE(Measures!B1076&amp;" - "&amp;Measures!D1076)</f>
        <v xml:space="preserve"> - </v>
      </c>
    </row>
    <row r="1011" spans="17:17" x14ac:dyDescent="0.25">
      <c r="Q1011" t="str">
        <f>CONCATENATE(Measures!B1077&amp;" - "&amp;Measures!D1077)</f>
        <v xml:space="preserve"> - </v>
      </c>
    </row>
    <row r="1012" spans="17:17" x14ac:dyDescent="0.25">
      <c r="Q1012" t="str">
        <f>CONCATENATE(Measures!B1078&amp;" - "&amp;Measures!D1078)</f>
        <v xml:space="preserve"> - </v>
      </c>
    </row>
    <row r="1013" spans="17:17" x14ac:dyDescent="0.25">
      <c r="Q1013" t="str">
        <f>CONCATENATE(Measures!B1079&amp;" - "&amp;Measures!D1079)</f>
        <v xml:space="preserve"> - </v>
      </c>
    </row>
    <row r="1014" spans="17:17" x14ac:dyDescent="0.25">
      <c r="Q1014" t="str">
        <f>CONCATENATE(Measures!B1080&amp;" - "&amp;Measures!D1080)</f>
        <v xml:space="preserve"> - </v>
      </c>
    </row>
    <row r="1015" spans="17:17" x14ac:dyDescent="0.25">
      <c r="Q1015" t="str">
        <f>CONCATENATE(Measures!B1081&amp;" - "&amp;Measures!D1081)</f>
        <v xml:space="preserve"> - </v>
      </c>
    </row>
    <row r="1016" spans="17:17" x14ac:dyDescent="0.25">
      <c r="Q1016" t="str">
        <f>CONCATENATE(Measures!B1082&amp;" - "&amp;Measures!D1082)</f>
        <v xml:space="preserve"> - </v>
      </c>
    </row>
    <row r="1017" spans="17:17" x14ac:dyDescent="0.25">
      <c r="Q1017" t="str">
        <f>CONCATENATE(Measures!B1083&amp;" - "&amp;Measures!D1083)</f>
        <v xml:space="preserve"> - </v>
      </c>
    </row>
    <row r="1018" spans="17:17" x14ac:dyDescent="0.25">
      <c r="Q1018" t="str">
        <f>CONCATENATE(Measures!B1084&amp;" - "&amp;Measures!D1084)</f>
        <v xml:space="preserve"> - </v>
      </c>
    </row>
    <row r="1019" spans="17:17" x14ac:dyDescent="0.25">
      <c r="Q1019" t="str">
        <f>CONCATENATE(Measures!B1085&amp;" - "&amp;Measures!D1085)</f>
        <v xml:space="preserve"> - </v>
      </c>
    </row>
    <row r="1020" spans="17:17" x14ac:dyDescent="0.25">
      <c r="Q1020" t="str">
        <f>CONCATENATE(Measures!B1086&amp;" - "&amp;Measures!D1086)</f>
        <v xml:space="preserve"> - </v>
      </c>
    </row>
    <row r="1021" spans="17:17" x14ac:dyDescent="0.25">
      <c r="Q1021" t="str">
        <f>CONCATENATE(Measures!B1087&amp;" - "&amp;Measures!D1087)</f>
        <v xml:space="preserve"> - </v>
      </c>
    </row>
    <row r="1022" spans="17:17" x14ac:dyDescent="0.25">
      <c r="Q1022" t="str">
        <f>CONCATENATE(Measures!B1088&amp;" - "&amp;Measures!D1088)</f>
        <v xml:space="preserve"> - </v>
      </c>
    </row>
    <row r="1023" spans="17:17" x14ac:dyDescent="0.25">
      <c r="Q1023" t="str">
        <f>CONCATENATE(Measures!B1089&amp;" - "&amp;Measures!D1089)</f>
        <v xml:space="preserve"> - </v>
      </c>
    </row>
    <row r="1024" spans="17:17" x14ac:dyDescent="0.25">
      <c r="Q1024" t="str">
        <f>CONCATENATE(Measures!B1090&amp;" - "&amp;Measures!D1090)</f>
        <v xml:space="preserve"> - </v>
      </c>
    </row>
    <row r="1025" spans="17:17" x14ac:dyDescent="0.25">
      <c r="Q1025" t="str">
        <f>CONCATENATE(Measures!B1091&amp;" - "&amp;Measures!D1091)</f>
        <v xml:space="preserve"> - </v>
      </c>
    </row>
    <row r="1026" spans="17:17" x14ac:dyDescent="0.25">
      <c r="Q1026" t="str">
        <f>CONCATENATE(Measures!B1092&amp;" - "&amp;Measures!D1092)</f>
        <v xml:space="preserve"> - </v>
      </c>
    </row>
    <row r="1027" spans="17:17" x14ac:dyDescent="0.25">
      <c r="Q1027" t="str">
        <f>CONCATENATE(Measures!B1093&amp;" - "&amp;Measures!D1093)</f>
        <v xml:space="preserve"> - </v>
      </c>
    </row>
    <row r="1028" spans="17:17" x14ac:dyDescent="0.25">
      <c r="Q1028" t="str">
        <f>CONCATENATE(Measures!B1094&amp;" - "&amp;Measures!D1094)</f>
        <v xml:space="preserve"> - </v>
      </c>
    </row>
    <row r="1029" spans="17:17" x14ac:dyDescent="0.25">
      <c r="Q1029" t="str">
        <f>CONCATENATE(Measures!B1095&amp;" - "&amp;Measures!D1095)</f>
        <v xml:space="preserve"> - </v>
      </c>
    </row>
    <row r="1030" spans="17:17" x14ac:dyDescent="0.25">
      <c r="Q1030" t="str">
        <f>CONCATENATE(Measures!B1096&amp;" - "&amp;Measures!D1096)</f>
        <v xml:space="preserve"> - </v>
      </c>
    </row>
    <row r="1031" spans="17:17" x14ac:dyDescent="0.25">
      <c r="Q1031" t="str">
        <f>CONCATENATE(Measures!B1097&amp;" - "&amp;Measures!D1097)</f>
        <v xml:space="preserve"> - </v>
      </c>
    </row>
    <row r="1032" spans="17:17" x14ac:dyDescent="0.25">
      <c r="Q1032" t="str">
        <f>CONCATENATE(Measures!B1098&amp;" - "&amp;Measures!D1098)</f>
        <v xml:space="preserve"> - </v>
      </c>
    </row>
    <row r="1033" spans="17:17" x14ac:dyDescent="0.25">
      <c r="Q1033" t="str">
        <f>CONCATENATE(Measures!B1099&amp;" - "&amp;Measures!D1099)</f>
        <v xml:space="preserve"> - </v>
      </c>
    </row>
    <row r="1034" spans="17:17" x14ac:dyDescent="0.25">
      <c r="Q1034" t="str">
        <f>CONCATENATE(Measures!B1100&amp;" - "&amp;Measures!D1100)</f>
        <v xml:space="preserve"> - </v>
      </c>
    </row>
    <row r="1035" spans="17:17" x14ac:dyDescent="0.25">
      <c r="Q1035" t="str">
        <f>CONCATENATE(Measures!B1101&amp;" - "&amp;Measures!D1101)</f>
        <v xml:space="preserve"> - </v>
      </c>
    </row>
    <row r="1036" spans="17:17" x14ac:dyDescent="0.25">
      <c r="Q1036" t="str">
        <f>CONCATENATE(Measures!B1102&amp;" - "&amp;Measures!D1102)</f>
        <v xml:space="preserve"> - </v>
      </c>
    </row>
    <row r="1037" spans="17:17" x14ac:dyDescent="0.25">
      <c r="Q1037" t="str">
        <f>CONCATENATE(Measures!B1103&amp;" - "&amp;Measures!D1103)</f>
        <v xml:space="preserve"> - </v>
      </c>
    </row>
    <row r="1038" spans="17:17" x14ac:dyDescent="0.25">
      <c r="Q1038" t="str">
        <f>CONCATENATE(Measures!B1104&amp;" - "&amp;Measures!D1104)</f>
        <v xml:space="preserve"> - </v>
      </c>
    </row>
    <row r="1039" spans="17:17" x14ac:dyDescent="0.25">
      <c r="Q1039" t="str">
        <f>CONCATENATE(Measures!B1105&amp;" - "&amp;Measures!D1105)</f>
        <v xml:space="preserve"> - </v>
      </c>
    </row>
    <row r="1040" spans="17:17" x14ac:dyDescent="0.25">
      <c r="Q1040" t="str">
        <f>CONCATENATE(Measures!B1106&amp;" - "&amp;Measures!D1106)</f>
        <v xml:space="preserve"> - </v>
      </c>
    </row>
    <row r="1041" spans="17:17" x14ac:dyDescent="0.25">
      <c r="Q1041" t="str">
        <f>CONCATENATE(Measures!B1107&amp;" - "&amp;Measures!D1107)</f>
        <v xml:space="preserve"> - </v>
      </c>
    </row>
    <row r="1042" spans="17:17" x14ac:dyDescent="0.25">
      <c r="Q1042" t="str">
        <f>CONCATENATE(Measures!B1108&amp;" - "&amp;Measures!D1108)</f>
        <v xml:space="preserve"> - </v>
      </c>
    </row>
    <row r="1043" spans="17:17" x14ac:dyDescent="0.25">
      <c r="Q1043" t="str">
        <f>CONCATENATE(Measures!B1109&amp;" - "&amp;Measures!D1109)</f>
        <v xml:space="preserve"> - </v>
      </c>
    </row>
    <row r="1044" spans="17:17" x14ac:dyDescent="0.25">
      <c r="Q1044" t="str">
        <f>CONCATENATE(Measures!B1110&amp;" - "&amp;Measures!D1110)</f>
        <v xml:space="preserve"> - </v>
      </c>
    </row>
    <row r="1045" spans="17:17" x14ac:dyDescent="0.25">
      <c r="Q1045" t="str">
        <f>CONCATENATE(Measures!B1111&amp;" - "&amp;Measures!D1111)</f>
        <v xml:space="preserve"> - </v>
      </c>
    </row>
    <row r="1046" spans="17:17" x14ac:dyDescent="0.25">
      <c r="Q1046" t="str">
        <f>CONCATENATE(Measures!B1112&amp;" - "&amp;Measures!D1112)</f>
        <v xml:space="preserve"> - </v>
      </c>
    </row>
    <row r="1047" spans="17:17" x14ac:dyDescent="0.25">
      <c r="Q1047" t="str">
        <f>CONCATENATE(Measures!B1113&amp;" - "&amp;Measures!D1113)</f>
        <v xml:space="preserve"> - </v>
      </c>
    </row>
    <row r="1048" spans="17:17" x14ac:dyDescent="0.25">
      <c r="Q1048" t="str">
        <f>CONCATENATE(Measures!B1114&amp;" - "&amp;Measures!D1114)</f>
        <v xml:space="preserve"> - </v>
      </c>
    </row>
    <row r="1049" spans="17:17" x14ac:dyDescent="0.25">
      <c r="Q1049" t="str">
        <f>CONCATENATE(Measures!B1115&amp;" - "&amp;Measures!D1115)</f>
        <v xml:space="preserve"> - </v>
      </c>
    </row>
    <row r="1050" spans="17:17" x14ac:dyDescent="0.25">
      <c r="Q1050" t="str">
        <f>CONCATENATE(Measures!B1116&amp;" - "&amp;Measures!D1116)</f>
        <v xml:space="preserve"> - </v>
      </c>
    </row>
    <row r="1051" spans="17:17" x14ac:dyDescent="0.25">
      <c r="Q1051" t="str">
        <f>CONCATENATE(Measures!B1117&amp;" - "&amp;Measures!D1117)</f>
        <v xml:space="preserve"> - </v>
      </c>
    </row>
    <row r="1052" spans="17:17" x14ac:dyDescent="0.25">
      <c r="Q1052" t="str">
        <f>CONCATENATE(Measures!B1118&amp;" - "&amp;Measures!D1118)</f>
        <v xml:space="preserve"> - </v>
      </c>
    </row>
    <row r="1053" spans="17:17" x14ac:dyDescent="0.25">
      <c r="Q1053" t="str">
        <f>CONCATENATE(Measures!B1119&amp;" - "&amp;Measures!D1119)</f>
        <v xml:space="preserve"> - </v>
      </c>
    </row>
    <row r="1054" spans="17:17" x14ac:dyDescent="0.25">
      <c r="Q1054" t="str">
        <f>CONCATENATE(Measures!B1120&amp;" - "&amp;Measures!D1120)</f>
        <v xml:space="preserve"> - </v>
      </c>
    </row>
    <row r="1055" spans="17:17" x14ac:dyDescent="0.25">
      <c r="Q1055" t="str">
        <f>CONCATENATE(Measures!B1121&amp;" - "&amp;Measures!D1121)</f>
        <v xml:space="preserve"> - </v>
      </c>
    </row>
    <row r="1056" spans="17:17" x14ac:dyDescent="0.25">
      <c r="Q1056" t="str">
        <f>CONCATENATE(Measures!B1122&amp;" - "&amp;Measures!D1122)</f>
        <v xml:space="preserve"> - </v>
      </c>
    </row>
    <row r="1057" spans="17:17" x14ac:dyDescent="0.25">
      <c r="Q1057" t="str">
        <f>CONCATENATE(Measures!B1123&amp;" - "&amp;Measures!D1123)</f>
        <v xml:space="preserve"> - </v>
      </c>
    </row>
    <row r="1058" spans="17:17" x14ac:dyDescent="0.25">
      <c r="Q1058" t="str">
        <f>CONCATENATE(Measures!B1124&amp;" - "&amp;Measures!D1124)</f>
        <v xml:space="preserve"> - </v>
      </c>
    </row>
    <row r="1059" spans="17:17" x14ac:dyDescent="0.25">
      <c r="Q1059" t="str">
        <f>CONCATENATE(Measures!B1125&amp;" - "&amp;Measures!D1125)</f>
        <v xml:space="preserve"> - </v>
      </c>
    </row>
    <row r="1060" spans="17:17" x14ac:dyDescent="0.25">
      <c r="Q1060" t="str">
        <f>CONCATENATE(Measures!B1126&amp;" - "&amp;Measures!D1126)</f>
        <v xml:space="preserve"> - </v>
      </c>
    </row>
    <row r="1061" spans="17:17" x14ac:dyDescent="0.25">
      <c r="Q1061" t="str">
        <f>CONCATENATE(Measures!B1127&amp;" - "&amp;Measures!D1127)</f>
        <v xml:space="preserve"> - </v>
      </c>
    </row>
    <row r="1062" spans="17:17" x14ac:dyDescent="0.25">
      <c r="Q1062" t="str">
        <f>CONCATENATE(Measures!B1128&amp;" - "&amp;Measures!D1128)</f>
        <v xml:space="preserve"> - </v>
      </c>
    </row>
    <row r="1063" spans="17:17" x14ac:dyDescent="0.25">
      <c r="Q1063" t="str">
        <f>CONCATENATE(Measures!B1129&amp;" - "&amp;Measures!D1129)</f>
        <v xml:space="preserve"> - </v>
      </c>
    </row>
    <row r="1064" spans="17:17" x14ac:dyDescent="0.25">
      <c r="Q1064" t="str">
        <f>CONCATENATE(Measures!B1130&amp;" - "&amp;Measures!D1130)</f>
        <v xml:space="preserve"> - </v>
      </c>
    </row>
    <row r="1065" spans="17:17" x14ac:dyDescent="0.25">
      <c r="Q1065" t="str">
        <f>CONCATENATE(Measures!B1131&amp;" - "&amp;Measures!D1131)</f>
        <v xml:space="preserve"> - </v>
      </c>
    </row>
    <row r="1066" spans="17:17" x14ac:dyDescent="0.25">
      <c r="Q1066" t="str">
        <f>CONCATENATE(Measures!B1132&amp;" - "&amp;Measures!D1132)</f>
        <v xml:space="preserve"> - </v>
      </c>
    </row>
    <row r="1067" spans="17:17" x14ac:dyDescent="0.25">
      <c r="Q1067" t="str">
        <f>CONCATENATE(Measures!B1133&amp;" - "&amp;Measures!D1133)</f>
        <v xml:space="preserve"> - </v>
      </c>
    </row>
    <row r="1068" spans="17:17" x14ac:dyDescent="0.25">
      <c r="Q1068" t="str">
        <f>CONCATENATE(Measures!B1134&amp;" - "&amp;Measures!D1134)</f>
        <v xml:space="preserve"> - </v>
      </c>
    </row>
    <row r="1069" spans="17:17" x14ac:dyDescent="0.25">
      <c r="Q1069" t="str">
        <f>CONCATENATE(Measures!B1135&amp;" - "&amp;Measures!D1135)</f>
        <v xml:space="preserve"> - </v>
      </c>
    </row>
    <row r="1070" spans="17:17" x14ac:dyDescent="0.25">
      <c r="Q1070" t="str">
        <f>CONCATENATE(Measures!B1136&amp;" - "&amp;Measures!D1136)</f>
        <v xml:space="preserve"> - </v>
      </c>
    </row>
    <row r="1071" spans="17:17" x14ac:dyDescent="0.25">
      <c r="Q1071" t="str">
        <f>CONCATENATE(Measures!B1137&amp;" - "&amp;Measures!D1137)</f>
        <v xml:space="preserve"> - </v>
      </c>
    </row>
    <row r="1072" spans="17:17" x14ac:dyDescent="0.25">
      <c r="Q1072" t="str">
        <f>CONCATENATE(Measures!B1138&amp;" - "&amp;Measures!D1138)</f>
        <v xml:space="preserve"> - </v>
      </c>
    </row>
    <row r="1073" spans="17:17" x14ac:dyDescent="0.25">
      <c r="Q1073" t="str">
        <f>CONCATENATE(Measures!B1139&amp;" - "&amp;Measures!D1139)</f>
        <v xml:space="preserve"> - </v>
      </c>
    </row>
    <row r="1074" spans="17:17" x14ac:dyDescent="0.25">
      <c r="Q1074" t="str">
        <f>CONCATENATE(Measures!B1140&amp;" - "&amp;Measures!D1140)</f>
        <v xml:space="preserve"> - </v>
      </c>
    </row>
    <row r="1075" spans="17:17" x14ac:dyDescent="0.25">
      <c r="Q1075" t="str">
        <f>CONCATENATE(Measures!B1141&amp;" - "&amp;Measures!D1141)</f>
        <v xml:space="preserve"> - </v>
      </c>
    </row>
    <row r="1076" spans="17:17" x14ac:dyDescent="0.25">
      <c r="Q1076" t="str">
        <f>CONCATENATE(Measures!B1142&amp;" - "&amp;Measures!D1142)</f>
        <v xml:space="preserve"> - </v>
      </c>
    </row>
    <row r="1077" spans="17:17" x14ac:dyDescent="0.25">
      <c r="Q1077" t="str">
        <f>CONCATENATE(Measures!B1143&amp;" - "&amp;Measures!D1143)</f>
        <v xml:space="preserve"> - </v>
      </c>
    </row>
    <row r="1078" spans="17:17" x14ac:dyDescent="0.25">
      <c r="Q1078" t="str">
        <f>CONCATENATE(Measures!B1144&amp;" - "&amp;Measures!D1144)</f>
        <v xml:space="preserve"> - </v>
      </c>
    </row>
    <row r="1079" spans="17:17" x14ac:dyDescent="0.25">
      <c r="Q1079" t="str">
        <f>CONCATENATE(Measures!B1145&amp;" - "&amp;Measures!D1145)</f>
        <v xml:space="preserve"> - </v>
      </c>
    </row>
    <row r="1080" spans="17:17" x14ac:dyDescent="0.25">
      <c r="Q1080" t="str">
        <f>CONCATENATE(Measures!B1146&amp;" - "&amp;Measures!D1146)</f>
        <v xml:space="preserve"> - </v>
      </c>
    </row>
    <row r="1081" spans="17:17" x14ac:dyDescent="0.25">
      <c r="Q1081" t="str">
        <f>CONCATENATE(Measures!B1147&amp;" - "&amp;Measures!D1147)</f>
        <v xml:space="preserve"> - </v>
      </c>
    </row>
    <row r="1082" spans="17:17" x14ac:dyDescent="0.25">
      <c r="Q1082" t="str">
        <f>CONCATENATE(Measures!B1148&amp;" - "&amp;Measures!D1148)</f>
        <v xml:space="preserve"> - </v>
      </c>
    </row>
    <row r="1083" spans="17:17" x14ac:dyDescent="0.25">
      <c r="Q1083" t="str">
        <f>CONCATENATE(Measures!B1149&amp;" - "&amp;Measures!D1149)</f>
        <v xml:space="preserve"> - </v>
      </c>
    </row>
    <row r="1084" spans="17:17" x14ac:dyDescent="0.25">
      <c r="Q1084" t="str">
        <f>CONCATENATE(Measures!B1150&amp;" - "&amp;Measures!D1150)</f>
        <v xml:space="preserve"> - </v>
      </c>
    </row>
    <row r="1085" spans="17:17" x14ac:dyDescent="0.25">
      <c r="Q1085" t="str">
        <f>CONCATENATE(Measures!B1151&amp;" - "&amp;Measures!D1151)</f>
        <v xml:space="preserve"> - </v>
      </c>
    </row>
    <row r="1086" spans="17:17" x14ac:dyDescent="0.25">
      <c r="Q1086" t="str">
        <f>CONCATENATE(Measures!B1152&amp;" - "&amp;Measures!D1152)</f>
        <v xml:space="preserve"> - </v>
      </c>
    </row>
    <row r="1087" spans="17:17" x14ac:dyDescent="0.25">
      <c r="Q1087" t="str">
        <f>CONCATENATE(Measures!B1153&amp;" - "&amp;Measures!D1153)</f>
        <v xml:space="preserve"> - </v>
      </c>
    </row>
    <row r="1088" spans="17:17" x14ac:dyDescent="0.25">
      <c r="Q1088" t="str">
        <f>CONCATENATE(Measures!B1154&amp;" - "&amp;Measures!D1154)</f>
        <v xml:space="preserve"> - </v>
      </c>
    </row>
    <row r="1089" spans="17:17" x14ac:dyDescent="0.25">
      <c r="Q1089" t="str">
        <f>CONCATENATE(Measures!B1155&amp;" - "&amp;Measures!D1155)</f>
        <v xml:space="preserve"> - </v>
      </c>
    </row>
    <row r="1090" spans="17:17" x14ac:dyDescent="0.25">
      <c r="Q1090" t="str">
        <f>CONCATENATE(Measures!B1156&amp;" - "&amp;Measures!D1156)</f>
        <v xml:space="preserve"> - </v>
      </c>
    </row>
    <row r="1091" spans="17:17" x14ac:dyDescent="0.25">
      <c r="Q1091" t="str">
        <f>CONCATENATE(Measures!B1157&amp;" - "&amp;Measures!D1157)</f>
        <v xml:space="preserve"> - </v>
      </c>
    </row>
    <row r="1092" spans="17:17" x14ac:dyDescent="0.25">
      <c r="Q1092" t="str">
        <f>CONCATENATE(Measures!B1158&amp;" - "&amp;Measures!D1158)</f>
        <v xml:space="preserve"> - </v>
      </c>
    </row>
    <row r="1093" spans="17:17" x14ac:dyDescent="0.25">
      <c r="Q1093" t="str">
        <f>CONCATENATE(Measures!B1159&amp;" - "&amp;Measures!D1159)</f>
        <v xml:space="preserve"> - </v>
      </c>
    </row>
    <row r="1094" spans="17:17" x14ac:dyDescent="0.25">
      <c r="Q1094" t="str">
        <f>CONCATENATE(Measures!B1160&amp;" - "&amp;Measures!D1160)</f>
        <v xml:space="preserve"> - </v>
      </c>
    </row>
    <row r="1095" spans="17:17" x14ac:dyDescent="0.25">
      <c r="Q1095" t="str">
        <f>CONCATENATE(Measures!B1161&amp;" - "&amp;Measures!D1161)</f>
        <v xml:space="preserve"> - </v>
      </c>
    </row>
    <row r="1096" spans="17:17" x14ac:dyDescent="0.25">
      <c r="Q1096" t="str">
        <f>CONCATENATE(Measures!B1162&amp;" - "&amp;Measures!D1162)</f>
        <v xml:space="preserve"> - </v>
      </c>
    </row>
    <row r="1097" spans="17:17" x14ac:dyDescent="0.25">
      <c r="Q1097" t="str">
        <f>CONCATENATE(Measures!B1163&amp;" - "&amp;Measures!D1163)</f>
        <v xml:space="preserve"> - </v>
      </c>
    </row>
    <row r="1098" spans="17:17" x14ac:dyDescent="0.25">
      <c r="Q1098" t="str">
        <f>CONCATENATE(Measures!B1164&amp;" - "&amp;Measures!D1164)</f>
        <v xml:space="preserve"> - </v>
      </c>
    </row>
    <row r="1099" spans="17:17" x14ac:dyDescent="0.25">
      <c r="Q1099" t="str">
        <f>CONCATENATE(Measures!B1165&amp;" - "&amp;Measures!D1165)</f>
        <v xml:space="preserve"> - </v>
      </c>
    </row>
    <row r="1100" spans="17:17" x14ac:dyDescent="0.25">
      <c r="Q1100" t="str">
        <f>CONCATENATE(Measures!B1166&amp;" - "&amp;Measures!D1166)</f>
        <v xml:space="preserve"> - </v>
      </c>
    </row>
    <row r="1101" spans="17:17" x14ac:dyDescent="0.25">
      <c r="Q1101" t="str">
        <f>CONCATENATE(Measures!B1167&amp;" - "&amp;Measures!D1167)</f>
        <v xml:space="preserve"> - </v>
      </c>
    </row>
    <row r="1102" spans="17:17" x14ac:dyDescent="0.25">
      <c r="Q1102" t="str">
        <f>CONCATENATE(Measures!B1168&amp;" - "&amp;Measures!D1168)</f>
        <v xml:space="preserve"> - </v>
      </c>
    </row>
    <row r="1103" spans="17:17" x14ac:dyDescent="0.25">
      <c r="Q1103" t="str">
        <f>CONCATENATE(Measures!B1169&amp;" - "&amp;Measures!D1169)</f>
        <v xml:space="preserve"> - </v>
      </c>
    </row>
    <row r="1104" spans="17:17" x14ac:dyDescent="0.25">
      <c r="Q1104" t="str">
        <f>CONCATENATE(Measures!B1170&amp;" - "&amp;Measures!D1170)</f>
        <v xml:space="preserve"> - </v>
      </c>
    </row>
    <row r="1105" spans="17:17" x14ac:dyDescent="0.25">
      <c r="Q1105" t="str">
        <f>CONCATENATE(Measures!B1171&amp;" - "&amp;Measures!D1171)</f>
        <v xml:space="preserve"> - </v>
      </c>
    </row>
    <row r="1106" spans="17:17" x14ac:dyDescent="0.25">
      <c r="Q1106" t="str">
        <f>CONCATENATE(Measures!B1172&amp;" - "&amp;Measures!D1172)</f>
        <v xml:space="preserve"> - </v>
      </c>
    </row>
    <row r="1107" spans="17:17" x14ac:dyDescent="0.25">
      <c r="Q1107" t="str">
        <f>CONCATENATE(Measures!B1173&amp;" - "&amp;Measures!D1173)</f>
        <v xml:space="preserve"> - </v>
      </c>
    </row>
    <row r="1108" spans="17:17" x14ac:dyDescent="0.25">
      <c r="Q1108" t="str">
        <f>CONCATENATE(Measures!B1174&amp;" - "&amp;Measures!D1174)</f>
        <v xml:space="preserve"> - </v>
      </c>
    </row>
    <row r="1109" spans="17:17" x14ac:dyDescent="0.25">
      <c r="Q1109" t="str">
        <f>CONCATENATE(Measures!B1175&amp;" - "&amp;Measures!D1175)</f>
        <v xml:space="preserve"> - </v>
      </c>
    </row>
    <row r="1110" spans="17:17" x14ac:dyDescent="0.25">
      <c r="Q1110" t="str">
        <f>CONCATENATE(Measures!B1176&amp;" - "&amp;Measures!D1176)</f>
        <v xml:space="preserve"> - </v>
      </c>
    </row>
    <row r="1111" spans="17:17" x14ac:dyDescent="0.25">
      <c r="Q1111" t="str">
        <f>CONCATENATE(Measures!B1177&amp;" - "&amp;Measures!D1177)</f>
        <v xml:space="preserve"> - </v>
      </c>
    </row>
    <row r="1112" spans="17:17" x14ac:dyDescent="0.25">
      <c r="Q1112" t="str">
        <f>CONCATENATE(Measures!B1178&amp;" - "&amp;Measures!D1178)</f>
        <v xml:space="preserve"> - </v>
      </c>
    </row>
    <row r="1113" spans="17:17" x14ac:dyDescent="0.25">
      <c r="Q1113" t="str">
        <f>CONCATENATE(Measures!B1179&amp;" - "&amp;Measures!D1179)</f>
        <v xml:space="preserve"> - </v>
      </c>
    </row>
    <row r="1114" spans="17:17" x14ac:dyDescent="0.25">
      <c r="Q1114" t="str">
        <f>CONCATENATE(Measures!B1180&amp;" - "&amp;Measures!D1180)</f>
        <v xml:space="preserve"> - </v>
      </c>
    </row>
    <row r="1115" spans="17:17" x14ac:dyDescent="0.25">
      <c r="Q1115" t="str">
        <f>CONCATENATE(Measures!B1181&amp;" - "&amp;Measures!D1181)</f>
        <v xml:space="preserve"> - </v>
      </c>
    </row>
    <row r="1116" spans="17:17" x14ac:dyDescent="0.25">
      <c r="Q1116" t="str">
        <f>CONCATENATE(Measures!B1182&amp;" - "&amp;Measures!D1182)</f>
        <v xml:space="preserve"> - </v>
      </c>
    </row>
    <row r="1117" spans="17:17" x14ac:dyDescent="0.25">
      <c r="Q1117" t="str">
        <f>CONCATENATE(Measures!B1183&amp;" - "&amp;Measures!D1183)</f>
        <v xml:space="preserve"> - </v>
      </c>
    </row>
    <row r="1118" spans="17:17" x14ac:dyDescent="0.25">
      <c r="Q1118" t="str">
        <f>CONCATENATE(Measures!B1184&amp;" - "&amp;Measures!D1184)</f>
        <v xml:space="preserve"> - </v>
      </c>
    </row>
    <row r="1119" spans="17:17" x14ac:dyDescent="0.25">
      <c r="Q1119" t="str">
        <f>CONCATENATE(Measures!B1185&amp;" - "&amp;Measures!D1185)</f>
        <v xml:space="preserve"> - </v>
      </c>
    </row>
    <row r="1120" spans="17:17" x14ac:dyDescent="0.25">
      <c r="Q1120" t="str">
        <f>CONCATENATE(Measures!B1186&amp;" - "&amp;Measures!D1186)</f>
        <v xml:space="preserve"> - </v>
      </c>
    </row>
    <row r="1121" spans="17:17" x14ac:dyDescent="0.25">
      <c r="Q1121" t="str">
        <f>CONCATENATE(Measures!B1187&amp;" - "&amp;Measures!D1187)</f>
        <v xml:space="preserve"> - </v>
      </c>
    </row>
    <row r="1122" spans="17:17" x14ac:dyDescent="0.25">
      <c r="Q1122" t="str">
        <f>CONCATENATE(Measures!B1188&amp;" - "&amp;Measures!D1188)</f>
        <v xml:space="preserve"> - </v>
      </c>
    </row>
    <row r="1123" spans="17:17" x14ac:dyDescent="0.25">
      <c r="Q1123" t="str">
        <f>CONCATENATE(Measures!B1189&amp;" - "&amp;Measures!D1189)</f>
        <v xml:space="preserve"> - </v>
      </c>
    </row>
    <row r="1124" spans="17:17" x14ac:dyDescent="0.25">
      <c r="Q1124" t="str">
        <f>CONCATENATE(Measures!B1190&amp;" - "&amp;Measures!D1190)</f>
        <v xml:space="preserve"> - </v>
      </c>
    </row>
    <row r="1125" spans="17:17" x14ac:dyDescent="0.25">
      <c r="Q1125" t="str">
        <f>CONCATENATE(Measures!B1191&amp;" - "&amp;Measures!D1191)</f>
        <v xml:space="preserve"> - </v>
      </c>
    </row>
    <row r="1126" spans="17:17" x14ac:dyDescent="0.25">
      <c r="Q1126" t="str">
        <f>CONCATENATE(Measures!B1192&amp;" - "&amp;Measures!D1192)</f>
        <v xml:space="preserve"> - </v>
      </c>
    </row>
    <row r="1127" spans="17:17" x14ac:dyDescent="0.25">
      <c r="Q1127" t="str">
        <f>CONCATENATE(Measures!B1193&amp;" - "&amp;Measures!D1193)</f>
        <v xml:space="preserve"> - </v>
      </c>
    </row>
    <row r="1128" spans="17:17" x14ac:dyDescent="0.25">
      <c r="Q1128" t="str">
        <f>CONCATENATE(Measures!B1194&amp;" - "&amp;Measures!D1194)</f>
        <v xml:space="preserve"> - </v>
      </c>
    </row>
    <row r="1129" spans="17:17" x14ac:dyDescent="0.25">
      <c r="Q1129" t="str">
        <f>CONCATENATE(Measures!B1195&amp;" - "&amp;Measures!D1195)</f>
        <v xml:space="preserve"> - </v>
      </c>
    </row>
    <row r="1130" spans="17:17" x14ac:dyDescent="0.25">
      <c r="Q1130" t="str">
        <f>CONCATENATE(Measures!B1196&amp;" - "&amp;Measures!D1196)</f>
        <v xml:space="preserve"> - </v>
      </c>
    </row>
    <row r="1131" spans="17:17" x14ac:dyDescent="0.25">
      <c r="Q1131" t="str">
        <f>CONCATENATE(Measures!B1197&amp;" - "&amp;Measures!D1197)</f>
        <v xml:space="preserve"> - </v>
      </c>
    </row>
    <row r="1132" spans="17:17" x14ac:dyDescent="0.25">
      <c r="Q1132" t="str">
        <f>CONCATENATE(Measures!B1198&amp;" - "&amp;Measures!D1198)</f>
        <v xml:space="preserve"> - </v>
      </c>
    </row>
    <row r="1133" spans="17:17" x14ac:dyDescent="0.25">
      <c r="Q1133" t="str">
        <f>CONCATENATE(Measures!B1199&amp;" - "&amp;Measures!D1199)</f>
        <v xml:space="preserve"> - </v>
      </c>
    </row>
    <row r="1134" spans="17:17" x14ac:dyDescent="0.25">
      <c r="Q1134" t="str">
        <f>CONCATENATE(Measures!B1200&amp;" - "&amp;Measures!D1200)</f>
        <v xml:space="preserve"> - </v>
      </c>
    </row>
    <row r="1135" spans="17:17" x14ac:dyDescent="0.25">
      <c r="Q1135" t="str">
        <f>CONCATENATE(Measures!B1201&amp;" - "&amp;Measures!D1201)</f>
        <v xml:space="preserve"> - </v>
      </c>
    </row>
    <row r="1136" spans="17:17" x14ac:dyDescent="0.25">
      <c r="Q1136" t="str">
        <f>CONCATENATE(Measures!B1202&amp;" - "&amp;Measures!D1202)</f>
        <v xml:space="preserve"> - </v>
      </c>
    </row>
    <row r="1137" spans="17:17" x14ac:dyDescent="0.25">
      <c r="Q1137" t="str">
        <f>CONCATENATE(Measures!B1203&amp;" - "&amp;Measures!D1203)</f>
        <v xml:space="preserve"> - </v>
      </c>
    </row>
    <row r="1138" spans="17:17" x14ac:dyDescent="0.25">
      <c r="Q1138" t="str">
        <f>CONCATENATE(Measures!B1204&amp;" - "&amp;Measures!D1204)</f>
        <v xml:space="preserve"> - </v>
      </c>
    </row>
    <row r="1139" spans="17:17" x14ac:dyDescent="0.25">
      <c r="Q1139" t="str">
        <f>CONCATENATE(Measures!B1205&amp;" - "&amp;Measures!D1205)</f>
        <v xml:space="preserve"> - </v>
      </c>
    </row>
    <row r="1140" spans="17:17" x14ac:dyDescent="0.25">
      <c r="Q1140" t="str">
        <f>CONCATENATE(Measures!B1206&amp;" - "&amp;Measures!D1206)</f>
        <v xml:space="preserve"> - </v>
      </c>
    </row>
    <row r="1141" spans="17:17" x14ac:dyDescent="0.25">
      <c r="Q1141" t="str">
        <f>CONCATENATE(Measures!B1207&amp;" - "&amp;Measures!D1207)</f>
        <v xml:space="preserve"> - </v>
      </c>
    </row>
    <row r="1142" spans="17:17" x14ac:dyDescent="0.25">
      <c r="Q1142" t="str">
        <f>CONCATENATE(Measures!B1208&amp;" - "&amp;Measures!D1208)</f>
        <v xml:space="preserve"> - </v>
      </c>
    </row>
    <row r="1143" spans="17:17" x14ac:dyDescent="0.25">
      <c r="Q1143" t="str">
        <f>CONCATENATE(Measures!B1209&amp;" - "&amp;Measures!D1209)</f>
        <v xml:space="preserve"> - </v>
      </c>
    </row>
    <row r="1144" spans="17:17" x14ac:dyDescent="0.25">
      <c r="Q1144" t="str">
        <f>CONCATENATE(Measures!B1210&amp;" - "&amp;Measures!D1210)</f>
        <v xml:space="preserve"> - </v>
      </c>
    </row>
    <row r="1145" spans="17:17" x14ac:dyDescent="0.25">
      <c r="Q1145" t="str">
        <f>CONCATENATE(Measures!B1211&amp;" - "&amp;Measures!D1211)</f>
        <v xml:space="preserve"> - </v>
      </c>
    </row>
    <row r="1146" spans="17:17" x14ac:dyDescent="0.25">
      <c r="Q1146" t="str">
        <f>CONCATENATE(Measures!B1212&amp;" - "&amp;Measures!D1212)</f>
        <v xml:space="preserve"> - </v>
      </c>
    </row>
    <row r="1147" spans="17:17" x14ac:dyDescent="0.25">
      <c r="Q1147" t="str">
        <f>CONCATENATE(Measures!B1213&amp;" - "&amp;Measures!D1213)</f>
        <v xml:space="preserve"> - </v>
      </c>
    </row>
    <row r="1148" spans="17:17" x14ac:dyDescent="0.25">
      <c r="Q1148" t="str">
        <f>CONCATENATE(Measures!B1214&amp;" - "&amp;Measures!D1214)</f>
        <v xml:space="preserve"> - </v>
      </c>
    </row>
    <row r="1149" spans="17:17" x14ac:dyDescent="0.25">
      <c r="Q1149" t="str">
        <f>CONCATENATE(Measures!B1215&amp;" - "&amp;Measures!D1215)</f>
        <v xml:space="preserve"> - </v>
      </c>
    </row>
    <row r="1150" spans="17:17" x14ac:dyDescent="0.25">
      <c r="Q1150" t="str">
        <f>CONCATENATE(Measures!B1216&amp;" - "&amp;Measures!D1216)</f>
        <v xml:space="preserve"> - </v>
      </c>
    </row>
    <row r="1151" spans="17:17" x14ac:dyDescent="0.25">
      <c r="Q1151" t="str">
        <f>CONCATENATE(Measures!B1217&amp;" - "&amp;Measures!D1217)</f>
        <v xml:space="preserve"> - </v>
      </c>
    </row>
    <row r="1152" spans="17:17" x14ac:dyDescent="0.25">
      <c r="Q1152" t="str">
        <f>CONCATENATE(Measures!B1218&amp;" - "&amp;Measures!D1218)</f>
        <v xml:space="preserve"> - </v>
      </c>
    </row>
    <row r="1153" spans="17:17" x14ac:dyDescent="0.25">
      <c r="Q1153" t="str">
        <f>CONCATENATE(Measures!B1219&amp;" - "&amp;Measures!D1219)</f>
        <v xml:space="preserve"> - </v>
      </c>
    </row>
    <row r="1154" spans="17:17" x14ac:dyDescent="0.25">
      <c r="Q1154" t="str">
        <f>CONCATENATE(Measures!B1220&amp;" - "&amp;Measures!D1220)</f>
        <v xml:space="preserve"> - </v>
      </c>
    </row>
    <row r="1155" spans="17:17" x14ac:dyDescent="0.25">
      <c r="Q1155" t="str">
        <f>CONCATENATE(Measures!B1221&amp;" - "&amp;Measures!D1221)</f>
        <v xml:space="preserve"> - </v>
      </c>
    </row>
    <row r="1156" spans="17:17" x14ac:dyDescent="0.25">
      <c r="Q1156" t="str">
        <f>CONCATENATE(Measures!B1222&amp;" - "&amp;Measures!D1222)</f>
        <v xml:space="preserve"> - </v>
      </c>
    </row>
    <row r="1157" spans="17:17" x14ac:dyDescent="0.25">
      <c r="Q1157" t="str">
        <f>CONCATENATE(Measures!B1223&amp;" - "&amp;Measures!D1223)</f>
        <v xml:space="preserve"> - </v>
      </c>
    </row>
    <row r="1158" spans="17:17" x14ac:dyDescent="0.25">
      <c r="Q1158" t="str">
        <f>CONCATENATE(Measures!B1224&amp;" - "&amp;Measures!D1224)</f>
        <v xml:space="preserve"> - </v>
      </c>
    </row>
    <row r="1159" spans="17:17" x14ac:dyDescent="0.25">
      <c r="Q1159" t="str">
        <f>CONCATENATE(Measures!B1225&amp;" - "&amp;Measures!D1225)</f>
        <v xml:space="preserve"> - </v>
      </c>
    </row>
    <row r="1160" spans="17:17" x14ac:dyDescent="0.25">
      <c r="Q1160" t="str">
        <f>CONCATENATE(Measures!B1226&amp;" - "&amp;Measures!D1226)</f>
        <v xml:space="preserve"> - </v>
      </c>
    </row>
    <row r="1161" spans="17:17" x14ac:dyDescent="0.25">
      <c r="Q1161" t="str">
        <f>CONCATENATE(Measures!B1227&amp;" - "&amp;Measures!D1227)</f>
        <v xml:space="preserve"> - </v>
      </c>
    </row>
    <row r="1162" spans="17:17" x14ac:dyDescent="0.25">
      <c r="Q1162" t="str">
        <f>CONCATENATE(Measures!B1228&amp;" - "&amp;Measures!D1228)</f>
        <v xml:space="preserve"> - </v>
      </c>
    </row>
    <row r="1163" spans="17:17" x14ac:dyDescent="0.25">
      <c r="Q1163" t="str">
        <f>CONCATENATE(Measures!B1229&amp;" - "&amp;Measures!D1229)</f>
        <v xml:space="preserve"> - </v>
      </c>
    </row>
    <row r="1164" spans="17:17" x14ac:dyDescent="0.25">
      <c r="Q1164" t="str">
        <f>CONCATENATE(Measures!B1230&amp;" - "&amp;Measures!D1230)</f>
        <v xml:space="preserve"> - </v>
      </c>
    </row>
    <row r="1165" spans="17:17" x14ac:dyDescent="0.25">
      <c r="Q1165" t="str">
        <f>CONCATENATE(Measures!B1231&amp;" - "&amp;Measures!D1231)</f>
        <v xml:space="preserve"> - </v>
      </c>
    </row>
    <row r="1166" spans="17:17" x14ac:dyDescent="0.25">
      <c r="Q1166" t="str">
        <f>CONCATENATE(Measures!B1232&amp;" - "&amp;Measures!D1232)</f>
        <v xml:space="preserve"> - </v>
      </c>
    </row>
    <row r="1167" spans="17:17" x14ac:dyDescent="0.25">
      <c r="Q1167" t="str">
        <f>CONCATENATE(Measures!B1233&amp;" - "&amp;Measures!D1233)</f>
        <v xml:space="preserve"> - </v>
      </c>
    </row>
    <row r="1168" spans="17:17" x14ac:dyDescent="0.25">
      <c r="Q1168" t="str">
        <f>CONCATENATE(Measures!B1234&amp;" - "&amp;Measures!D1234)</f>
        <v xml:space="preserve"> - </v>
      </c>
    </row>
    <row r="1169" spans="17:17" x14ac:dyDescent="0.25">
      <c r="Q1169" t="str">
        <f>CONCATENATE(Measures!B1235&amp;" - "&amp;Measures!D1235)</f>
        <v xml:space="preserve"> - </v>
      </c>
    </row>
    <row r="1170" spans="17:17" x14ac:dyDescent="0.25">
      <c r="Q1170" t="str">
        <f>CONCATENATE(Measures!B1236&amp;" - "&amp;Measures!D1236)</f>
        <v xml:space="preserve"> - </v>
      </c>
    </row>
    <row r="1171" spans="17:17" x14ac:dyDescent="0.25">
      <c r="Q1171" t="str">
        <f>CONCATENATE(Measures!B1237&amp;" - "&amp;Measures!D1237)</f>
        <v xml:space="preserve"> - </v>
      </c>
    </row>
    <row r="1172" spans="17:17" x14ac:dyDescent="0.25">
      <c r="Q1172" t="str">
        <f>CONCATENATE(Measures!B1238&amp;" - "&amp;Measures!D1238)</f>
        <v xml:space="preserve"> - </v>
      </c>
    </row>
    <row r="1173" spans="17:17" x14ac:dyDescent="0.25">
      <c r="Q1173" t="str">
        <f>CONCATENATE(Measures!B1239&amp;" - "&amp;Measures!D1239)</f>
        <v xml:space="preserve"> - </v>
      </c>
    </row>
    <row r="1174" spans="17:17" x14ac:dyDescent="0.25">
      <c r="Q1174" t="str">
        <f>CONCATENATE(Measures!B1240&amp;" - "&amp;Measures!D1240)</f>
        <v xml:space="preserve"> - </v>
      </c>
    </row>
    <row r="1175" spans="17:17" x14ac:dyDescent="0.25">
      <c r="Q1175" t="str">
        <f>CONCATENATE(Measures!B1241&amp;" - "&amp;Measures!D1241)</f>
        <v xml:space="preserve"> - </v>
      </c>
    </row>
    <row r="1176" spans="17:17" x14ac:dyDescent="0.25">
      <c r="Q1176" t="str">
        <f>CONCATENATE(Measures!B1242&amp;" - "&amp;Measures!D1242)</f>
        <v xml:space="preserve"> - </v>
      </c>
    </row>
    <row r="1177" spans="17:17" x14ac:dyDescent="0.25">
      <c r="Q1177" t="str">
        <f>CONCATENATE(Measures!B1243&amp;" - "&amp;Measures!D1243)</f>
        <v xml:space="preserve"> - </v>
      </c>
    </row>
    <row r="1178" spans="17:17" x14ac:dyDescent="0.25">
      <c r="Q1178" t="str">
        <f>CONCATENATE(Measures!B1244&amp;" - "&amp;Measures!D1244)</f>
        <v xml:space="preserve"> - </v>
      </c>
    </row>
    <row r="1179" spans="17:17" x14ac:dyDescent="0.25">
      <c r="Q1179" t="str">
        <f>CONCATENATE(Measures!B1245&amp;" - "&amp;Measures!D1245)</f>
        <v xml:space="preserve"> - </v>
      </c>
    </row>
    <row r="1180" spans="17:17" x14ac:dyDescent="0.25">
      <c r="Q1180" t="str">
        <f>CONCATENATE(Measures!B1246&amp;" - "&amp;Measures!D1246)</f>
        <v xml:space="preserve"> - </v>
      </c>
    </row>
    <row r="1181" spans="17:17" x14ac:dyDescent="0.25">
      <c r="Q1181" t="str">
        <f>CONCATENATE(Measures!B1247&amp;" - "&amp;Measures!D1247)</f>
        <v xml:space="preserve"> - </v>
      </c>
    </row>
    <row r="1182" spans="17:17" x14ac:dyDescent="0.25">
      <c r="Q1182" t="str">
        <f>CONCATENATE(Measures!B1248&amp;" - "&amp;Measures!D1248)</f>
        <v xml:space="preserve"> - </v>
      </c>
    </row>
    <row r="1183" spans="17:17" x14ac:dyDescent="0.25">
      <c r="Q1183" t="str">
        <f>CONCATENATE(Measures!B1249&amp;" - "&amp;Measures!D1249)</f>
        <v xml:space="preserve"> - </v>
      </c>
    </row>
    <row r="1184" spans="17:17" x14ac:dyDescent="0.25">
      <c r="Q1184" t="str">
        <f>CONCATENATE(Measures!B1250&amp;" - "&amp;Measures!D1250)</f>
        <v xml:space="preserve"> - </v>
      </c>
    </row>
    <row r="1185" spans="17:17" x14ac:dyDescent="0.25">
      <c r="Q1185" t="str">
        <f>CONCATENATE(Measures!B1251&amp;" - "&amp;Measures!D1251)</f>
        <v xml:space="preserve"> - </v>
      </c>
    </row>
    <row r="1186" spans="17:17" x14ac:dyDescent="0.25">
      <c r="Q1186" t="str">
        <f>CONCATENATE(Measures!B1252&amp;" - "&amp;Measures!D1252)</f>
        <v xml:space="preserve"> - </v>
      </c>
    </row>
    <row r="1187" spans="17:17" x14ac:dyDescent="0.25">
      <c r="Q1187" t="str">
        <f>CONCATENATE(Measures!B1253&amp;" - "&amp;Measures!D1253)</f>
        <v xml:space="preserve"> - </v>
      </c>
    </row>
    <row r="1188" spans="17:17" x14ac:dyDescent="0.25">
      <c r="Q1188" t="str">
        <f>CONCATENATE(Measures!B1254&amp;" - "&amp;Measures!D1254)</f>
        <v xml:space="preserve"> - </v>
      </c>
    </row>
    <row r="1189" spans="17:17" x14ac:dyDescent="0.25">
      <c r="Q1189" t="str">
        <f>CONCATENATE(Measures!B1255&amp;" - "&amp;Measures!D1255)</f>
        <v xml:space="preserve"> - </v>
      </c>
    </row>
    <row r="1190" spans="17:17" x14ac:dyDescent="0.25">
      <c r="Q1190" t="str">
        <f>CONCATENATE(Measures!B1256&amp;" - "&amp;Measures!D1256)</f>
        <v xml:space="preserve"> - </v>
      </c>
    </row>
    <row r="1191" spans="17:17" x14ac:dyDescent="0.25">
      <c r="Q1191" t="str">
        <f>CONCATENATE(Measures!B1257&amp;" - "&amp;Measures!D1257)</f>
        <v xml:space="preserve"> - </v>
      </c>
    </row>
    <row r="1192" spans="17:17" x14ac:dyDescent="0.25">
      <c r="Q1192" t="str">
        <f>CONCATENATE(Measures!B1258&amp;" - "&amp;Measures!D1258)</f>
        <v xml:space="preserve"> - </v>
      </c>
    </row>
    <row r="1193" spans="17:17" x14ac:dyDescent="0.25">
      <c r="Q1193" t="str">
        <f>CONCATENATE(Measures!B1259&amp;" - "&amp;Measures!D1259)</f>
        <v xml:space="preserve"> - </v>
      </c>
    </row>
    <row r="1194" spans="17:17" x14ac:dyDescent="0.25">
      <c r="Q1194" t="str">
        <f>CONCATENATE(Measures!B1260&amp;" - "&amp;Measures!D1260)</f>
        <v xml:space="preserve"> - </v>
      </c>
    </row>
    <row r="1195" spans="17:17" x14ac:dyDescent="0.25">
      <c r="Q1195" t="str">
        <f>CONCATENATE(Measures!B1261&amp;" - "&amp;Measures!D1261)</f>
        <v xml:space="preserve"> - </v>
      </c>
    </row>
    <row r="1196" spans="17:17" x14ac:dyDescent="0.25">
      <c r="Q1196" t="str">
        <f>CONCATENATE(Measures!B1262&amp;" - "&amp;Measures!D1262)</f>
        <v xml:space="preserve"> - </v>
      </c>
    </row>
    <row r="1197" spans="17:17" x14ac:dyDescent="0.25">
      <c r="Q1197" t="str">
        <f>CONCATENATE(Measures!B1263&amp;" - "&amp;Measures!D1263)</f>
        <v xml:space="preserve"> - </v>
      </c>
    </row>
    <row r="1198" spans="17:17" x14ac:dyDescent="0.25">
      <c r="Q1198" t="str">
        <f>CONCATENATE(Measures!B1264&amp;" - "&amp;Measures!D1264)</f>
        <v xml:space="preserve"> - </v>
      </c>
    </row>
    <row r="1199" spans="17:17" x14ac:dyDescent="0.25">
      <c r="Q1199" t="str">
        <f>CONCATENATE(Measures!B1265&amp;" - "&amp;Measures!D1265)</f>
        <v xml:space="preserve"> - </v>
      </c>
    </row>
    <row r="1200" spans="17:17" x14ac:dyDescent="0.25">
      <c r="Q1200" t="str">
        <f>CONCATENATE(Measures!B1266&amp;" - "&amp;Measures!D1266)</f>
        <v xml:space="preserve"> - </v>
      </c>
    </row>
    <row r="1201" spans="17:17" x14ac:dyDescent="0.25">
      <c r="Q1201" t="str">
        <f>CONCATENATE(Measures!B1267&amp;" - "&amp;Measures!D1267)</f>
        <v xml:space="preserve"> - </v>
      </c>
    </row>
    <row r="1202" spans="17:17" x14ac:dyDescent="0.25">
      <c r="Q1202" t="str">
        <f>CONCATENATE(Measures!B1268&amp;" - "&amp;Measures!D1268)</f>
        <v xml:space="preserve"> - </v>
      </c>
    </row>
    <row r="1203" spans="17:17" x14ac:dyDescent="0.25">
      <c r="Q1203" t="str">
        <f>CONCATENATE(Measures!B1269&amp;" - "&amp;Measures!D1269)</f>
        <v xml:space="preserve"> - </v>
      </c>
    </row>
    <row r="1204" spans="17:17" x14ac:dyDescent="0.25">
      <c r="Q1204" t="str">
        <f>CONCATENATE(Measures!B1270&amp;" - "&amp;Measures!D1270)</f>
        <v xml:space="preserve"> - </v>
      </c>
    </row>
    <row r="1205" spans="17:17" x14ac:dyDescent="0.25">
      <c r="Q1205" t="str">
        <f>CONCATENATE(Measures!B1271&amp;" - "&amp;Measures!D1271)</f>
        <v xml:space="preserve"> - </v>
      </c>
    </row>
    <row r="1206" spans="17:17" x14ac:dyDescent="0.25">
      <c r="Q1206" t="str">
        <f>CONCATENATE(Measures!B1272&amp;" - "&amp;Measures!D1272)</f>
        <v xml:space="preserve"> - </v>
      </c>
    </row>
    <row r="1207" spans="17:17" x14ac:dyDescent="0.25">
      <c r="Q1207" t="str">
        <f>CONCATENATE(Measures!B1273&amp;" - "&amp;Measures!D1273)</f>
        <v xml:space="preserve"> - </v>
      </c>
    </row>
    <row r="1208" spans="17:17" x14ac:dyDescent="0.25">
      <c r="Q1208" t="str">
        <f>CONCATENATE(Measures!B1274&amp;" - "&amp;Measures!D1274)</f>
        <v xml:space="preserve"> - </v>
      </c>
    </row>
    <row r="1209" spans="17:17" x14ac:dyDescent="0.25">
      <c r="Q1209" t="str">
        <f>CONCATENATE(Measures!B1275&amp;" - "&amp;Measures!D1275)</f>
        <v xml:space="preserve"> - </v>
      </c>
    </row>
    <row r="1210" spans="17:17" x14ac:dyDescent="0.25">
      <c r="Q1210" t="str">
        <f>CONCATENATE(Measures!B1276&amp;" - "&amp;Measures!D1276)</f>
        <v xml:space="preserve"> - </v>
      </c>
    </row>
    <row r="1211" spans="17:17" x14ac:dyDescent="0.25">
      <c r="Q1211" t="str">
        <f>CONCATENATE(Measures!B1277&amp;" - "&amp;Measures!D1277)</f>
        <v xml:space="preserve"> - </v>
      </c>
    </row>
    <row r="1212" spans="17:17" x14ac:dyDescent="0.25">
      <c r="Q1212" t="str">
        <f>CONCATENATE(Measures!B1278&amp;" - "&amp;Measures!D1278)</f>
        <v xml:space="preserve"> - </v>
      </c>
    </row>
    <row r="1213" spans="17:17" x14ac:dyDescent="0.25">
      <c r="Q1213" t="str">
        <f>CONCATENATE(Measures!B1279&amp;" - "&amp;Measures!D1279)</f>
        <v xml:space="preserve"> - </v>
      </c>
    </row>
    <row r="1214" spans="17:17" x14ac:dyDescent="0.25">
      <c r="Q1214" t="str">
        <f>CONCATENATE(Measures!B1280&amp;" - "&amp;Measures!D1280)</f>
        <v xml:space="preserve"> - </v>
      </c>
    </row>
    <row r="1215" spans="17:17" x14ac:dyDescent="0.25">
      <c r="Q1215" t="str">
        <f>CONCATENATE(Measures!B1281&amp;" - "&amp;Measures!D1281)</f>
        <v xml:space="preserve"> - </v>
      </c>
    </row>
    <row r="1216" spans="17:17" x14ac:dyDescent="0.25">
      <c r="Q1216" t="str">
        <f>CONCATENATE(Measures!B1282&amp;" - "&amp;Measures!D1282)</f>
        <v xml:space="preserve"> - </v>
      </c>
    </row>
    <row r="1217" spans="17:17" x14ac:dyDescent="0.25">
      <c r="Q1217" t="str">
        <f>CONCATENATE(Measures!B1283&amp;" - "&amp;Measures!D1283)</f>
        <v xml:space="preserve"> - </v>
      </c>
    </row>
    <row r="1218" spans="17:17" x14ac:dyDescent="0.25">
      <c r="Q1218" t="str">
        <f>CONCATENATE(Measures!B1284&amp;" - "&amp;Measures!D1284)</f>
        <v xml:space="preserve"> - </v>
      </c>
    </row>
    <row r="1219" spans="17:17" x14ac:dyDescent="0.25">
      <c r="Q1219" t="str">
        <f>CONCATENATE(Measures!B1285&amp;" - "&amp;Measures!D1285)</f>
        <v xml:space="preserve"> - </v>
      </c>
    </row>
    <row r="1220" spans="17:17" x14ac:dyDescent="0.25">
      <c r="Q1220" t="str">
        <f>CONCATENATE(Measures!B1286&amp;" - "&amp;Measures!D1286)</f>
        <v xml:space="preserve"> - </v>
      </c>
    </row>
    <row r="1221" spans="17:17" x14ac:dyDescent="0.25">
      <c r="Q1221" t="str">
        <f>CONCATENATE(Measures!B1287&amp;" - "&amp;Measures!D1287)</f>
        <v xml:space="preserve"> - </v>
      </c>
    </row>
    <row r="1222" spans="17:17" x14ac:dyDescent="0.25">
      <c r="Q1222" t="str">
        <f>CONCATENATE(Measures!B1288&amp;" - "&amp;Measures!D1288)</f>
        <v xml:space="preserve"> - </v>
      </c>
    </row>
    <row r="1223" spans="17:17" x14ac:dyDescent="0.25">
      <c r="Q1223" t="str">
        <f>CONCATENATE(Measures!B1289&amp;" - "&amp;Measures!D1289)</f>
        <v xml:space="preserve"> - </v>
      </c>
    </row>
    <row r="1224" spans="17:17" x14ac:dyDescent="0.25">
      <c r="Q1224" t="str">
        <f>CONCATENATE(Measures!B1290&amp;" - "&amp;Measures!D1290)</f>
        <v xml:space="preserve"> - </v>
      </c>
    </row>
    <row r="1225" spans="17:17" x14ac:dyDescent="0.25">
      <c r="Q1225" t="str">
        <f>CONCATENATE(Measures!B1291&amp;" - "&amp;Measures!D1291)</f>
        <v xml:space="preserve"> - </v>
      </c>
    </row>
    <row r="1226" spans="17:17" x14ac:dyDescent="0.25">
      <c r="Q1226" t="str">
        <f>CONCATENATE(Measures!B1292&amp;" - "&amp;Measures!D1292)</f>
        <v xml:space="preserve"> - </v>
      </c>
    </row>
    <row r="1227" spans="17:17" x14ac:dyDescent="0.25">
      <c r="Q1227" t="str">
        <f>CONCATENATE(Measures!B1293&amp;" - "&amp;Measures!D1293)</f>
        <v xml:space="preserve"> - </v>
      </c>
    </row>
    <row r="1228" spans="17:17" x14ac:dyDescent="0.25">
      <c r="Q1228" t="str">
        <f>CONCATENATE(Measures!B1294&amp;" - "&amp;Measures!D1294)</f>
        <v xml:space="preserve"> - </v>
      </c>
    </row>
    <row r="1229" spans="17:17" x14ac:dyDescent="0.25">
      <c r="Q1229" t="str">
        <f>CONCATENATE(Measures!B1295&amp;" - "&amp;Measures!D1295)</f>
        <v xml:space="preserve"> - </v>
      </c>
    </row>
    <row r="1230" spans="17:17" x14ac:dyDescent="0.25">
      <c r="Q1230" t="str">
        <f>CONCATENATE(Measures!B1296&amp;" - "&amp;Measures!D1296)</f>
        <v xml:space="preserve"> - </v>
      </c>
    </row>
    <row r="1231" spans="17:17" x14ac:dyDescent="0.25">
      <c r="Q1231" t="str">
        <f>CONCATENATE(Measures!B1297&amp;" - "&amp;Measures!D1297)</f>
        <v xml:space="preserve"> - </v>
      </c>
    </row>
    <row r="1232" spans="17:17" x14ac:dyDescent="0.25">
      <c r="Q1232" t="str">
        <f>CONCATENATE(Measures!B1298&amp;" - "&amp;Measures!D1298)</f>
        <v xml:space="preserve"> - </v>
      </c>
    </row>
    <row r="1233" spans="17:17" x14ac:dyDescent="0.25">
      <c r="Q1233" t="str">
        <f>CONCATENATE(Measures!B1299&amp;" - "&amp;Measures!D1299)</f>
        <v xml:space="preserve"> - </v>
      </c>
    </row>
    <row r="1234" spans="17:17" x14ac:dyDescent="0.25">
      <c r="Q1234" t="str">
        <f>CONCATENATE(Measures!B1300&amp;" - "&amp;Measures!D1300)</f>
        <v xml:space="preserve"> - </v>
      </c>
    </row>
    <row r="1235" spans="17:17" x14ac:dyDescent="0.25">
      <c r="Q1235" t="str">
        <f>CONCATENATE(Measures!B1301&amp;" - "&amp;Measures!D1301)</f>
        <v xml:space="preserve"> - </v>
      </c>
    </row>
    <row r="1236" spans="17:17" x14ac:dyDescent="0.25">
      <c r="Q1236" t="str">
        <f>CONCATENATE(Measures!B1302&amp;" - "&amp;Measures!D1302)</f>
        <v xml:space="preserve"> - </v>
      </c>
    </row>
    <row r="1237" spans="17:17" x14ac:dyDescent="0.25">
      <c r="Q1237" t="str">
        <f>CONCATENATE(Measures!B1303&amp;" - "&amp;Measures!D1303)</f>
        <v xml:space="preserve"> - </v>
      </c>
    </row>
    <row r="1238" spans="17:17" x14ac:dyDescent="0.25">
      <c r="Q1238" t="str">
        <f>CONCATENATE(Measures!B1304&amp;" - "&amp;Measures!D1304)</f>
        <v xml:space="preserve"> - </v>
      </c>
    </row>
    <row r="1239" spans="17:17" x14ac:dyDescent="0.25">
      <c r="Q1239" t="str">
        <f>CONCATENATE(Measures!B1305&amp;" - "&amp;Measures!D1305)</f>
        <v xml:space="preserve"> - </v>
      </c>
    </row>
    <row r="1240" spans="17:17" x14ac:dyDescent="0.25">
      <c r="Q1240" t="str">
        <f>CONCATENATE(Measures!B1306&amp;" - "&amp;Measures!D1306)</f>
        <v xml:space="preserve"> - </v>
      </c>
    </row>
    <row r="1241" spans="17:17" x14ac:dyDescent="0.25">
      <c r="Q1241" t="str">
        <f>CONCATENATE(Measures!B1307&amp;" - "&amp;Measures!D1307)</f>
        <v xml:space="preserve"> - </v>
      </c>
    </row>
    <row r="1242" spans="17:17" x14ac:dyDescent="0.25">
      <c r="Q1242" t="str">
        <f>CONCATENATE(Measures!B1308&amp;" - "&amp;Measures!D1308)</f>
        <v xml:space="preserve"> - </v>
      </c>
    </row>
    <row r="1243" spans="17:17" x14ac:dyDescent="0.25">
      <c r="Q1243" t="str">
        <f>CONCATENATE(Measures!B1309&amp;" - "&amp;Measures!D1309)</f>
        <v xml:space="preserve"> - </v>
      </c>
    </row>
    <row r="1244" spans="17:17" x14ac:dyDescent="0.25">
      <c r="Q1244" t="str">
        <f>CONCATENATE(Measures!B1310&amp;" - "&amp;Measures!D1310)</f>
        <v xml:space="preserve"> - </v>
      </c>
    </row>
    <row r="1245" spans="17:17" x14ac:dyDescent="0.25">
      <c r="Q1245" t="str">
        <f>CONCATENATE(Measures!B1311&amp;" - "&amp;Measures!D1311)</f>
        <v xml:space="preserve"> - </v>
      </c>
    </row>
    <row r="1246" spans="17:17" x14ac:dyDescent="0.25">
      <c r="Q1246" t="str">
        <f>CONCATENATE(Measures!B1312&amp;" - "&amp;Measures!D1312)</f>
        <v xml:space="preserve"> - </v>
      </c>
    </row>
    <row r="1247" spans="17:17" x14ac:dyDescent="0.25">
      <c r="Q1247" t="str">
        <f>CONCATENATE(Measures!B1313&amp;" - "&amp;Measures!D1313)</f>
        <v xml:space="preserve"> - </v>
      </c>
    </row>
    <row r="1248" spans="17:17" x14ac:dyDescent="0.25">
      <c r="Q1248" t="str">
        <f>CONCATENATE(Measures!B1314&amp;" - "&amp;Measures!D1314)</f>
        <v xml:space="preserve"> - </v>
      </c>
    </row>
    <row r="1249" spans="17:17" x14ac:dyDescent="0.25">
      <c r="Q1249" t="str">
        <f>CONCATENATE(Measures!B1315&amp;" - "&amp;Measures!D1315)</f>
        <v xml:space="preserve"> - </v>
      </c>
    </row>
    <row r="1250" spans="17:17" x14ac:dyDescent="0.25">
      <c r="Q1250" t="str">
        <f>CONCATENATE(Measures!B1316&amp;" - "&amp;Measures!D1316)</f>
        <v xml:space="preserve"> - </v>
      </c>
    </row>
    <row r="1251" spans="17:17" x14ac:dyDescent="0.25">
      <c r="Q1251" t="str">
        <f>CONCATENATE(Measures!B1317&amp;" - "&amp;Measures!D1317)</f>
        <v xml:space="preserve"> - </v>
      </c>
    </row>
    <row r="1252" spans="17:17" x14ac:dyDescent="0.25">
      <c r="Q1252" t="str">
        <f>CONCATENATE(Measures!B1318&amp;" - "&amp;Measures!D1318)</f>
        <v xml:space="preserve"> - </v>
      </c>
    </row>
    <row r="1253" spans="17:17" x14ac:dyDescent="0.25">
      <c r="Q1253" t="str">
        <f>CONCATENATE(Measures!B1319&amp;" - "&amp;Measures!D1319)</f>
        <v xml:space="preserve"> - </v>
      </c>
    </row>
    <row r="1254" spans="17:17" x14ac:dyDescent="0.25">
      <c r="Q1254" t="str">
        <f>CONCATENATE(Measures!B1320&amp;" - "&amp;Measures!D1320)</f>
        <v xml:space="preserve"> - </v>
      </c>
    </row>
    <row r="1255" spans="17:17" x14ac:dyDescent="0.25">
      <c r="Q1255" t="str">
        <f>CONCATENATE(Measures!B1321&amp;" - "&amp;Measures!D1321)</f>
        <v xml:space="preserve"> - </v>
      </c>
    </row>
    <row r="1256" spans="17:17" x14ac:dyDescent="0.25">
      <c r="Q1256" t="str">
        <f>CONCATENATE(Measures!B1322&amp;" - "&amp;Measures!D1322)</f>
        <v xml:space="preserve"> - </v>
      </c>
    </row>
    <row r="1257" spans="17:17" x14ac:dyDescent="0.25">
      <c r="Q1257" t="str">
        <f>CONCATENATE(Measures!B1323&amp;" - "&amp;Measures!D1323)</f>
        <v xml:space="preserve"> - </v>
      </c>
    </row>
    <row r="1258" spans="17:17" x14ac:dyDescent="0.25">
      <c r="Q1258" t="str">
        <f>CONCATENATE(Measures!B1324&amp;" - "&amp;Measures!D1324)</f>
        <v xml:space="preserve"> - </v>
      </c>
    </row>
    <row r="1259" spans="17:17" x14ac:dyDescent="0.25">
      <c r="Q1259" t="str">
        <f>CONCATENATE(Measures!B1325&amp;" - "&amp;Measures!D1325)</f>
        <v xml:space="preserve"> - </v>
      </c>
    </row>
    <row r="1260" spans="17:17" x14ac:dyDescent="0.25">
      <c r="Q1260" t="str">
        <f>CONCATENATE(Measures!B1326&amp;" - "&amp;Measures!D1326)</f>
        <v xml:space="preserve"> - </v>
      </c>
    </row>
    <row r="1261" spans="17:17" x14ac:dyDescent="0.25">
      <c r="Q1261" t="str">
        <f>CONCATENATE(Measures!B1327&amp;" - "&amp;Measures!D1327)</f>
        <v xml:space="preserve"> - </v>
      </c>
    </row>
    <row r="1262" spans="17:17" x14ac:dyDescent="0.25">
      <c r="Q1262" t="str">
        <f>CONCATENATE(Measures!B1328&amp;" - "&amp;Measures!D1328)</f>
        <v xml:space="preserve"> - </v>
      </c>
    </row>
    <row r="1263" spans="17:17" x14ac:dyDescent="0.25">
      <c r="Q1263" t="str">
        <f>CONCATENATE(Measures!B1329&amp;" - "&amp;Measures!D1329)</f>
        <v xml:space="preserve"> - </v>
      </c>
    </row>
    <row r="1264" spans="17:17" x14ac:dyDescent="0.25">
      <c r="Q1264" t="str">
        <f>CONCATENATE(Measures!B1330&amp;" - "&amp;Measures!D1330)</f>
        <v xml:space="preserve"> - </v>
      </c>
    </row>
    <row r="1265" spans="17:17" x14ac:dyDescent="0.25">
      <c r="Q1265" t="str">
        <f>CONCATENATE(Measures!B1331&amp;" - "&amp;Measures!D1331)</f>
        <v xml:space="preserve"> - </v>
      </c>
    </row>
    <row r="1266" spans="17:17" x14ac:dyDescent="0.25">
      <c r="Q1266" t="str">
        <f>CONCATENATE(Measures!B1332&amp;" - "&amp;Measures!D1332)</f>
        <v xml:space="preserve"> - </v>
      </c>
    </row>
    <row r="1267" spans="17:17" x14ac:dyDescent="0.25">
      <c r="Q1267" t="str">
        <f>CONCATENATE(Measures!B1333&amp;" - "&amp;Measures!D1333)</f>
        <v xml:space="preserve"> - </v>
      </c>
    </row>
    <row r="1268" spans="17:17" x14ac:dyDescent="0.25">
      <c r="Q1268" t="str">
        <f>CONCATENATE(Measures!B1334&amp;" - "&amp;Measures!D1334)</f>
        <v xml:space="preserve"> - </v>
      </c>
    </row>
    <row r="1269" spans="17:17" x14ac:dyDescent="0.25">
      <c r="Q1269" t="str">
        <f>CONCATENATE(Measures!B1335&amp;" - "&amp;Measures!D1335)</f>
        <v xml:space="preserve"> - </v>
      </c>
    </row>
    <row r="1270" spans="17:17" x14ac:dyDescent="0.25">
      <c r="Q1270" t="str">
        <f>CONCATENATE(Measures!B1336&amp;" - "&amp;Measures!D1336)</f>
        <v xml:space="preserve"> - </v>
      </c>
    </row>
    <row r="1271" spans="17:17" x14ac:dyDescent="0.25">
      <c r="Q1271" t="str">
        <f>CONCATENATE(Measures!B1337&amp;" - "&amp;Measures!D1337)</f>
        <v xml:space="preserve"> - </v>
      </c>
    </row>
    <row r="1272" spans="17:17" x14ac:dyDescent="0.25">
      <c r="Q1272" t="str">
        <f>CONCATENATE(Measures!B1338&amp;" - "&amp;Measures!D1338)</f>
        <v xml:space="preserve"> - </v>
      </c>
    </row>
    <row r="1273" spans="17:17" x14ac:dyDescent="0.25">
      <c r="Q1273" t="str">
        <f>CONCATENATE(Measures!B1339&amp;" - "&amp;Measures!D1339)</f>
        <v xml:space="preserve"> - </v>
      </c>
    </row>
    <row r="1274" spans="17:17" x14ac:dyDescent="0.25">
      <c r="Q1274" t="str">
        <f>CONCATENATE(Measures!B1340&amp;" - "&amp;Measures!D1340)</f>
        <v xml:space="preserve"> - </v>
      </c>
    </row>
    <row r="1275" spans="17:17" x14ac:dyDescent="0.25">
      <c r="Q1275" t="str">
        <f>CONCATENATE(Measures!B1341&amp;" - "&amp;Measures!D1341)</f>
        <v xml:space="preserve"> - </v>
      </c>
    </row>
    <row r="1276" spans="17:17" x14ac:dyDescent="0.25">
      <c r="Q1276" t="str">
        <f>CONCATENATE(Measures!B1342&amp;" - "&amp;Measures!D1342)</f>
        <v xml:space="preserve"> - </v>
      </c>
    </row>
    <row r="1277" spans="17:17" x14ac:dyDescent="0.25">
      <c r="Q1277" t="str">
        <f>CONCATENATE(Measures!B1343&amp;" - "&amp;Measures!D1343)</f>
        <v xml:space="preserve"> - </v>
      </c>
    </row>
    <row r="1278" spans="17:17" x14ac:dyDescent="0.25">
      <c r="Q1278" t="str">
        <f>CONCATENATE(Measures!B1344&amp;" - "&amp;Measures!D1344)</f>
        <v xml:space="preserve"> - </v>
      </c>
    </row>
    <row r="1279" spans="17:17" x14ac:dyDescent="0.25">
      <c r="Q1279" t="str">
        <f>CONCATENATE(Measures!B1345&amp;" - "&amp;Measures!D1345)</f>
        <v xml:space="preserve"> - </v>
      </c>
    </row>
    <row r="1280" spans="17:17" x14ac:dyDescent="0.25">
      <c r="Q1280" t="str">
        <f>CONCATENATE(Measures!B1346&amp;" - "&amp;Measures!D1346)</f>
        <v xml:space="preserve"> - </v>
      </c>
    </row>
    <row r="1281" spans="17:17" x14ac:dyDescent="0.25">
      <c r="Q1281" t="str">
        <f>CONCATENATE(Measures!B1347&amp;" - "&amp;Measures!D1347)</f>
        <v xml:space="preserve"> - </v>
      </c>
    </row>
    <row r="1282" spans="17:17" x14ac:dyDescent="0.25">
      <c r="Q1282" t="str">
        <f>CONCATENATE(Measures!B1348&amp;" - "&amp;Measures!D1348)</f>
        <v xml:space="preserve"> - </v>
      </c>
    </row>
    <row r="1283" spans="17:17" x14ac:dyDescent="0.25">
      <c r="Q1283" t="str">
        <f>CONCATENATE(Measures!B1349&amp;" - "&amp;Measures!D1349)</f>
        <v xml:space="preserve"> - </v>
      </c>
    </row>
    <row r="1284" spans="17:17" x14ac:dyDescent="0.25">
      <c r="Q1284" t="str">
        <f>CONCATENATE(Measures!B1350&amp;" - "&amp;Measures!D1350)</f>
        <v xml:space="preserve"> - </v>
      </c>
    </row>
    <row r="1285" spans="17:17" x14ac:dyDescent="0.25">
      <c r="Q1285" t="str">
        <f>CONCATENATE(Measures!B1351&amp;" - "&amp;Measures!D1351)</f>
        <v xml:space="preserve"> - </v>
      </c>
    </row>
    <row r="1286" spans="17:17" x14ac:dyDescent="0.25">
      <c r="Q1286" t="str">
        <f>CONCATENATE(Measures!B1352&amp;" - "&amp;Measures!D1352)</f>
        <v xml:space="preserve"> - </v>
      </c>
    </row>
    <row r="1287" spans="17:17" x14ac:dyDescent="0.25">
      <c r="Q1287" t="str">
        <f>CONCATENATE(Measures!B1353&amp;" - "&amp;Measures!D1353)</f>
        <v xml:space="preserve"> - </v>
      </c>
    </row>
    <row r="1288" spans="17:17" x14ac:dyDescent="0.25">
      <c r="Q1288" t="str">
        <f>CONCATENATE(Measures!B1354&amp;" - "&amp;Measures!D1354)</f>
        <v xml:space="preserve"> - </v>
      </c>
    </row>
    <row r="1289" spans="17:17" x14ac:dyDescent="0.25">
      <c r="Q1289" t="str">
        <f>CONCATENATE(Measures!B1355&amp;" - "&amp;Measures!D1355)</f>
        <v xml:space="preserve"> - </v>
      </c>
    </row>
    <row r="1290" spans="17:17" x14ac:dyDescent="0.25">
      <c r="Q1290" t="str">
        <f>CONCATENATE(Measures!B1356&amp;" - "&amp;Measures!D1356)</f>
        <v xml:space="preserve"> - </v>
      </c>
    </row>
    <row r="1291" spans="17:17" x14ac:dyDescent="0.25">
      <c r="Q1291" t="str">
        <f>CONCATENATE(Measures!B1357&amp;" - "&amp;Measures!D1357)</f>
        <v xml:space="preserve"> - </v>
      </c>
    </row>
    <row r="1292" spans="17:17" x14ac:dyDescent="0.25">
      <c r="Q1292" t="str">
        <f>CONCATENATE(Measures!B1358&amp;" - "&amp;Measures!D1358)</f>
        <v xml:space="preserve"> - </v>
      </c>
    </row>
    <row r="1293" spans="17:17" x14ac:dyDescent="0.25">
      <c r="Q1293" t="str">
        <f>CONCATENATE(Measures!B1359&amp;" - "&amp;Measures!D1359)</f>
        <v xml:space="preserve"> - </v>
      </c>
    </row>
    <row r="1294" spans="17:17" x14ac:dyDescent="0.25">
      <c r="Q1294" t="str">
        <f>CONCATENATE(Measures!B1360&amp;" - "&amp;Measures!D1360)</f>
        <v xml:space="preserve"> - </v>
      </c>
    </row>
    <row r="1295" spans="17:17" x14ac:dyDescent="0.25">
      <c r="Q1295" t="str">
        <f>CONCATENATE(Measures!B1361&amp;" - "&amp;Measures!D1361)</f>
        <v xml:space="preserve"> - </v>
      </c>
    </row>
    <row r="1296" spans="17:17" x14ac:dyDescent="0.25">
      <c r="Q1296" t="str">
        <f>CONCATENATE(Measures!B1362&amp;" - "&amp;Measures!D1362)</f>
        <v xml:space="preserve"> - </v>
      </c>
    </row>
    <row r="1297" spans="17:17" x14ac:dyDescent="0.25">
      <c r="Q1297" t="str">
        <f>CONCATENATE(Measures!B1363&amp;" - "&amp;Measures!D1363)</f>
        <v xml:space="preserve"> - </v>
      </c>
    </row>
    <row r="1298" spans="17:17" x14ac:dyDescent="0.25">
      <c r="Q1298" t="str">
        <f>CONCATENATE(Measures!B1364&amp;" - "&amp;Measures!D1364)</f>
        <v xml:space="preserve"> - </v>
      </c>
    </row>
    <row r="1299" spans="17:17" x14ac:dyDescent="0.25">
      <c r="Q1299" t="str">
        <f>CONCATENATE(Measures!B1365&amp;" - "&amp;Measures!D1365)</f>
        <v xml:space="preserve"> - </v>
      </c>
    </row>
    <row r="1300" spans="17:17" x14ac:dyDescent="0.25">
      <c r="Q1300" t="str">
        <f>CONCATENATE(Measures!B1366&amp;" - "&amp;Measures!D1366)</f>
        <v xml:space="preserve"> - </v>
      </c>
    </row>
    <row r="1301" spans="17:17" x14ac:dyDescent="0.25">
      <c r="Q1301" t="str">
        <f>CONCATENATE(Measures!B1367&amp;" - "&amp;Measures!D1367)</f>
        <v xml:space="preserve"> - </v>
      </c>
    </row>
    <row r="1302" spans="17:17" x14ac:dyDescent="0.25">
      <c r="Q1302" t="str">
        <f>CONCATENATE(Measures!B1368&amp;" - "&amp;Measures!D1368)</f>
        <v xml:space="preserve"> - </v>
      </c>
    </row>
    <row r="1303" spans="17:17" x14ac:dyDescent="0.25">
      <c r="Q1303" t="str">
        <f>CONCATENATE(Measures!B1369&amp;" - "&amp;Measures!D1369)</f>
        <v xml:space="preserve"> - </v>
      </c>
    </row>
    <row r="1304" spans="17:17" x14ac:dyDescent="0.25">
      <c r="Q1304" t="str">
        <f>CONCATENATE(Measures!B1370&amp;" - "&amp;Measures!D1370)</f>
        <v xml:space="preserve"> - </v>
      </c>
    </row>
    <row r="1305" spans="17:17" x14ac:dyDescent="0.25">
      <c r="Q1305" t="str">
        <f>CONCATENATE(Measures!B1371&amp;" - "&amp;Measures!D1371)</f>
        <v xml:space="preserve"> - </v>
      </c>
    </row>
    <row r="1306" spans="17:17" x14ac:dyDescent="0.25">
      <c r="Q1306" t="str">
        <f>CONCATENATE(Measures!B1372&amp;" - "&amp;Measures!D1372)</f>
        <v xml:space="preserve"> - </v>
      </c>
    </row>
    <row r="1307" spans="17:17" x14ac:dyDescent="0.25">
      <c r="Q1307" t="str">
        <f>CONCATENATE(Measures!B1373&amp;" - "&amp;Measures!D1373)</f>
        <v xml:space="preserve"> - </v>
      </c>
    </row>
    <row r="1308" spans="17:17" x14ac:dyDescent="0.25">
      <c r="Q1308" t="str">
        <f>CONCATENATE(Measures!B1374&amp;" - "&amp;Measures!D1374)</f>
        <v xml:space="preserve"> - </v>
      </c>
    </row>
    <row r="1309" spans="17:17" x14ac:dyDescent="0.25">
      <c r="Q1309" t="str">
        <f>CONCATENATE(Measures!B1375&amp;" - "&amp;Measures!D1375)</f>
        <v xml:space="preserve"> - </v>
      </c>
    </row>
    <row r="1310" spans="17:17" x14ac:dyDescent="0.25">
      <c r="Q1310" t="str">
        <f>CONCATENATE(Measures!B1376&amp;" - "&amp;Measures!D1376)</f>
        <v xml:space="preserve"> - </v>
      </c>
    </row>
    <row r="1311" spans="17:17" x14ac:dyDescent="0.25">
      <c r="Q1311" t="str">
        <f>CONCATENATE(Measures!B1377&amp;" - "&amp;Measures!D1377)</f>
        <v xml:space="preserve"> - </v>
      </c>
    </row>
    <row r="1312" spans="17:17" x14ac:dyDescent="0.25">
      <c r="Q1312" t="str">
        <f>CONCATENATE(Measures!B1378&amp;" - "&amp;Measures!D1378)</f>
        <v xml:space="preserve"> - </v>
      </c>
    </row>
    <row r="1313" spans="17:17" x14ac:dyDescent="0.25">
      <c r="Q1313" t="str">
        <f>CONCATENATE(Measures!B1379&amp;" - "&amp;Measures!D1379)</f>
        <v xml:space="preserve"> - </v>
      </c>
    </row>
    <row r="1314" spans="17:17" x14ac:dyDescent="0.25">
      <c r="Q1314" t="str">
        <f>CONCATENATE(Measures!B1380&amp;" - "&amp;Measures!D1380)</f>
        <v xml:space="preserve"> - </v>
      </c>
    </row>
    <row r="1315" spans="17:17" x14ac:dyDescent="0.25">
      <c r="Q1315" t="str">
        <f>CONCATENATE(Measures!B1381&amp;" - "&amp;Measures!D1381)</f>
        <v xml:space="preserve"> - </v>
      </c>
    </row>
    <row r="1316" spans="17:17" x14ac:dyDescent="0.25">
      <c r="Q1316" t="str">
        <f>CONCATENATE(Measures!B1382&amp;" - "&amp;Measures!D1382)</f>
        <v xml:space="preserve"> - </v>
      </c>
    </row>
    <row r="1317" spans="17:17" x14ac:dyDescent="0.25">
      <c r="Q1317" t="str">
        <f>CONCATENATE(Measures!B1383&amp;" - "&amp;Measures!D1383)</f>
        <v xml:space="preserve"> - </v>
      </c>
    </row>
    <row r="1318" spans="17:17" x14ac:dyDescent="0.25">
      <c r="Q1318" t="str">
        <f>CONCATENATE(Measures!B1384&amp;" - "&amp;Measures!D1384)</f>
        <v xml:space="preserve"> - </v>
      </c>
    </row>
    <row r="1319" spans="17:17" x14ac:dyDescent="0.25">
      <c r="Q1319" t="str">
        <f>CONCATENATE(Measures!B1385&amp;" - "&amp;Measures!D1385)</f>
        <v xml:space="preserve"> - </v>
      </c>
    </row>
    <row r="1320" spans="17:17" x14ac:dyDescent="0.25">
      <c r="Q1320" t="str">
        <f>CONCATENATE(Measures!B1386&amp;" - "&amp;Measures!D1386)</f>
        <v xml:space="preserve"> - </v>
      </c>
    </row>
    <row r="1321" spans="17:17" x14ac:dyDescent="0.25">
      <c r="Q1321" t="str">
        <f>CONCATENATE(Measures!B1387&amp;" - "&amp;Measures!D1387)</f>
        <v xml:space="preserve"> - </v>
      </c>
    </row>
    <row r="1322" spans="17:17" x14ac:dyDescent="0.25">
      <c r="Q1322" t="str">
        <f>CONCATENATE(Measures!B1388&amp;" - "&amp;Measures!D1388)</f>
        <v xml:space="preserve"> - </v>
      </c>
    </row>
    <row r="1323" spans="17:17" x14ac:dyDescent="0.25">
      <c r="Q1323" t="str">
        <f>CONCATENATE(Measures!B1389&amp;" - "&amp;Measures!D1389)</f>
        <v xml:space="preserve"> - </v>
      </c>
    </row>
    <row r="1324" spans="17:17" x14ac:dyDescent="0.25">
      <c r="Q1324" t="str">
        <f>CONCATENATE(Measures!B1390&amp;" - "&amp;Measures!D1390)</f>
        <v xml:space="preserve"> - </v>
      </c>
    </row>
    <row r="1325" spans="17:17" x14ac:dyDescent="0.25">
      <c r="Q1325" t="str">
        <f>CONCATENATE(Measures!B1391&amp;" - "&amp;Measures!D1391)</f>
        <v xml:space="preserve"> - </v>
      </c>
    </row>
    <row r="1326" spans="17:17" x14ac:dyDescent="0.25">
      <c r="Q1326" t="str">
        <f>CONCATENATE(Measures!B1392&amp;" - "&amp;Measures!D1392)</f>
        <v xml:space="preserve"> - </v>
      </c>
    </row>
    <row r="1327" spans="17:17" x14ac:dyDescent="0.25">
      <c r="Q1327" t="str">
        <f>CONCATENATE(Measures!B1393&amp;" - "&amp;Measures!D1393)</f>
        <v xml:space="preserve"> - </v>
      </c>
    </row>
    <row r="1328" spans="17:17" x14ac:dyDescent="0.25">
      <c r="Q1328" t="str">
        <f>CONCATENATE(Measures!B1394&amp;" - "&amp;Measures!D1394)</f>
        <v xml:space="preserve"> - </v>
      </c>
    </row>
    <row r="1329" spans="17:17" x14ac:dyDescent="0.25">
      <c r="Q1329" t="str">
        <f>CONCATENATE(Measures!B1395&amp;" - "&amp;Measures!D1395)</f>
        <v xml:space="preserve"> - </v>
      </c>
    </row>
    <row r="1330" spans="17:17" x14ac:dyDescent="0.25">
      <c r="Q1330" t="str">
        <f>CONCATENATE(Measures!B1396&amp;" - "&amp;Measures!D1396)</f>
        <v xml:space="preserve"> - </v>
      </c>
    </row>
    <row r="1331" spans="17:17" x14ac:dyDescent="0.25">
      <c r="Q1331" t="str">
        <f>CONCATENATE(Measures!B1397&amp;" - "&amp;Measures!D1397)</f>
        <v xml:space="preserve"> - </v>
      </c>
    </row>
    <row r="1332" spans="17:17" x14ac:dyDescent="0.25">
      <c r="Q1332" t="str">
        <f>CONCATENATE(Measures!B1398&amp;" - "&amp;Measures!D1398)</f>
        <v xml:space="preserve"> - </v>
      </c>
    </row>
    <row r="1333" spans="17:17" x14ac:dyDescent="0.25">
      <c r="Q1333" t="str">
        <f>CONCATENATE(Measures!B1399&amp;" - "&amp;Measures!D1399)</f>
        <v xml:space="preserve"> - </v>
      </c>
    </row>
    <row r="1334" spans="17:17" x14ac:dyDescent="0.25">
      <c r="Q1334" t="str">
        <f>CONCATENATE(Measures!B1400&amp;" - "&amp;Measures!D1400)</f>
        <v xml:space="preserve"> - </v>
      </c>
    </row>
    <row r="1335" spans="17:17" x14ac:dyDescent="0.25">
      <c r="Q1335" t="str">
        <f>CONCATENATE(Measures!B1401&amp;" - "&amp;Measures!D1401)</f>
        <v xml:space="preserve"> - </v>
      </c>
    </row>
    <row r="1336" spans="17:17" x14ac:dyDescent="0.25">
      <c r="Q1336" t="str">
        <f>CONCATENATE(Measures!B1402&amp;" - "&amp;Measures!D1402)</f>
        <v xml:space="preserve"> - </v>
      </c>
    </row>
    <row r="1337" spans="17:17" x14ac:dyDescent="0.25">
      <c r="Q1337" t="str">
        <f>CONCATENATE(Measures!B1403&amp;" - "&amp;Measures!D1403)</f>
        <v xml:space="preserve"> - </v>
      </c>
    </row>
    <row r="1338" spans="17:17" x14ac:dyDescent="0.25">
      <c r="Q1338" t="str">
        <f>CONCATENATE(Measures!B1404&amp;" - "&amp;Measures!D1404)</f>
        <v xml:space="preserve"> - </v>
      </c>
    </row>
    <row r="1339" spans="17:17" x14ac:dyDescent="0.25">
      <c r="Q1339" t="str">
        <f>CONCATENATE(Measures!B1405&amp;" - "&amp;Measures!D1405)</f>
        <v xml:space="preserve"> - </v>
      </c>
    </row>
    <row r="1340" spans="17:17" x14ac:dyDescent="0.25">
      <c r="Q1340" t="str">
        <f>CONCATENATE(Measures!B1406&amp;" - "&amp;Measures!D1406)</f>
        <v xml:space="preserve"> - </v>
      </c>
    </row>
    <row r="1341" spans="17:17" x14ac:dyDescent="0.25">
      <c r="Q1341" t="str">
        <f>CONCATENATE(Measures!B1407&amp;" - "&amp;Measures!D1407)</f>
        <v xml:space="preserve"> - </v>
      </c>
    </row>
    <row r="1342" spans="17:17" x14ac:dyDescent="0.25">
      <c r="Q1342" t="str">
        <f>CONCATENATE(Measures!B1408&amp;" - "&amp;Measures!D1408)</f>
        <v xml:space="preserve"> - </v>
      </c>
    </row>
    <row r="1343" spans="17:17" x14ac:dyDescent="0.25">
      <c r="Q1343" t="str">
        <f>CONCATENATE(Measures!B1409&amp;" - "&amp;Measures!D1409)</f>
        <v xml:space="preserve"> - </v>
      </c>
    </row>
    <row r="1344" spans="17:17" x14ac:dyDescent="0.25">
      <c r="Q1344" t="str">
        <f>CONCATENATE(Measures!B1410&amp;" - "&amp;Measures!D1410)</f>
        <v xml:space="preserve"> - </v>
      </c>
    </row>
    <row r="1345" spans="17:17" x14ac:dyDescent="0.25">
      <c r="Q1345" t="str">
        <f>CONCATENATE(Measures!B1411&amp;" - "&amp;Measures!D1411)</f>
        <v xml:space="preserve"> - </v>
      </c>
    </row>
    <row r="1346" spans="17:17" x14ac:dyDescent="0.25">
      <c r="Q1346" t="str">
        <f>CONCATENATE(Measures!B1412&amp;" - "&amp;Measures!D1412)</f>
        <v xml:space="preserve"> - </v>
      </c>
    </row>
    <row r="1347" spans="17:17" x14ac:dyDescent="0.25">
      <c r="Q1347" t="str">
        <f>CONCATENATE(Measures!B1413&amp;" - "&amp;Measures!D1413)</f>
        <v xml:space="preserve"> - </v>
      </c>
    </row>
    <row r="1348" spans="17:17" x14ac:dyDescent="0.25">
      <c r="Q1348" t="str">
        <f>CONCATENATE(Measures!B1414&amp;" - "&amp;Measures!D1414)</f>
        <v xml:space="preserve"> - </v>
      </c>
    </row>
    <row r="1349" spans="17:17" x14ac:dyDescent="0.25">
      <c r="Q1349" t="str">
        <f>CONCATENATE(Measures!B1415&amp;" - "&amp;Measures!D1415)</f>
        <v xml:space="preserve"> - </v>
      </c>
    </row>
    <row r="1350" spans="17:17" x14ac:dyDescent="0.25">
      <c r="Q1350" t="str">
        <f>CONCATENATE(Measures!B1416&amp;" - "&amp;Measures!D1416)</f>
        <v xml:space="preserve"> - </v>
      </c>
    </row>
    <row r="1351" spans="17:17" x14ac:dyDescent="0.25">
      <c r="Q1351" t="str">
        <f>CONCATENATE(Measures!B1417&amp;" - "&amp;Measures!D1417)</f>
        <v xml:space="preserve"> - </v>
      </c>
    </row>
    <row r="1352" spans="17:17" x14ac:dyDescent="0.25">
      <c r="Q1352" t="str">
        <f>CONCATENATE(Measures!B1418&amp;" - "&amp;Measures!D1418)</f>
        <v xml:space="preserve"> - </v>
      </c>
    </row>
    <row r="1353" spans="17:17" x14ac:dyDescent="0.25">
      <c r="Q1353" t="str">
        <f>CONCATENATE(Measures!B1419&amp;" - "&amp;Measures!D1419)</f>
        <v xml:space="preserve"> - </v>
      </c>
    </row>
    <row r="1354" spans="17:17" x14ac:dyDescent="0.25">
      <c r="Q1354" t="str">
        <f>CONCATENATE(Measures!B1420&amp;" - "&amp;Measures!D1420)</f>
        <v xml:space="preserve"> - </v>
      </c>
    </row>
    <row r="1355" spans="17:17" x14ac:dyDescent="0.25">
      <c r="Q1355" t="str">
        <f>CONCATENATE(Measures!B1421&amp;" - "&amp;Measures!D1421)</f>
        <v xml:space="preserve"> - </v>
      </c>
    </row>
    <row r="1356" spans="17:17" x14ac:dyDescent="0.25">
      <c r="Q1356" t="str">
        <f>CONCATENATE(Measures!B1422&amp;" - "&amp;Measures!D1422)</f>
        <v xml:space="preserve"> - </v>
      </c>
    </row>
    <row r="1357" spans="17:17" x14ac:dyDescent="0.25">
      <c r="Q1357" t="str">
        <f>CONCATENATE(Measures!B1423&amp;" - "&amp;Measures!D1423)</f>
        <v xml:space="preserve"> - </v>
      </c>
    </row>
    <row r="1358" spans="17:17" x14ac:dyDescent="0.25">
      <c r="Q1358" t="str">
        <f>CONCATENATE(Measures!B1424&amp;" - "&amp;Measures!D1424)</f>
        <v xml:space="preserve"> - </v>
      </c>
    </row>
    <row r="1359" spans="17:17" x14ac:dyDescent="0.25">
      <c r="Q1359" t="str">
        <f>CONCATENATE(Measures!B1425&amp;" - "&amp;Measures!D1425)</f>
        <v xml:space="preserve"> - </v>
      </c>
    </row>
    <row r="1360" spans="17:17" x14ac:dyDescent="0.25">
      <c r="Q1360" t="str">
        <f>CONCATENATE(Measures!B1426&amp;" - "&amp;Measures!D1426)</f>
        <v xml:space="preserve"> - </v>
      </c>
    </row>
    <row r="1361" spans="17:17" x14ac:dyDescent="0.25">
      <c r="Q1361" t="str">
        <f>CONCATENATE(Measures!B1427&amp;" - "&amp;Measures!D1427)</f>
        <v xml:space="preserve"> - </v>
      </c>
    </row>
    <row r="1362" spans="17:17" x14ac:dyDescent="0.25">
      <c r="Q1362" t="str">
        <f>CONCATENATE(Measures!B1428&amp;" - "&amp;Measures!D1428)</f>
        <v xml:space="preserve"> - </v>
      </c>
    </row>
    <row r="1363" spans="17:17" x14ac:dyDescent="0.25">
      <c r="Q1363" t="str">
        <f>CONCATENATE(Measures!B1429&amp;" - "&amp;Measures!D1429)</f>
        <v xml:space="preserve"> - </v>
      </c>
    </row>
    <row r="1364" spans="17:17" x14ac:dyDescent="0.25">
      <c r="Q1364" t="str">
        <f>CONCATENATE(Measures!B1430&amp;" - "&amp;Measures!D1430)</f>
        <v xml:space="preserve"> - </v>
      </c>
    </row>
    <row r="1365" spans="17:17" x14ac:dyDescent="0.25">
      <c r="Q1365" t="str">
        <f>CONCATENATE(Measures!B1431&amp;" - "&amp;Measures!D1431)</f>
        <v xml:space="preserve"> - </v>
      </c>
    </row>
    <row r="1366" spans="17:17" x14ac:dyDescent="0.25">
      <c r="Q1366" t="str">
        <f>CONCATENATE(Measures!B1432&amp;" - "&amp;Measures!D1432)</f>
        <v xml:space="preserve"> - </v>
      </c>
    </row>
    <row r="1367" spans="17:17" x14ac:dyDescent="0.25">
      <c r="Q1367" t="str">
        <f>CONCATENATE(Measures!B1433&amp;" - "&amp;Measures!D1433)</f>
        <v xml:space="preserve"> - </v>
      </c>
    </row>
    <row r="1368" spans="17:17" x14ac:dyDescent="0.25">
      <c r="Q1368" t="str">
        <f>CONCATENATE(Measures!B1434&amp;" - "&amp;Measures!D1434)</f>
        <v xml:space="preserve"> - </v>
      </c>
    </row>
    <row r="1369" spans="17:17" x14ac:dyDescent="0.25">
      <c r="Q1369" t="str">
        <f>CONCATENATE(Measures!B1435&amp;" - "&amp;Measures!D1435)</f>
        <v xml:space="preserve"> - </v>
      </c>
    </row>
    <row r="1370" spans="17:17" x14ac:dyDescent="0.25">
      <c r="Q1370" t="str">
        <f>CONCATENATE(Measures!B1436&amp;" - "&amp;Measures!D1436)</f>
        <v xml:space="preserve"> - </v>
      </c>
    </row>
    <row r="1371" spans="17:17" x14ac:dyDescent="0.25">
      <c r="Q1371" t="str">
        <f>CONCATENATE(Measures!B1437&amp;" - "&amp;Measures!D1437)</f>
        <v xml:space="preserve"> - </v>
      </c>
    </row>
    <row r="1372" spans="17:17" x14ac:dyDescent="0.25">
      <c r="Q1372" t="str">
        <f>CONCATENATE(Measures!B1438&amp;" - "&amp;Measures!D1438)</f>
        <v xml:space="preserve"> - </v>
      </c>
    </row>
    <row r="1373" spans="17:17" x14ac:dyDescent="0.25">
      <c r="Q1373" t="str">
        <f>CONCATENATE(Measures!B1439&amp;" - "&amp;Measures!D1439)</f>
        <v xml:space="preserve"> - </v>
      </c>
    </row>
    <row r="1374" spans="17:17" x14ac:dyDescent="0.25">
      <c r="Q1374" t="str">
        <f>CONCATENATE(Measures!B1440&amp;" - "&amp;Measures!D1440)</f>
        <v xml:space="preserve"> - </v>
      </c>
    </row>
    <row r="1375" spans="17:17" x14ac:dyDescent="0.25">
      <c r="Q1375" t="str">
        <f>CONCATENATE(Measures!B1441&amp;" - "&amp;Measures!D1441)</f>
        <v xml:space="preserve"> - </v>
      </c>
    </row>
    <row r="1376" spans="17:17" x14ac:dyDescent="0.25">
      <c r="Q1376" t="str">
        <f>CONCATENATE(Measures!B1442&amp;" - "&amp;Measures!D1442)</f>
        <v xml:space="preserve"> - </v>
      </c>
    </row>
    <row r="1377" spans="17:17" x14ac:dyDescent="0.25">
      <c r="Q1377" t="str">
        <f>CONCATENATE(Measures!B1443&amp;" - "&amp;Measures!D1443)</f>
        <v xml:space="preserve"> - </v>
      </c>
    </row>
    <row r="1378" spans="17:17" x14ac:dyDescent="0.25">
      <c r="Q1378" t="str">
        <f>CONCATENATE(Measures!B1444&amp;" - "&amp;Measures!D1444)</f>
        <v xml:space="preserve"> - </v>
      </c>
    </row>
    <row r="1379" spans="17:17" x14ac:dyDescent="0.25">
      <c r="Q1379" t="str">
        <f>CONCATENATE(Measures!B1445&amp;" - "&amp;Measures!D1445)</f>
        <v xml:space="preserve"> - </v>
      </c>
    </row>
    <row r="1380" spans="17:17" x14ac:dyDescent="0.25">
      <c r="Q1380" t="str">
        <f>CONCATENATE(Measures!B1446&amp;" - "&amp;Measures!D1446)</f>
        <v xml:space="preserve"> - </v>
      </c>
    </row>
    <row r="1381" spans="17:17" x14ac:dyDescent="0.25">
      <c r="Q1381" t="str">
        <f>CONCATENATE(Measures!B1447&amp;" - "&amp;Measures!D1447)</f>
        <v xml:space="preserve"> - </v>
      </c>
    </row>
    <row r="1382" spans="17:17" x14ac:dyDescent="0.25">
      <c r="Q1382" t="str">
        <f>CONCATENATE(Measures!B1448&amp;" - "&amp;Measures!D1448)</f>
        <v xml:space="preserve"> - </v>
      </c>
    </row>
    <row r="1383" spans="17:17" x14ac:dyDescent="0.25">
      <c r="Q1383" t="str">
        <f>CONCATENATE(Measures!B1449&amp;" - "&amp;Measures!D1449)</f>
        <v xml:space="preserve"> - </v>
      </c>
    </row>
    <row r="1384" spans="17:17" x14ac:dyDescent="0.25">
      <c r="Q1384" t="str">
        <f>CONCATENATE(Measures!B1450&amp;" - "&amp;Measures!D1450)</f>
        <v xml:space="preserve"> - </v>
      </c>
    </row>
    <row r="1385" spans="17:17" x14ac:dyDescent="0.25">
      <c r="Q1385" t="str">
        <f>CONCATENATE(Measures!B1451&amp;" - "&amp;Measures!D1451)</f>
        <v xml:space="preserve"> - </v>
      </c>
    </row>
    <row r="1386" spans="17:17" x14ac:dyDescent="0.25">
      <c r="Q1386" t="str">
        <f>CONCATENATE(Measures!B1452&amp;" - "&amp;Measures!D1452)</f>
        <v xml:space="preserve"> - </v>
      </c>
    </row>
    <row r="1387" spans="17:17" x14ac:dyDescent="0.25">
      <c r="Q1387" t="str">
        <f>CONCATENATE(Measures!B1453&amp;" - "&amp;Measures!D1453)</f>
        <v xml:space="preserve"> - </v>
      </c>
    </row>
    <row r="1388" spans="17:17" x14ac:dyDescent="0.25">
      <c r="Q1388" t="str">
        <f>CONCATENATE(Measures!B1454&amp;" - "&amp;Measures!D1454)</f>
        <v xml:space="preserve"> - </v>
      </c>
    </row>
    <row r="1389" spans="17:17" x14ac:dyDescent="0.25">
      <c r="Q1389" t="str">
        <f>CONCATENATE(Measures!B1455&amp;" - "&amp;Measures!D1455)</f>
        <v xml:space="preserve"> - </v>
      </c>
    </row>
    <row r="1390" spans="17:17" x14ac:dyDescent="0.25">
      <c r="Q1390" t="str">
        <f>CONCATENATE(Measures!B1456&amp;" - "&amp;Measures!D1456)</f>
        <v xml:space="preserve"> - </v>
      </c>
    </row>
    <row r="1391" spans="17:17" x14ac:dyDescent="0.25">
      <c r="Q1391" t="str">
        <f>CONCATENATE(Measures!B1457&amp;" - "&amp;Measures!D1457)</f>
        <v xml:space="preserve"> - </v>
      </c>
    </row>
    <row r="1392" spans="17:17" x14ac:dyDescent="0.25">
      <c r="Q1392" t="str">
        <f>CONCATENATE(Measures!B1458&amp;" - "&amp;Measures!D1458)</f>
        <v xml:space="preserve"> - </v>
      </c>
    </row>
    <row r="1393" spans="17:17" x14ac:dyDescent="0.25">
      <c r="Q1393" t="str">
        <f>CONCATENATE(Measures!B1459&amp;" - "&amp;Measures!D1459)</f>
        <v xml:space="preserve"> - </v>
      </c>
    </row>
    <row r="1394" spans="17:17" x14ac:dyDescent="0.25">
      <c r="Q1394" t="str">
        <f>CONCATENATE(Measures!B1460&amp;" - "&amp;Measures!D1460)</f>
        <v xml:space="preserve"> - </v>
      </c>
    </row>
    <row r="1395" spans="17:17" x14ac:dyDescent="0.25">
      <c r="Q1395" t="str">
        <f>CONCATENATE(Measures!B1461&amp;" - "&amp;Measures!D1461)</f>
        <v xml:space="preserve"> - </v>
      </c>
    </row>
    <row r="1396" spans="17:17" x14ac:dyDescent="0.25">
      <c r="Q1396" t="str">
        <f>CONCATENATE(Measures!B1462&amp;" - "&amp;Measures!D1462)</f>
        <v xml:space="preserve"> - </v>
      </c>
    </row>
    <row r="1397" spans="17:17" x14ac:dyDescent="0.25">
      <c r="Q1397" t="str">
        <f>CONCATENATE(Measures!B1463&amp;" - "&amp;Measures!D1463)</f>
        <v xml:space="preserve"> - </v>
      </c>
    </row>
    <row r="1398" spans="17:17" x14ac:dyDescent="0.25">
      <c r="Q1398" t="str">
        <f>CONCATENATE(Measures!B1464&amp;" - "&amp;Measures!D1464)</f>
        <v xml:space="preserve"> - </v>
      </c>
    </row>
    <row r="1399" spans="17:17" x14ac:dyDescent="0.25">
      <c r="Q1399" t="str">
        <f>CONCATENATE(Measures!B1465&amp;" - "&amp;Measures!D1465)</f>
        <v xml:space="preserve"> - </v>
      </c>
    </row>
    <row r="1400" spans="17:17" x14ac:dyDescent="0.25">
      <c r="Q1400" t="str">
        <f>CONCATENATE(Measures!B1466&amp;" - "&amp;Measures!D1466)</f>
        <v xml:space="preserve"> - </v>
      </c>
    </row>
    <row r="1401" spans="17:17" x14ac:dyDescent="0.25">
      <c r="Q1401" t="str">
        <f>CONCATENATE(Measures!B1467&amp;" - "&amp;Measures!D1467)</f>
        <v xml:space="preserve"> - </v>
      </c>
    </row>
    <row r="1402" spans="17:17" x14ac:dyDescent="0.25">
      <c r="Q1402" t="str">
        <f>CONCATENATE(Measures!B1468&amp;" - "&amp;Measures!D1468)</f>
        <v xml:space="preserve"> - </v>
      </c>
    </row>
    <row r="1403" spans="17:17" x14ac:dyDescent="0.25">
      <c r="Q1403" t="str">
        <f>CONCATENATE(Measures!B1469&amp;" - "&amp;Measures!D1469)</f>
        <v xml:space="preserve"> - </v>
      </c>
    </row>
    <row r="1404" spans="17:17" x14ac:dyDescent="0.25">
      <c r="Q1404" t="str">
        <f>CONCATENATE(Measures!B1470&amp;" - "&amp;Measures!D1470)</f>
        <v xml:space="preserve"> - </v>
      </c>
    </row>
    <row r="1405" spans="17:17" x14ac:dyDescent="0.25">
      <c r="Q1405" t="str">
        <f>CONCATENATE(Measures!B1471&amp;" - "&amp;Measures!D1471)</f>
        <v xml:space="preserve"> - </v>
      </c>
    </row>
    <row r="1406" spans="17:17" x14ac:dyDescent="0.25">
      <c r="Q1406" t="str">
        <f>CONCATENATE(Measures!B1472&amp;" - "&amp;Measures!D1472)</f>
        <v xml:space="preserve"> - </v>
      </c>
    </row>
    <row r="1407" spans="17:17" x14ac:dyDescent="0.25">
      <c r="Q1407" t="str">
        <f>CONCATENATE(Measures!B1473&amp;" - "&amp;Measures!D1473)</f>
        <v xml:space="preserve"> - </v>
      </c>
    </row>
    <row r="1408" spans="17:17" x14ac:dyDescent="0.25">
      <c r="Q1408" t="str">
        <f>CONCATENATE(Measures!B1474&amp;" - "&amp;Measures!D1474)</f>
        <v xml:space="preserve"> - </v>
      </c>
    </row>
    <row r="1409" spans="17:17" x14ac:dyDescent="0.25">
      <c r="Q1409" t="str">
        <f>CONCATENATE(Measures!B1475&amp;" - "&amp;Measures!D1475)</f>
        <v xml:space="preserve"> - </v>
      </c>
    </row>
    <row r="1410" spans="17:17" x14ac:dyDescent="0.25">
      <c r="Q1410" t="str">
        <f>CONCATENATE(Measures!B1476&amp;" - "&amp;Measures!D1476)</f>
        <v xml:space="preserve"> - </v>
      </c>
    </row>
    <row r="1411" spans="17:17" x14ac:dyDescent="0.25">
      <c r="Q1411" t="str">
        <f>CONCATENATE(Measures!B1477&amp;" - "&amp;Measures!D1477)</f>
        <v xml:space="preserve"> - </v>
      </c>
    </row>
    <row r="1412" spans="17:17" x14ac:dyDescent="0.25">
      <c r="Q1412" t="str">
        <f>CONCATENATE(Measures!B1478&amp;" - "&amp;Measures!D1478)</f>
        <v xml:space="preserve"> - </v>
      </c>
    </row>
    <row r="1413" spans="17:17" x14ac:dyDescent="0.25">
      <c r="Q1413" t="str">
        <f>CONCATENATE(Measures!B1479&amp;" - "&amp;Measures!D1479)</f>
        <v xml:space="preserve"> - </v>
      </c>
    </row>
    <row r="1414" spans="17:17" x14ac:dyDescent="0.25">
      <c r="Q1414" t="str">
        <f>CONCATENATE(Measures!B1480&amp;" - "&amp;Measures!D1480)</f>
        <v xml:space="preserve"> - </v>
      </c>
    </row>
    <row r="1415" spans="17:17" x14ac:dyDescent="0.25">
      <c r="Q1415" t="str">
        <f>CONCATENATE(Measures!B1481&amp;" - "&amp;Measures!D1481)</f>
        <v xml:space="preserve"> - </v>
      </c>
    </row>
    <row r="1416" spans="17:17" x14ac:dyDescent="0.25">
      <c r="Q1416" t="str">
        <f>CONCATENATE(Measures!B1482&amp;" - "&amp;Measures!D1482)</f>
        <v xml:space="preserve"> - </v>
      </c>
    </row>
    <row r="1417" spans="17:17" x14ac:dyDescent="0.25">
      <c r="Q1417" t="str">
        <f>CONCATENATE(Measures!B1483&amp;" - "&amp;Measures!D1483)</f>
        <v xml:space="preserve"> - </v>
      </c>
    </row>
    <row r="1418" spans="17:17" x14ac:dyDescent="0.25">
      <c r="Q1418" t="str">
        <f>CONCATENATE(Measures!B1484&amp;" - "&amp;Measures!D1484)</f>
        <v xml:space="preserve"> - </v>
      </c>
    </row>
    <row r="1419" spans="17:17" x14ac:dyDescent="0.25">
      <c r="Q1419" t="str">
        <f>CONCATENATE(Measures!B1485&amp;" - "&amp;Measures!D1485)</f>
        <v xml:space="preserve"> - </v>
      </c>
    </row>
    <row r="1420" spans="17:17" x14ac:dyDescent="0.25">
      <c r="Q1420" t="str">
        <f>CONCATENATE(Measures!B1486&amp;" - "&amp;Measures!D1486)</f>
        <v xml:space="preserve"> - </v>
      </c>
    </row>
    <row r="1421" spans="17:17" x14ac:dyDescent="0.25">
      <c r="Q1421" t="str">
        <f>CONCATENATE(Measures!B1487&amp;" - "&amp;Measures!D1487)</f>
        <v xml:space="preserve"> - </v>
      </c>
    </row>
    <row r="1422" spans="17:17" x14ac:dyDescent="0.25">
      <c r="Q1422" t="str">
        <f>CONCATENATE(Measures!B1488&amp;" - "&amp;Measures!D1488)</f>
        <v xml:space="preserve"> - </v>
      </c>
    </row>
    <row r="1423" spans="17:17" x14ac:dyDescent="0.25">
      <c r="Q1423" t="str">
        <f>CONCATENATE(Measures!B1489&amp;" - "&amp;Measures!D1489)</f>
        <v xml:space="preserve"> - </v>
      </c>
    </row>
    <row r="1424" spans="17:17" x14ac:dyDescent="0.25">
      <c r="Q1424" t="str">
        <f>CONCATENATE(Measures!B1490&amp;" - "&amp;Measures!D1490)</f>
        <v xml:space="preserve"> - </v>
      </c>
    </row>
    <row r="1425" spans="17:17" x14ac:dyDescent="0.25">
      <c r="Q1425" t="str">
        <f>CONCATENATE(Measures!B1491&amp;" - "&amp;Measures!D1491)</f>
        <v xml:space="preserve"> - </v>
      </c>
    </row>
    <row r="1426" spans="17:17" x14ac:dyDescent="0.25">
      <c r="Q1426" t="str">
        <f>CONCATENATE(Measures!B1492&amp;" - "&amp;Measures!D1492)</f>
        <v xml:space="preserve"> - </v>
      </c>
    </row>
    <row r="1427" spans="17:17" x14ac:dyDescent="0.25">
      <c r="Q1427" t="str">
        <f>CONCATENATE(Measures!B1493&amp;" - "&amp;Measures!D1493)</f>
        <v xml:space="preserve"> - </v>
      </c>
    </row>
    <row r="1428" spans="17:17" x14ac:dyDescent="0.25">
      <c r="Q1428" t="str">
        <f>CONCATENATE(Measures!B1494&amp;" - "&amp;Measures!D1494)</f>
        <v xml:space="preserve"> - </v>
      </c>
    </row>
    <row r="1429" spans="17:17" x14ac:dyDescent="0.25">
      <c r="Q1429" t="str">
        <f>CONCATENATE(Measures!B1495&amp;" - "&amp;Measures!D1495)</f>
        <v xml:space="preserve"> - </v>
      </c>
    </row>
    <row r="1430" spans="17:17" x14ac:dyDescent="0.25">
      <c r="Q1430" t="str">
        <f>CONCATENATE(Measures!B1496&amp;" - "&amp;Measures!D1496)</f>
        <v xml:space="preserve"> - </v>
      </c>
    </row>
    <row r="1431" spans="17:17" x14ac:dyDescent="0.25">
      <c r="Q1431" t="str">
        <f>CONCATENATE(Measures!B1497&amp;" - "&amp;Measures!D1497)</f>
        <v xml:space="preserve"> - </v>
      </c>
    </row>
    <row r="1432" spans="17:17" x14ac:dyDescent="0.25">
      <c r="Q1432" t="str">
        <f>CONCATENATE(Measures!B1498&amp;" - "&amp;Measures!D1498)</f>
        <v xml:space="preserve"> - </v>
      </c>
    </row>
    <row r="1433" spans="17:17" x14ac:dyDescent="0.25">
      <c r="Q1433" t="str">
        <f>CONCATENATE(Measures!B1499&amp;" - "&amp;Measures!D1499)</f>
        <v xml:space="preserve"> - </v>
      </c>
    </row>
    <row r="1434" spans="17:17" x14ac:dyDescent="0.25">
      <c r="Q1434" t="str">
        <f>CONCATENATE(Measures!B1500&amp;" - "&amp;Measures!D1500)</f>
        <v xml:space="preserve"> - </v>
      </c>
    </row>
    <row r="1435" spans="17:17" x14ac:dyDescent="0.25">
      <c r="Q1435" t="str">
        <f>CONCATENATE(Measures!B1501&amp;" - "&amp;Measures!D1501)</f>
        <v xml:space="preserve"> - </v>
      </c>
    </row>
    <row r="1436" spans="17:17" x14ac:dyDescent="0.25">
      <c r="Q1436" t="str">
        <f>CONCATENATE(Measures!B1502&amp;" - "&amp;Measures!D1502)</f>
        <v xml:space="preserve"> - </v>
      </c>
    </row>
    <row r="1437" spans="17:17" x14ac:dyDescent="0.25">
      <c r="Q1437" t="str">
        <f>CONCATENATE(Measures!B1503&amp;" - "&amp;Measures!D1503)</f>
        <v xml:space="preserve"> - </v>
      </c>
    </row>
    <row r="1438" spans="17:17" x14ac:dyDescent="0.25">
      <c r="Q1438" t="str">
        <f>CONCATENATE(Measures!B1504&amp;" - "&amp;Measures!D1504)</f>
        <v xml:space="preserve"> - </v>
      </c>
    </row>
    <row r="1439" spans="17:17" x14ac:dyDescent="0.25">
      <c r="Q1439" t="str">
        <f>CONCATENATE(Measures!B1505&amp;" - "&amp;Measures!D1505)</f>
        <v xml:space="preserve"> - </v>
      </c>
    </row>
    <row r="1440" spans="17:17" x14ac:dyDescent="0.25">
      <c r="Q1440" t="str">
        <f>CONCATENATE(Measures!B1506&amp;" - "&amp;Measures!D1506)</f>
        <v xml:space="preserve"> - </v>
      </c>
    </row>
    <row r="1441" spans="17:17" x14ac:dyDescent="0.25">
      <c r="Q1441" t="str">
        <f>CONCATENATE(Measures!B1507&amp;" - "&amp;Measures!D1507)</f>
        <v xml:space="preserve"> - </v>
      </c>
    </row>
    <row r="1442" spans="17:17" x14ac:dyDescent="0.25">
      <c r="Q1442" t="str">
        <f>CONCATENATE(Measures!B1508&amp;" - "&amp;Measures!D1508)</f>
        <v xml:space="preserve"> - </v>
      </c>
    </row>
    <row r="1443" spans="17:17" x14ac:dyDescent="0.25">
      <c r="Q1443" t="str">
        <f>CONCATENATE(Measures!B1509&amp;" - "&amp;Measures!D1509)</f>
        <v xml:space="preserve"> - </v>
      </c>
    </row>
    <row r="1444" spans="17:17" x14ac:dyDescent="0.25">
      <c r="Q1444" t="str">
        <f>CONCATENATE(Measures!B1510&amp;" - "&amp;Measures!D1510)</f>
        <v xml:space="preserve"> - </v>
      </c>
    </row>
    <row r="1445" spans="17:17" x14ac:dyDescent="0.25">
      <c r="Q1445" t="str">
        <f>CONCATENATE(Measures!B1511&amp;" - "&amp;Measures!D1511)</f>
        <v xml:space="preserve"> - </v>
      </c>
    </row>
    <row r="1446" spans="17:17" x14ac:dyDescent="0.25">
      <c r="Q1446" t="str">
        <f>CONCATENATE(Measures!B1512&amp;" - "&amp;Measures!D1512)</f>
        <v xml:space="preserve"> - </v>
      </c>
    </row>
    <row r="1447" spans="17:17" x14ac:dyDescent="0.25">
      <c r="Q1447" t="str">
        <f>CONCATENATE(Measures!B1513&amp;" - "&amp;Measures!D1513)</f>
        <v xml:space="preserve"> - </v>
      </c>
    </row>
    <row r="1448" spans="17:17" x14ac:dyDescent="0.25">
      <c r="Q1448" t="str">
        <f>CONCATENATE(Measures!B1514&amp;" - "&amp;Measures!D1514)</f>
        <v xml:space="preserve"> - </v>
      </c>
    </row>
    <row r="1449" spans="17:17" x14ac:dyDescent="0.25">
      <c r="Q1449" t="str">
        <f>CONCATENATE(Measures!B1515&amp;" - "&amp;Measures!D1515)</f>
        <v xml:space="preserve"> - </v>
      </c>
    </row>
    <row r="1450" spans="17:17" x14ac:dyDescent="0.25">
      <c r="Q1450" t="str">
        <f>CONCATENATE(Measures!B1516&amp;" - "&amp;Measures!D1516)</f>
        <v xml:space="preserve"> - </v>
      </c>
    </row>
    <row r="1451" spans="17:17" x14ac:dyDescent="0.25">
      <c r="Q1451" t="str">
        <f>CONCATENATE(Measures!B1517&amp;" - "&amp;Measures!D1517)</f>
        <v xml:space="preserve"> - </v>
      </c>
    </row>
    <row r="1452" spans="17:17" x14ac:dyDescent="0.25">
      <c r="Q1452" t="str">
        <f>CONCATENATE(Measures!B1518&amp;" - "&amp;Measures!D1518)</f>
        <v xml:space="preserve"> - </v>
      </c>
    </row>
    <row r="1453" spans="17:17" x14ac:dyDescent="0.25">
      <c r="Q1453" t="str">
        <f>CONCATENATE(Measures!B1519&amp;" - "&amp;Measures!D1519)</f>
        <v xml:space="preserve"> - </v>
      </c>
    </row>
    <row r="1454" spans="17:17" x14ac:dyDescent="0.25">
      <c r="Q1454" t="str">
        <f>CONCATENATE(Measures!B1520&amp;" - "&amp;Measures!D1520)</f>
        <v xml:space="preserve"> - </v>
      </c>
    </row>
    <row r="1455" spans="17:17" x14ac:dyDescent="0.25">
      <c r="Q1455" t="str">
        <f>CONCATENATE(Measures!B1521&amp;" - "&amp;Measures!D1521)</f>
        <v xml:space="preserve"> - </v>
      </c>
    </row>
    <row r="1456" spans="17:17" x14ac:dyDescent="0.25">
      <c r="Q1456" t="str">
        <f>CONCATENATE(Measures!B1522&amp;" - "&amp;Measures!D1522)</f>
        <v xml:space="preserve"> - </v>
      </c>
    </row>
    <row r="1457" spans="17:17" x14ac:dyDescent="0.25">
      <c r="Q1457" t="str">
        <f>CONCATENATE(Measures!B1523&amp;" - "&amp;Measures!D1523)</f>
        <v xml:space="preserve"> - </v>
      </c>
    </row>
    <row r="1458" spans="17:17" x14ac:dyDescent="0.25">
      <c r="Q1458" t="str">
        <f>CONCATENATE(Measures!B1524&amp;" - "&amp;Measures!D1524)</f>
        <v xml:space="preserve"> - </v>
      </c>
    </row>
    <row r="1459" spans="17:17" x14ac:dyDescent="0.25">
      <c r="Q1459" t="str">
        <f>CONCATENATE(Measures!B1525&amp;" - "&amp;Measures!D1525)</f>
        <v xml:space="preserve"> - </v>
      </c>
    </row>
    <row r="1460" spans="17:17" x14ac:dyDescent="0.25">
      <c r="Q1460" t="str">
        <f>CONCATENATE(Measures!B1526&amp;" - "&amp;Measures!D1526)</f>
        <v xml:space="preserve"> - </v>
      </c>
    </row>
    <row r="1461" spans="17:17" x14ac:dyDescent="0.25">
      <c r="Q1461" t="str">
        <f>CONCATENATE(Measures!B1527&amp;" - "&amp;Measures!D1527)</f>
        <v xml:space="preserve"> - </v>
      </c>
    </row>
    <row r="1462" spans="17:17" x14ac:dyDescent="0.25">
      <c r="Q1462" t="str">
        <f>CONCATENATE(Measures!B1528&amp;" - "&amp;Measures!D1528)</f>
        <v xml:space="preserve"> - </v>
      </c>
    </row>
    <row r="1463" spans="17:17" x14ac:dyDescent="0.25">
      <c r="Q1463" t="str">
        <f>CONCATENATE(Measures!B1529&amp;" - "&amp;Measures!D1529)</f>
        <v xml:space="preserve"> - </v>
      </c>
    </row>
    <row r="1464" spans="17:17" x14ac:dyDescent="0.25">
      <c r="Q1464" t="str">
        <f>CONCATENATE(Measures!B1530&amp;" - "&amp;Measures!D1530)</f>
        <v xml:space="preserve"> - </v>
      </c>
    </row>
    <row r="1465" spans="17:17" x14ac:dyDescent="0.25">
      <c r="Q1465" t="str">
        <f>CONCATENATE(Measures!B1531&amp;" - "&amp;Measures!D1531)</f>
        <v xml:space="preserve"> - </v>
      </c>
    </row>
    <row r="1466" spans="17:17" x14ac:dyDescent="0.25">
      <c r="Q1466" t="str">
        <f>CONCATENATE(Measures!B1532&amp;" - "&amp;Measures!D1532)</f>
        <v xml:space="preserve"> - </v>
      </c>
    </row>
    <row r="1467" spans="17:17" x14ac:dyDescent="0.25">
      <c r="Q1467" t="str">
        <f>CONCATENATE(Measures!B1533&amp;" - "&amp;Measures!D1533)</f>
        <v xml:space="preserve"> - </v>
      </c>
    </row>
    <row r="1468" spans="17:17" x14ac:dyDescent="0.25">
      <c r="Q1468" t="str">
        <f>CONCATENATE(Measures!B1534&amp;" - "&amp;Measures!D1534)</f>
        <v xml:space="preserve"> - </v>
      </c>
    </row>
    <row r="1469" spans="17:17" x14ac:dyDescent="0.25">
      <c r="Q1469" t="str">
        <f>CONCATENATE(Measures!B1535&amp;" - "&amp;Measures!D1535)</f>
        <v xml:space="preserve"> - </v>
      </c>
    </row>
    <row r="1470" spans="17:17" x14ac:dyDescent="0.25">
      <c r="Q1470" t="str">
        <f>CONCATENATE(Measures!B1536&amp;" - "&amp;Measures!D1536)</f>
        <v xml:space="preserve"> - </v>
      </c>
    </row>
    <row r="1471" spans="17:17" x14ac:dyDescent="0.25">
      <c r="Q1471" t="str">
        <f>CONCATENATE(Measures!B1537&amp;" - "&amp;Measures!D1537)</f>
        <v xml:space="preserve"> - </v>
      </c>
    </row>
    <row r="1472" spans="17:17" x14ac:dyDescent="0.25">
      <c r="Q1472" t="str">
        <f>CONCATENATE(Measures!B1538&amp;" - "&amp;Measures!D1538)</f>
        <v xml:space="preserve"> - </v>
      </c>
    </row>
    <row r="1473" spans="17:17" x14ac:dyDescent="0.25">
      <c r="Q1473" t="str">
        <f>CONCATENATE(Measures!B1539&amp;" - "&amp;Measures!D1539)</f>
        <v xml:space="preserve"> - </v>
      </c>
    </row>
    <row r="1474" spans="17:17" x14ac:dyDescent="0.25">
      <c r="Q1474" t="str">
        <f>CONCATENATE(Measures!B1540&amp;" - "&amp;Measures!D1540)</f>
        <v xml:space="preserve"> - </v>
      </c>
    </row>
    <row r="1475" spans="17:17" x14ac:dyDescent="0.25">
      <c r="Q1475" t="str">
        <f>CONCATENATE(Measures!B1541&amp;" - "&amp;Measures!D1541)</f>
        <v xml:space="preserve"> - </v>
      </c>
    </row>
    <row r="1476" spans="17:17" x14ac:dyDescent="0.25">
      <c r="Q1476" t="str">
        <f>CONCATENATE(Measures!B1542&amp;" - "&amp;Measures!D1542)</f>
        <v xml:space="preserve"> - </v>
      </c>
    </row>
    <row r="1477" spans="17:17" x14ac:dyDescent="0.25">
      <c r="Q1477" t="str">
        <f>CONCATENATE(Measures!B1543&amp;" - "&amp;Measures!D1543)</f>
        <v xml:space="preserve"> - </v>
      </c>
    </row>
    <row r="1478" spans="17:17" x14ac:dyDescent="0.25">
      <c r="Q1478" t="str">
        <f>CONCATENATE(Measures!B1544&amp;" - "&amp;Measures!D1544)</f>
        <v xml:space="preserve"> - </v>
      </c>
    </row>
    <row r="1479" spans="17:17" x14ac:dyDescent="0.25">
      <c r="Q1479" t="str">
        <f>CONCATENATE(Measures!B1545&amp;" - "&amp;Measures!D1545)</f>
        <v xml:space="preserve"> - </v>
      </c>
    </row>
    <row r="1480" spans="17:17" x14ac:dyDescent="0.25">
      <c r="Q1480" t="str">
        <f>CONCATENATE(Measures!B1546&amp;" - "&amp;Measures!D1546)</f>
        <v xml:space="preserve"> - </v>
      </c>
    </row>
    <row r="1481" spans="17:17" x14ac:dyDescent="0.25">
      <c r="Q1481" t="str">
        <f>CONCATENATE(Measures!B1547&amp;" - "&amp;Measures!D1547)</f>
        <v xml:space="preserve"> - </v>
      </c>
    </row>
    <row r="1482" spans="17:17" x14ac:dyDescent="0.25">
      <c r="Q1482" t="str">
        <f>CONCATENATE(Measures!B1548&amp;" - "&amp;Measures!D1548)</f>
        <v xml:space="preserve"> - </v>
      </c>
    </row>
    <row r="1483" spans="17:17" x14ac:dyDescent="0.25">
      <c r="Q1483" t="str">
        <f>CONCATENATE(Measures!B1549&amp;" - "&amp;Measures!D1549)</f>
        <v xml:space="preserve"> - </v>
      </c>
    </row>
    <row r="1484" spans="17:17" x14ac:dyDescent="0.25">
      <c r="Q1484" t="str">
        <f>CONCATENATE(Measures!B1550&amp;" - "&amp;Measures!D1550)</f>
        <v xml:space="preserve"> - </v>
      </c>
    </row>
    <row r="1485" spans="17:17" x14ac:dyDescent="0.25">
      <c r="Q1485" t="str">
        <f>CONCATENATE(Measures!B1551&amp;" - "&amp;Measures!D1551)</f>
        <v xml:space="preserve"> - </v>
      </c>
    </row>
    <row r="1486" spans="17:17" x14ac:dyDescent="0.25">
      <c r="Q1486" t="str">
        <f>CONCATENATE(Measures!B1552&amp;" - "&amp;Measures!D1552)</f>
        <v xml:space="preserve"> - </v>
      </c>
    </row>
    <row r="1487" spans="17:17" x14ac:dyDescent="0.25">
      <c r="Q1487" t="str">
        <f>CONCATENATE(Measures!B1553&amp;" - "&amp;Measures!D1553)</f>
        <v xml:space="preserve"> - </v>
      </c>
    </row>
    <row r="1488" spans="17:17" x14ac:dyDescent="0.25">
      <c r="Q1488" t="str">
        <f>CONCATENATE(Measures!B1554&amp;" - "&amp;Measures!D1554)</f>
        <v xml:space="preserve"> - </v>
      </c>
    </row>
    <row r="1489" spans="17:17" x14ac:dyDescent="0.25">
      <c r="Q1489" t="str">
        <f>CONCATENATE(Measures!B1555&amp;" - "&amp;Measures!D1555)</f>
        <v xml:space="preserve"> - </v>
      </c>
    </row>
    <row r="1490" spans="17:17" x14ac:dyDescent="0.25">
      <c r="Q1490" t="str">
        <f>CONCATENATE(Measures!B1556&amp;" - "&amp;Measures!D1556)</f>
        <v xml:space="preserve"> - </v>
      </c>
    </row>
    <row r="1491" spans="17:17" x14ac:dyDescent="0.25">
      <c r="Q1491" t="str">
        <f>CONCATENATE(Measures!B1557&amp;" - "&amp;Measures!D1557)</f>
        <v xml:space="preserve"> - </v>
      </c>
    </row>
    <row r="1492" spans="17:17" x14ac:dyDescent="0.25">
      <c r="Q1492" t="str">
        <f>CONCATENATE(Measures!B1558&amp;" - "&amp;Measures!D1558)</f>
        <v xml:space="preserve"> - </v>
      </c>
    </row>
    <row r="1493" spans="17:17" x14ac:dyDescent="0.25">
      <c r="Q1493" t="str">
        <f>CONCATENATE(Measures!B1559&amp;" - "&amp;Measures!D1559)</f>
        <v xml:space="preserve"> - </v>
      </c>
    </row>
    <row r="1494" spans="17:17" x14ac:dyDescent="0.25">
      <c r="Q1494" t="str">
        <f>CONCATENATE(Measures!B1560&amp;" - "&amp;Measures!D1560)</f>
        <v xml:space="preserve"> - </v>
      </c>
    </row>
    <row r="1495" spans="17:17" x14ac:dyDescent="0.25">
      <c r="Q1495" t="str">
        <f>CONCATENATE(Measures!B1561&amp;" - "&amp;Measures!D1561)</f>
        <v xml:space="preserve"> - </v>
      </c>
    </row>
    <row r="1496" spans="17:17" x14ac:dyDescent="0.25">
      <c r="Q1496" t="str">
        <f>CONCATENATE(Measures!B1562&amp;" - "&amp;Measures!D1562)</f>
        <v xml:space="preserve"> - </v>
      </c>
    </row>
    <row r="1497" spans="17:17" x14ac:dyDescent="0.25">
      <c r="Q1497" t="str">
        <f>CONCATENATE(Measures!B1563&amp;" - "&amp;Measures!D1563)</f>
        <v xml:space="preserve"> - </v>
      </c>
    </row>
    <row r="1498" spans="17:17" x14ac:dyDescent="0.25">
      <c r="Q1498" t="str">
        <f>CONCATENATE(Measures!B1564&amp;" - "&amp;Measures!D1564)</f>
        <v xml:space="preserve"> - </v>
      </c>
    </row>
    <row r="1499" spans="17:17" x14ac:dyDescent="0.25">
      <c r="Q1499" t="str">
        <f>CONCATENATE(Measures!B1565&amp;" - "&amp;Measures!D1565)</f>
        <v xml:space="preserve"> - </v>
      </c>
    </row>
    <row r="1500" spans="17:17" x14ac:dyDescent="0.25">
      <c r="Q1500" t="str">
        <f>CONCATENATE(Measures!B1566&amp;" - "&amp;Measures!D1566)</f>
        <v xml:space="preserve"> - </v>
      </c>
    </row>
    <row r="1501" spans="17:17" x14ac:dyDescent="0.25">
      <c r="Q1501" t="str">
        <f>CONCATENATE(Measures!B1567&amp;" - "&amp;Measures!D1567)</f>
        <v xml:space="preserve"> - </v>
      </c>
    </row>
    <row r="1502" spans="17:17" x14ac:dyDescent="0.25">
      <c r="Q1502" t="str">
        <f>CONCATENATE(Measures!B1568&amp;" - "&amp;Measures!D1568)</f>
        <v xml:space="preserve"> - </v>
      </c>
    </row>
    <row r="1503" spans="17:17" x14ac:dyDescent="0.25">
      <c r="Q1503" t="str">
        <f>CONCATENATE(Measures!B1569&amp;" - "&amp;Measures!D1569)</f>
        <v xml:space="preserve"> - </v>
      </c>
    </row>
    <row r="1504" spans="17:17" x14ac:dyDescent="0.25">
      <c r="Q1504" t="str">
        <f>CONCATENATE(Measures!B1570&amp;" - "&amp;Measures!D1570)</f>
        <v xml:space="preserve"> - </v>
      </c>
    </row>
    <row r="1505" spans="17:17" x14ac:dyDescent="0.25">
      <c r="Q1505" t="str">
        <f>CONCATENATE(Measures!B1571&amp;" - "&amp;Measures!D1571)</f>
        <v xml:space="preserve"> - </v>
      </c>
    </row>
    <row r="1506" spans="17:17" x14ac:dyDescent="0.25">
      <c r="Q1506" t="str">
        <f>CONCATENATE(Measures!B1572&amp;" - "&amp;Measures!D1572)</f>
        <v xml:space="preserve"> - </v>
      </c>
    </row>
    <row r="1507" spans="17:17" x14ac:dyDescent="0.25">
      <c r="Q1507" t="str">
        <f>CONCATENATE(Measures!B1573&amp;" - "&amp;Measures!D1573)</f>
        <v xml:space="preserve"> - </v>
      </c>
    </row>
    <row r="1508" spans="17:17" x14ac:dyDescent="0.25">
      <c r="Q1508" t="str">
        <f>CONCATENATE(Measures!B1574&amp;" - "&amp;Measures!D1574)</f>
        <v xml:space="preserve"> - </v>
      </c>
    </row>
    <row r="1509" spans="17:17" x14ac:dyDescent="0.25">
      <c r="Q1509" t="str">
        <f>CONCATENATE(Measures!B1575&amp;" - "&amp;Measures!D1575)</f>
        <v xml:space="preserve"> - </v>
      </c>
    </row>
    <row r="1510" spans="17:17" x14ac:dyDescent="0.25">
      <c r="Q1510" t="str">
        <f>CONCATENATE(Measures!B1576&amp;" - "&amp;Measures!D1576)</f>
        <v xml:space="preserve"> - </v>
      </c>
    </row>
    <row r="1511" spans="17:17" x14ac:dyDescent="0.25">
      <c r="Q1511" t="str">
        <f>CONCATENATE(Measures!B1577&amp;" - "&amp;Measures!D1577)</f>
        <v xml:space="preserve"> - </v>
      </c>
    </row>
    <row r="1512" spans="17:17" x14ac:dyDescent="0.25">
      <c r="Q1512" t="str">
        <f>CONCATENATE(Measures!B1578&amp;" - "&amp;Measures!D1578)</f>
        <v xml:space="preserve"> - </v>
      </c>
    </row>
    <row r="1513" spans="17:17" x14ac:dyDescent="0.25">
      <c r="Q1513" t="str">
        <f>CONCATENATE(Measures!B1579&amp;" - "&amp;Measures!D1579)</f>
        <v xml:space="preserve"> - </v>
      </c>
    </row>
    <row r="1514" spans="17:17" x14ac:dyDescent="0.25">
      <c r="Q1514" t="str">
        <f>CONCATENATE(Measures!B1580&amp;" - "&amp;Measures!D1580)</f>
        <v xml:space="preserve"> - </v>
      </c>
    </row>
    <row r="1515" spans="17:17" x14ac:dyDescent="0.25">
      <c r="Q1515" t="str">
        <f>CONCATENATE(Measures!B1581&amp;" - "&amp;Measures!D1581)</f>
        <v xml:space="preserve"> - </v>
      </c>
    </row>
    <row r="1516" spans="17:17" x14ac:dyDescent="0.25">
      <c r="Q1516" t="str">
        <f>CONCATENATE(Measures!B1582&amp;" - "&amp;Measures!D1582)</f>
        <v xml:space="preserve"> - </v>
      </c>
    </row>
    <row r="1517" spans="17:17" x14ac:dyDescent="0.25">
      <c r="Q1517" t="str">
        <f>CONCATENATE(Measures!B1583&amp;" - "&amp;Measures!D1583)</f>
        <v xml:space="preserve"> - </v>
      </c>
    </row>
    <row r="1518" spans="17:17" x14ac:dyDescent="0.25">
      <c r="Q1518" t="str">
        <f>CONCATENATE(Measures!B1584&amp;" - "&amp;Measures!D1584)</f>
        <v xml:space="preserve"> - </v>
      </c>
    </row>
    <row r="1519" spans="17:17" x14ac:dyDescent="0.25">
      <c r="Q1519" t="str">
        <f>CONCATENATE(Measures!B1585&amp;" - "&amp;Measures!D1585)</f>
        <v xml:space="preserve"> - </v>
      </c>
    </row>
    <row r="1520" spans="17:17" x14ac:dyDescent="0.25">
      <c r="Q1520" t="str">
        <f>CONCATENATE(Measures!B1586&amp;" - "&amp;Measures!D1586)</f>
        <v xml:space="preserve"> - </v>
      </c>
    </row>
    <row r="1521" spans="17:17" x14ac:dyDescent="0.25">
      <c r="Q1521" t="str">
        <f>CONCATENATE(Measures!B1587&amp;" - "&amp;Measures!D1587)</f>
        <v xml:space="preserve"> - </v>
      </c>
    </row>
    <row r="1522" spans="17:17" x14ac:dyDescent="0.25">
      <c r="Q1522" t="str">
        <f>CONCATENATE(Measures!B1588&amp;" - "&amp;Measures!D1588)</f>
        <v xml:space="preserve"> - </v>
      </c>
    </row>
    <row r="1523" spans="17:17" x14ac:dyDescent="0.25">
      <c r="Q1523" t="str">
        <f>CONCATENATE(Measures!B1589&amp;" - "&amp;Measures!D1589)</f>
        <v xml:space="preserve"> - </v>
      </c>
    </row>
    <row r="1524" spans="17:17" x14ac:dyDescent="0.25">
      <c r="Q1524" t="str">
        <f>CONCATENATE(Measures!B1590&amp;" - "&amp;Measures!D1590)</f>
        <v xml:space="preserve"> - </v>
      </c>
    </row>
    <row r="1525" spans="17:17" x14ac:dyDescent="0.25">
      <c r="Q1525" t="str">
        <f>CONCATENATE(Measures!B1591&amp;" - "&amp;Measures!D1591)</f>
        <v xml:space="preserve"> - </v>
      </c>
    </row>
    <row r="1526" spans="17:17" x14ac:dyDescent="0.25">
      <c r="Q1526" t="str">
        <f>CONCATENATE(Measures!B1592&amp;" - "&amp;Measures!D1592)</f>
        <v xml:space="preserve"> - </v>
      </c>
    </row>
    <row r="1527" spans="17:17" x14ac:dyDescent="0.25">
      <c r="Q1527" t="str">
        <f>CONCATENATE(Measures!B1593&amp;" - "&amp;Measures!D1593)</f>
        <v xml:space="preserve"> - </v>
      </c>
    </row>
    <row r="1528" spans="17:17" x14ac:dyDescent="0.25">
      <c r="Q1528" t="str">
        <f>CONCATENATE(Measures!B1594&amp;" - "&amp;Measures!D1594)</f>
        <v xml:space="preserve"> - </v>
      </c>
    </row>
    <row r="1529" spans="17:17" x14ac:dyDescent="0.25">
      <c r="Q1529" t="str">
        <f>CONCATENATE(Measures!B1595&amp;" - "&amp;Measures!D1595)</f>
        <v xml:space="preserve"> - </v>
      </c>
    </row>
    <row r="1530" spans="17:17" x14ac:dyDescent="0.25">
      <c r="Q1530" t="str">
        <f>CONCATENATE(Measures!B1596&amp;" - "&amp;Measures!D1596)</f>
        <v xml:space="preserve"> - </v>
      </c>
    </row>
    <row r="1531" spans="17:17" x14ac:dyDescent="0.25">
      <c r="Q1531" t="str">
        <f>CONCATENATE(Measures!B1597&amp;" - "&amp;Measures!D1597)</f>
        <v xml:space="preserve"> - </v>
      </c>
    </row>
    <row r="1532" spans="17:17" x14ac:dyDescent="0.25">
      <c r="Q1532" t="str">
        <f>CONCATENATE(Measures!B1598&amp;" - "&amp;Measures!D1598)</f>
        <v xml:space="preserve"> - </v>
      </c>
    </row>
    <row r="1533" spans="17:17" x14ac:dyDescent="0.25">
      <c r="Q1533" t="str">
        <f>CONCATENATE(Measures!B1599&amp;" - "&amp;Measures!D1599)</f>
        <v xml:space="preserve"> - </v>
      </c>
    </row>
    <row r="1534" spans="17:17" x14ac:dyDescent="0.25">
      <c r="Q1534" t="str">
        <f>CONCATENATE(Measures!B1600&amp;" - "&amp;Measures!D1600)</f>
        <v xml:space="preserve"> - </v>
      </c>
    </row>
    <row r="1535" spans="17:17" x14ac:dyDescent="0.25">
      <c r="Q1535" t="str">
        <f>CONCATENATE(Measures!B1601&amp;" - "&amp;Measures!D1601)</f>
        <v xml:space="preserve"> - </v>
      </c>
    </row>
    <row r="1536" spans="17:17" x14ac:dyDescent="0.25">
      <c r="Q1536" t="str">
        <f>CONCATENATE(Measures!B1602&amp;" - "&amp;Measures!D1602)</f>
        <v xml:space="preserve"> - </v>
      </c>
    </row>
    <row r="1537" spans="17:17" x14ac:dyDescent="0.25">
      <c r="Q1537" t="str">
        <f>CONCATENATE(Measures!B1603&amp;" - "&amp;Measures!D1603)</f>
        <v xml:space="preserve"> - </v>
      </c>
    </row>
    <row r="1538" spans="17:17" x14ac:dyDescent="0.25">
      <c r="Q1538" t="str">
        <f>CONCATENATE(Measures!B1604&amp;" - "&amp;Measures!D1604)</f>
        <v xml:space="preserve"> - </v>
      </c>
    </row>
    <row r="1539" spans="17:17" x14ac:dyDescent="0.25">
      <c r="Q1539" t="str">
        <f>CONCATENATE(Measures!B1605&amp;" - "&amp;Measures!D1605)</f>
        <v xml:space="preserve"> - </v>
      </c>
    </row>
    <row r="1540" spans="17:17" x14ac:dyDescent="0.25">
      <c r="Q1540" t="str">
        <f>CONCATENATE(Measures!B1606&amp;" - "&amp;Measures!D1606)</f>
        <v xml:space="preserve"> - </v>
      </c>
    </row>
    <row r="1541" spans="17:17" x14ac:dyDescent="0.25">
      <c r="Q1541" t="str">
        <f>CONCATENATE(Measures!B1607&amp;" - "&amp;Measures!D1607)</f>
        <v xml:space="preserve"> - </v>
      </c>
    </row>
    <row r="1542" spans="17:17" x14ac:dyDescent="0.25">
      <c r="Q1542" t="str">
        <f>CONCATENATE(Measures!B1608&amp;" - "&amp;Measures!D1608)</f>
        <v xml:space="preserve"> - </v>
      </c>
    </row>
    <row r="1543" spans="17:17" x14ac:dyDescent="0.25">
      <c r="Q1543" t="str">
        <f>CONCATENATE(Measures!B1609&amp;" - "&amp;Measures!D1609)</f>
        <v xml:space="preserve"> - </v>
      </c>
    </row>
    <row r="1544" spans="17:17" x14ac:dyDescent="0.25">
      <c r="Q1544" t="str">
        <f>CONCATENATE(Measures!B1610&amp;" - "&amp;Measures!D1610)</f>
        <v xml:space="preserve"> - </v>
      </c>
    </row>
    <row r="1545" spans="17:17" x14ac:dyDescent="0.25">
      <c r="Q1545" t="str">
        <f>CONCATENATE(Measures!B1611&amp;" - "&amp;Measures!D1611)</f>
        <v xml:space="preserve"> - </v>
      </c>
    </row>
    <row r="1546" spans="17:17" x14ac:dyDescent="0.25">
      <c r="Q1546" t="str">
        <f>CONCATENATE(Measures!B1612&amp;" - "&amp;Measures!D1612)</f>
        <v xml:space="preserve"> - </v>
      </c>
    </row>
    <row r="1547" spans="17:17" x14ac:dyDescent="0.25">
      <c r="Q1547" t="str">
        <f>CONCATENATE(Measures!B1613&amp;" - "&amp;Measures!D1613)</f>
        <v xml:space="preserve"> - </v>
      </c>
    </row>
    <row r="1548" spans="17:17" x14ac:dyDescent="0.25">
      <c r="Q1548" t="str">
        <f>CONCATENATE(Measures!B1614&amp;" - "&amp;Measures!D1614)</f>
        <v xml:space="preserve"> - </v>
      </c>
    </row>
    <row r="1549" spans="17:17" x14ac:dyDescent="0.25">
      <c r="Q1549" t="str">
        <f>CONCATENATE(Measures!B1615&amp;" - "&amp;Measures!D1615)</f>
        <v xml:space="preserve"> - </v>
      </c>
    </row>
    <row r="1550" spans="17:17" x14ac:dyDescent="0.25">
      <c r="Q1550" t="str">
        <f>CONCATENATE(Measures!B1616&amp;" - "&amp;Measures!D1616)</f>
        <v xml:space="preserve"> - </v>
      </c>
    </row>
    <row r="1551" spans="17:17" x14ac:dyDescent="0.25">
      <c r="Q1551" t="str">
        <f>CONCATENATE(Measures!B1617&amp;" - "&amp;Measures!D1617)</f>
        <v xml:space="preserve"> - </v>
      </c>
    </row>
    <row r="1552" spans="17:17" x14ac:dyDescent="0.25">
      <c r="Q1552" t="str">
        <f>CONCATENATE(Measures!B1618&amp;" - "&amp;Measures!D1618)</f>
        <v xml:space="preserve"> - </v>
      </c>
    </row>
    <row r="1553" spans="17:17" x14ac:dyDescent="0.25">
      <c r="Q1553" t="str">
        <f>CONCATENATE(Measures!B1619&amp;" - "&amp;Measures!D1619)</f>
        <v xml:space="preserve"> - </v>
      </c>
    </row>
    <row r="1554" spans="17:17" x14ac:dyDescent="0.25">
      <c r="Q1554" t="str">
        <f>CONCATENATE(Measures!B1620&amp;" - "&amp;Measures!D1620)</f>
        <v xml:space="preserve"> - </v>
      </c>
    </row>
    <row r="1555" spans="17:17" x14ac:dyDescent="0.25">
      <c r="Q1555" t="str">
        <f>CONCATENATE(Measures!B1621&amp;" - "&amp;Measures!D1621)</f>
        <v xml:space="preserve"> - </v>
      </c>
    </row>
    <row r="1556" spans="17:17" x14ac:dyDescent="0.25">
      <c r="Q1556" t="str">
        <f>CONCATENATE(Measures!B1622&amp;" - "&amp;Measures!D1622)</f>
        <v xml:space="preserve"> - </v>
      </c>
    </row>
    <row r="1557" spans="17:17" x14ac:dyDescent="0.25">
      <c r="Q1557" t="str">
        <f>CONCATENATE(Measures!B1623&amp;" - "&amp;Measures!D1623)</f>
        <v xml:space="preserve"> - </v>
      </c>
    </row>
    <row r="1558" spans="17:17" x14ac:dyDescent="0.25">
      <c r="Q1558" t="str">
        <f>CONCATENATE(Measures!B1624&amp;" - "&amp;Measures!D1624)</f>
        <v xml:space="preserve"> - </v>
      </c>
    </row>
    <row r="1559" spans="17:17" x14ac:dyDescent="0.25">
      <c r="Q1559" t="str">
        <f>CONCATENATE(Measures!B1625&amp;" - "&amp;Measures!D1625)</f>
        <v xml:space="preserve"> - </v>
      </c>
    </row>
    <row r="1560" spans="17:17" x14ac:dyDescent="0.25">
      <c r="Q1560" t="str">
        <f>CONCATENATE(Measures!B1626&amp;" - "&amp;Measures!D1626)</f>
        <v xml:space="preserve"> - </v>
      </c>
    </row>
    <row r="1561" spans="17:17" x14ac:dyDescent="0.25">
      <c r="Q1561" t="str">
        <f>CONCATENATE(Measures!B1627&amp;" - "&amp;Measures!D1627)</f>
        <v xml:space="preserve"> - </v>
      </c>
    </row>
    <row r="1562" spans="17:17" x14ac:dyDescent="0.25">
      <c r="Q1562" t="str">
        <f>CONCATENATE(Measures!B1628&amp;" - "&amp;Measures!D1628)</f>
        <v xml:space="preserve"> - </v>
      </c>
    </row>
    <row r="1563" spans="17:17" x14ac:dyDescent="0.25">
      <c r="Q1563" t="str">
        <f>CONCATENATE(Measures!B1629&amp;" - "&amp;Measures!D1629)</f>
        <v xml:space="preserve"> - </v>
      </c>
    </row>
    <row r="1564" spans="17:17" x14ac:dyDescent="0.25">
      <c r="Q1564" t="str">
        <f>CONCATENATE(Measures!B1630&amp;" - "&amp;Measures!D1630)</f>
        <v xml:space="preserve"> - </v>
      </c>
    </row>
    <row r="1565" spans="17:17" x14ac:dyDescent="0.25">
      <c r="Q1565" t="str">
        <f>CONCATENATE(Measures!B1631&amp;" - "&amp;Measures!D1631)</f>
        <v xml:space="preserve"> - </v>
      </c>
    </row>
    <row r="1566" spans="17:17" x14ac:dyDescent="0.25">
      <c r="Q1566" t="str">
        <f>CONCATENATE(Measures!B1632&amp;" - "&amp;Measures!D1632)</f>
        <v xml:space="preserve"> - </v>
      </c>
    </row>
    <row r="1567" spans="17:17" x14ac:dyDescent="0.25">
      <c r="Q1567" t="str">
        <f>CONCATENATE(Measures!B1633&amp;" - "&amp;Measures!D1633)</f>
        <v xml:space="preserve"> - </v>
      </c>
    </row>
    <row r="1568" spans="17:17" x14ac:dyDescent="0.25">
      <c r="Q1568" t="str">
        <f>CONCATENATE(Measures!B1634&amp;" - "&amp;Measures!D1634)</f>
        <v xml:space="preserve"> - </v>
      </c>
    </row>
    <row r="1569" spans="17:17" x14ac:dyDescent="0.25">
      <c r="Q1569" t="str">
        <f>CONCATENATE(Measures!B1635&amp;" - "&amp;Measures!D1635)</f>
        <v xml:space="preserve"> - </v>
      </c>
    </row>
    <row r="1570" spans="17:17" x14ac:dyDescent="0.25">
      <c r="Q1570" t="str">
        <f>CONCATENATE(Measures!B1636&amp;" - "&amp;Measures!D1636)</f>
        <v xml:space="preserve"> - </v>
      </c>
    </row>
    <row r="1571" spans="17:17" x14ac:dyDescent="0.25">
      <c r="Q1571" t="str">
        <f>CONCATENATE(Measures!B1637&amp;" - "&amp;Measures!D1637)</f>
        <v xml:space="preserve"> - </v>
      </c>
    </row>
    <row r="1572" spans="17:17" x14ac:dyDescent="0.25">
      <c r="Q1572" t="str">
        <f>CONCATENATE(Measures!B1638&amp;" - "&amp;Measures!D1638)</f>
        <v xml:space="preserve"> - </v>
      </c>
    </row>
    <row r="1573" spans="17:17" x14ac:dyDescent="0.25">
      <c r="Q1573" t="str">
        <f>CONCATENATE(Measures!B1639&amp;" - "&amp;Measures!D1639)</f>
        <v xml:space="preserve"> - </v>
      </c>
    </row>
    <row r="1574" spans="17:17" x14ac:dyDescent="0.25">
      <c r="Q1574" t="str">
        <f>CONCATENATE(Measures!B1640&amp;" - "&amp;Measures!D1640)</f>
        <v xml:space="preserve"> - </v>
      </c>
    </row>
    <row r="1575" spans="17:17" x14ac:dyDescent="0.25">
      <c r="Q1575" t="str">
        <f>CONCATENATE(Measures!B1641&amp;" - "&amp;Measures!D1641)</f>
        <v xml:space="preserve"> - </v>
      </c>
    </row>
    <row r="1576" spans="17:17" x14ac:dyDescent="0.25">
      <c r="Q1576" t="str">
        <f>CONCATENATE(Measures!B1642&amp;" - "&amp;Measures!D1642)</f>
        <v xml:space="preserve"> - </v>
      </c>
    </row>
    <row r="1577" spans="17:17" x14ac:dyDescent="0.25">
      <c r="Q1577" t="str">
        <f>CONCATENATE(Measures!B1643&amp;" - "&amp;Measures!D1643)</f>
        <v xml:space="preserve"> - </v>
      </c>
    </row>
    <row r="1578" spans="17:17" x14ac:dyDescent="0.25">
      <c r="Q1578" t="str">
        <f>CONCATENATE(Measures!B1644&amp;" - "&amp;Measures!D1644)</f>
        <v xml:space="preserve"> - </v>
      </c>
    </row>
    <row r="1579" spans="17:17" x14ac:dyDescent="0.25">
      <c r="Q1579" t="str">
        <f>CONCATENATE(Measures!B1645&amp;" - "&amp;Measures!D1645)</f>
        <v xml:space="preserve"> - </v>
      </c>
    </row>
    <row r="1580" spans="17:17" x14ac:dyDescent="0.25">
      <c r="Q1580" t="str">
        <f>CONCATENATE(Measures!B1646&amp;" - "&amp;Measures!D1646)</f>
        <v xml:space="preserve"> - </v>
      </c>
    </row>
    <row r="1581" spans="17:17" x14ac:dyDescent="0.25">
      <c r="Q1581" t="str">
        <f>CONCATENATE(Measures!B1647&amp;" - "&amp;Measures!D1647)</f>
        <v xml:space="preserve"> - </v>
      </c>
    </row>
    <row r="1582" spans="17:17" x14ac:dyDescent="0.25">
      <c r="Q1582" t="str">
        <f>CONCATENATE(Measures!B1648&amp;" - "&amp;Measures!D1648)</f>
        <v xml:space="preserve"> - </v>
      </c>
    </row>
    <row r="1583" spans="17:17" x14ac:dyDescent="0.25">
      <c r="Q1583" t="str">
        <f>CONCATENATE(Measures!B1649&amp;" - "&amp;Measures!D1649)</f>
        <v xml:space="preserve"> - </v>
      </c>
    </row>
    <row r="1584" spans="17:17" x14ac:dyDescent="0.25">
      <c r="Q1584" t="str">
        <f>CONCATENATE(Measures!B1650&amp;" - "&amp;Measures!D1650)</f>
        <v xml:space="preserve"> - </v>
      </c>
    </row>
    <row r="1585" spans="17:17" x14ac:dyDescent="0.25">
      <c r="Q1585" t="str">
        <f>CONCATENATE(Measures!B1651&amp;" - "&amp;Measures!D1651)</f>
        <v xml:space="preserve"> - </v>
      </c>
    </row>
    <row r="1586" spans="17:17" x14ac:dyDescent="0.25">
      <c r="Q1586" t="str">
        <f>CONCATENATE(Measures!B1652&amp;" - "&amp;Measures!D1652)</f>
        <v xml:space="preserve"> - </v>
      </c>
    </row>
    <row r="1587" spans="17:17" x14ac:dyDescent="0.25">
      <c r="Q1587" t="str">
        <f>CONCATENATE(Measures!B1653&amp;" - "&amp;Measures!D1653)</f>
        <v xml:space="preserve"> - </v>
      </c>
    </row>
    <row r="1588" spans="17:17" x14ac:dyDescent="0.25">
      <c r="Q1588" t="str">
        <f>CONCATENATE(Measures!B1654&amp;" - "&amp;Measures!D1654)</f>
        <v xml:space="preserve"> - </v>
      </c>
    </row>
    <row r="1589" spans="17:17" x14ac:dyDescent="0.25">
      <c r="Q1589" t="str">
        <f>CONCATENATE(Measures!B1655&amp;" - "&amp;Measures!D1655)</f>
        <v xml:space="preserve"> - </v>
      </c>
    </row>
    <row r="1590" spans="17:17" x14ac:dyDescent="0.25">
      <c r="Q1590" t="str">
        <f>CONCATENATE(Measures!B1656&amp;" - "&amp;Measures!D1656)</f>
        <v xml:space="preserve"> - </v>
      </c>
    </row>
    <row r="1591" spans="17:17" x14ac:dyDescent="0.25">
      <c r="Q1591" t="str">
        <f>CONCATENATE(Measures!B1657&amp;" - "&amp;Measures!D1657)</f>
        <v xml:space="preserve"> - </v>
      </c>
    </row>
    <row r="1592" spans="17:17" x14ac:dyDescent="0.25">
      <c r="Q1592" t="str">
        <f>CONCATENATE(Measures!B1658&amp;" - "&amp;Measures!D1658)</f>
        <v xml:space="preserve"> - </v>
      </c>
    </row>
    <row r="1593" spans="17:17" x14ac:dyDescent="0.25">
      <c r="Q1593" t="str">
        <f>CONCATENATE(Measures!B1659&amp;" - "&amp;Measures!D1659)</f>
        <v xml:space="preserve"> - </v>
      </c>
    </row>
    <row r="1594" spans="17:17" x14ac:dyDescent="0.25">
      <c r="Q1594" t="str">
        <f>CONCATENATE(Measures!B1660&amp;" - "&amp;Measures!D1660)</f>
        <v xml:space="preserve"> - </v>
      </c>
    </row>
    <row r="1595" spans="17:17" x14ac:dyDescent="0.25">
      <c r="Q1595" t="str">
        <f>CONCATENATE(Measures!B1661&amp;" - "&amp;Measures!D1661)</f>
        <v xml:space="preserve"> - </v>
      </c>
    </row>
    <row r="1596" spans="17:17" x14ac:dyDescent="0.25">
      <c r="Q1596" t="str">
        <f>CONCATENATE(Measures!B1662&amp;" - "&amp;Measures!D1662)</f>
        <v xml:space="preserve"> - </v>
      </c>
    </row>
    <row r="1597" spans="17:17" x14ac:dyDescent="0.25">
      <c r="Q1597" t="str">
        <f>CONCATENATE(Measures!B1663&amp;" - "&amp;Measures!D1663)</f>
        <v xml:space="preserve"> - </v>
      </c>
    </row>
    <row r="1598" spans="17:17" x14ac:dyDescent="0.25">
      <c r="Q1598" t="str">
        <f>CONCATENATE(Measures!B1664&amp;" - "&amp;Measures!D1664)</f>
        <v xml:space="preserve"> - </v>
      </c>
    </row>
    <row r="1599" spans="17:17" x14ac:dyDescent="0.25">
      <c r="Q1599" t="str">
        <f>CONCATENATE(Measures!B1665&amp;" - "&amp;Measures!D1665)</f>
        <v xml:space="preserve"> - </v>
      </c>
    </row>
    <row r="1600" spans="17:17" x14ac:dyDescent="0.25">
      <c r="Q1600" t="str">
        <f>CONCATENATE(Measures!B1666&amp;" - "&amp;Measures!D1666)</f>
        <v xml:space="preserve"> - </v>
      </c>
    </row>
    <row r="1601" spans="17:17" x14ac:dyDescent="0.25">
      <c r="Q1601" t="str">
        <f>CONCATENATE(Measures!B1667&amp;" - "&amp;Measures!D1667)</f>
        <v xml:space="preserve"> - </v>
      </c>
    </row>
    <row r="1602" spans="17:17" x14ac:dyDescent="0.25">
      <c r="Q1602" t="str">
        <f>CONCATENATE(Measures!B1668&amp;" - "&amp;Measures!D1668)</f>
        <v xml:space="preserve"> - </v>
      </c>
    </row>
    <row r="1603" spans="17:17" x14ac:dyDescent="0.25">
      <c r="Q1603" t="str">
        <f>CONCATENATE(Measures!B1669&amp;" - "&amp;Measures!D1669)</f>
        <v xml:space="preserve"> - </v>
      </c>
    </row>
    <row r="1604" spans="17:17" x14ac:dyDescent="0.25">
      <c r="Q1604" t="str">
        <f>CONCATENATE(Measures!B1670&amp;" - "&amp;Measures!D1670)</f>
        <v xml:space="preserve"> - </v>
      </c>
    </row>
    <row r="1605" spans="17:17" x14ac:dyDescent="0.25">
      <c r="Q1605" t="str">
        <f>CONCATENATE(Measures!B1671&amp;" - "&amp;Measures!D1671)</f>
        <v xml:space="preserve"> - </v>
      </c>
    </row>
    <row r="1606" spans="17:17" x14ac:dyDescent="0.25">
      <c r="Q1606" t="str">
        <f>CONCATENATE(Measures!B1672&amp;" - "&amp;Measures!D1672)</f>
        <v xml:space="preserve"> - </v>
      </c>
    </row>
    <row r="1607" spans="17:17" x14ac:dyDescent="0.25">
      <c r="Q1607" t="str">
        <f>CONCATENATE(Measures!B1673&amp;" - "&amp;Measures!D1673)</f>
        <v xml:space="preserve"> - </v>
      </c>
    </row>
    <row r="1608" spans="17:17" x14ac:dyDescent="0.25">
      <c r="Q1608" t="str">
        <f>CONCATENATE(Measures!B1674&amp;" - "&amp;Measures!D1674)</f>
        <v xml:space="preserve"> - </v>
      </c>
    </row>
    <row r="1609" spans="17:17" x14ac:dyDescent="0.25">
      <c r="Q1609" t="str">
        <f>CONCATENATE(Measures!B1675&amp;" - "&amp;Measures!D1675)</f>
        <v xml:space="preserve"> - </v>
      </c>
    </row>
    <row r="1610" spans="17:17" x14ac:dyDescent="0.25">
      <c r="Q1610" t="str">
        <f>CONCATENATE(Measures!B1676&amp;" - "&amp;Measures!D1676)</f>
        <v xml:space="preserve"> - </v>
      </c>
    </row>
    <row r="1611" spans="17:17" x14ac:dyDescent="0.25">
      <c r="Q1611" t="str">
        <f>CONCATENATE(Measures!B1677&amp;" - "&amp;Measures!D1677)</f>
        <v xml:space="preserve"> - </v>
      </c>
    </row>
    <row r="1612" spans="17:17" x14ac:dyDescent="0.25">
      <c r="Q1612" t="str">
        <f>CONCATENATE(Measures!B1678&amp;" - "&amp;Measures!D1678)</f>
        <v xml:space="preserve"> - </v>
      </c>
    </row>
    <row r="1613" spans="17:17" x14ac:dyDescent="0.25">
      <c r="Q1613" t="str">
        <f>CONCATENATE(Measures!B1679&amp;" - "&amp;Measures!D1679)</f>
        <v xml:space="preserve"> - </v>
      </c>
    </row>
    <row r="1614" spans="17:17" x14ac:dyDescent="0.25">
      <c r="Q1614" t="str">
        <f>CONCATENATE(Measures!B1680&amp;" - "&amp;Measures!D1680)</f>
        <v xml:space="preserve"> - </v>
      </c>
    </row>
    <row r="1615" spans="17:17" x14ac:dyDescent="0.25">
      <c r="Q1615" t="str">
        <f>CONCATENATE(Measures!B1681&amp;" - "&amp;Measures!D1681)</f>
        <v xml:space="preserve"> - </v>
      </c>
    </row>
    <row r="1616" spans="17:17" x14ac:dyDescent="0.25">
      <c r="Q1616" t="str">
        <f>CONCATENATE(Measures!B1682&amp;" - "&amp;Measures!D1682)</f>
        <v xml:space="preserve"> - </v>
      </c>
    </row>
    <row r="1617" spans="17:17" x14ac:dyDescent="0.25">
      <c r="Q1617" t="str">
        <f>CONCATENATE(Measures!B1683&amp;" - "&amp;Measures!D1683)</f>
        <v xml:space="preserve"> - </v>
      </c>
    </row>
    <row r="1618" spans="17:17" x14ac:dyDescent="0.25">
      <c r="Q1618" t="str">
        <f>CONCATENATE(Measures!B1684&amp;" - "&amp;Measures!D1684)</f>
        <v xml:space="preserve"> - </v>
      </c>
    </row>
    <row r="1619" spans="17:17" x14ac:dyDescent="0.25">
      <c r="Q1619" t="str">
        <f>CONCATENATE(Measures!B1685&amp;" - "&amp;Measures!D1685)</f>
        <v xml:space="preserve"> - </v>
      </c>
    </row>
    <row r="1620" spans="17:17" x14ac:dyDescent="0.25">
      <c r="Q1620" t="str">
        <f>CONCATENATE(Measures!B1686&amp;" - "&amp;Measures!D1686)</f>
        <v xml:space="preserve"> - </v>
      </c>
    </row>
    <row r="1621" spans="17:17" x14ac:dyDescent="0.25">
      <c r="Q1621" t="str">
        <f>CONCATENATE(Measures!B1687&amp;" - "&amp;Measures!D1687)</f>
        <v xml:space="preserve"> - </v>
      </c>
    </row>
    <row r="1622" spans="17:17" x14ac:dyDescent="0.25">
      <c r="Q1622" t="str">
        <f>CONCATENATE(Measures!B1688&amp;" - "&amp;Measures!D1688)</f>
        <v xml:space="preserve"> - </v>
      </c>
    </row>
    <row r="1623" spans="17:17" x14ac:dyDescent="0.25">
      <c r="Q1623" t="str">
        <f>CONCATENATE(Measures!B1689&amp;" - "&amp;Measures!D1689)</f>
        <v xml:space="preserve"> - </v>
      </c>
    </row>
    <row r="1624" spans="17:17" x14ac:dyDescent="0.25">
      <c r="Q1624" t="str">
        <f>CONCATENATE(Measures!B1690&amp;" - "&amp;Measures!D1690)</f>
        <v xml:space="preserve"> - </v>
      </c>
    </row>
    <row r="1625" spans="17:17" x14ac:dyDescent="0.25">
      <c r="Q1625" t="str">
        <f>CONCATENATE(Measures!B1691&amp;" - "&amp;Measures!D1691)</f>
        <v xml:space="preserve"> - </v>
      </c>
    </row>
    <row r="1626" spans="17:17" x14ac:dyDescent="0.25">
      <c r="Q1626" t="str">
        <f>CONCATENATE(Measures!B1692&amp;" - "&amp;Measures!D1692)</f>
        <v xml:space="preserve"> - </v>
      </c>
    </row>
    <row r="1627" spans="17:17" x14ac:dyDescent="0.25">
      <c r="Q1627" t="str">
        <f>CONCATENATE(Measures!B1693&amp;" - "&amp;Measures!D1693)</f>
        <v xml:space="preserve"> - </v>
      </c>
    </row>
    <row r="1628" spans="17:17" x14ac:dyDescent="0.25">
      <c r="Q1628" t="str">
        <f>CONCATENATE(Measures!B1694&amp;" - "&amp;Measures!D1694)</f>
        <v xml:space="preserve"> - </v>
      </c>
    </row>
    <row r="1629" spans="17:17" x14ac:dyDescent="0.25">
      <c r="Q1629" t="str">
        <f>CONCATENATE(Measures!B1695&amp;" - "&amp;Measures!D1695)</f>
        <v xml:space="preserve"> - </v>
      </c>
    </row>
    <row r="1630" spans="17:17" x14ac:dyDescent="0.25">
      <c r="Q1630" t="str">
        <f>CONCATENATE(Measures!B1696&amp;" - "&amp;Measures!D1696)</f>
        <v xml:space="preserve"> - </v>
      </c>
    </row>
    <row r="1631" spans="17:17" x14ac:dyDescent="0.25">
      <c r="Q1631" t="str">
        <f>CONCATENATE(Measures!B1697&amp;" - "&amp;Measures!D1697)</f>
        <v xml:space="preserve"> - </v>
      </c>
    </row>
    <row r="1632" spans="17:17" x14ac:dyDescent="0.25">
      <c r="Q1632" t="str">
        <f>CONCATENATE(Measures!B1698&amp;" - "&amp;Measures!D1698)</f>
        <v xml:space="preserve"> - </v>
      </c>
    </row>
    <row r="1633" spans="17:17" x14ac:dyDescent="0.25">
      <c r="Q1633" t="str">
        <f>CONCATENATE(Measures!B1699&amp;" - "&amp;Measures!D1699)</f>
        <v xml:space="preserve"> - </v>
      </c>
    </row>
    <row r="1634" spans="17:17" x14ac:dyDescent="0.25">
      <c r="Q1634" t="str">
        <f>CONCATENATE(Measures!B1700&amp;" - "&amp;Measures!D1700)</f>
        <v xml:space="preserve"> - </v>
      </c>
    </row>
    <row r="1635" spans="17:17" x14ac:dyDescent="0.25">
      <c r="Q1635" t="str">
        <f>CONCATENATE(Measures!B1701&amp;" - "&amp;Measures!D1701)</f>
        <v xml:space="preserve"> - </v>
      </c>
    </row>
    <row r="1636" spans="17:17" x14ac:dyDescent="0.25">
      <c r="Q1636" t="str">
        <f>CONCATENATE(Measures!B1702&amp;" - "&amp;Measures!D1702)</f>
        <v xml:space="preserve"> - </v>
      </c>
    </row>
    <row r="1637" spans="17:17" x14ac:dyDescent="0.25">
      <c r="Q1637" t="str">
        <f>CONCATENATE(Measures!B1703&amp;" - "&amp;Measures!D1703)</f>
        <v xml:space="preserve"> - </v>
      </c>
    </row>
    <row r="1638" spans="17:17" x14ac:dyDescent="0.25">
      <c r="Q1638" t="str">
        <f>CONCATENATE(Measures!B1704&amp;" - "&amp;Measures!D1704)</f>
        <v xml:space="preserve"> - </v>
      </c>
    </row>
    <row r="1639" spans="17:17" x14ac:dyDescent="0.25">
      <c r="Q1639" t="str">
        <f>CONCATENATE(Measures!B1705&amp;" - "&amp;Measures!D1705)</f>
        <v xml:space="preserve"> - </v>
      </c>
    </row>
    <row r="1640" spans="17:17" x14ac:dyDescent="0.25">
      <c r="Q1640" t="str">
        <f>CONCATENATE(Measures!B1706&amp;" - "&amp;Measures!D1706)</f>
        <v xml:space="preserve"> - </v>
      </c>
    </row>
    <row r="1641" spans="17:17" x14ac:dyDescent="0.25">
      <c r="Q1641" t="str">
        <f>CONCATENATE(Measures!B1707&amp;" - "&amp;Measures!D1707)</f>
        <v xml:space="preserve"> - </v>
      </c>
    </row>
    <row r="1642" spans="17:17" x14ac:dyDescent="0.25">
      <c r="Q1642" t="str">
        <f>CONCATENATE(Measures!B1708&amp;" - "&amp;Measures!D1708)</f>
        <v xml:space="preserve"> - </v>
      </c>
    </row>
    <row r="1643" spans="17:17" x14ac:dyDescent="0.25">
      <c r="Q1643" t="str">
        <f>CONCATENATE(Measures!B1709&amp;" - "&amp;Measures!D1709)</f>
        <v xml:space="preserve"> - </v>
      </c>
    </row>
    <row r="1644" spans="17:17" x14ac:dyDescent="0.25">
      <c r="Q1644" t="str">
        <f>CONCATENATE(Measures!B1710&amp;" - "&amp;Measures!D1710)</f>
        <v xml:space="preserve"> - </v>
      </c>
    </row>
    <row r="1645" spans="17:17" x14ac:dyDescent="0.25">
      <c r="Q1645" t="str">
        <f>CONCATENATE(Measures!B1711&amp;" - "&amp;Measures!D1711)</f>
        <v xml:space="preserve"> - </v>
      </c>
    </row>
    <row r="1646" spans="17:17" x14ac:dyDescent="0.25">
      <c r="Q1646" t="str">
        <f>CONCATENATE(Measures!B1712&amp;" - "&amp;Measures!D1712)</f>
        <v xml:space="preserve"> - </v>
      </c>
    </row>
    <row r="1647" spans="17:17" x14ac:dyDescent="0.25">
      <c r="Q1647" t="str">
        <f>CONCATENATE(Measures!B1713&amp;" - "&amp;Measures!D1713)</f>
        <v xml:space="preserve"> - </v>
      </c>
    </row>
    <row r="1648" spans="17:17" x14ac:dyDescent="0.25">
      <c r="Q1648" t="str">
        <f>CONCATENATE(Measures!B1714&amp;" - "&amp;Measures!D1714)</f>
        <v xml:space="preserve"> - </v>
      </c>
    </row>
    <row r="1649" spans="17:17" x14ac:dyDescent="0.25">
      <c r="Q1649" t="str">
        <f>CONCATENATE(Measures!B1715&amp;" - "&amp;Measures!D1715)</f>
        <v xml:space="preserve"> - </v>
      </c>
    </row>
    <row r="1650" spans="17:17" x14ac:dyDescent="0.25">
      <c r="Q1650" t="str">
        <f>CONCATENATE(Measures!B1716&amp;" - "&amp;Measures!D1716)</f>
        <v xml:space="preserve"> - </v>
      </c>
    </row>
    <row r="1651" spans="17:17" x14ac:dyDescent="0.25">
      <c r="Q1651" t="str">
        <f>CONCATENATE(Measures!B1717&amp;" - "&amp;Measures!D1717)</f>
        <v xml:space="preserve"> - </v>
      </c>
    </row>
    <row r="1652" spans="17:17" x14ac:dyDescent="0.25">
      <c r="Q1652" t="str">
        <f>CONCATENATE(Measures!B1718&amp;" - "&amp;Measures!D1718)</f>
        <v xml:space="preserve"> - </v>
      </c>
    </row>
    <row r="1653" spans="17:17" x14ac:dyDescent="0.25">
      <c r="Q1653" t="str">
        <f>CONCATENATE(Measures!B1719&amp;" - "&amp;Measures!D1719)</f>
        <v xml:space="preserve"> - </v>
      </c>
    </row>
    <row r="1654" spans="17:17" x14ac:dyDescent="0.25">
      <c r="Q1654" t="str">
        <f>CONCATENATE(Measures!B1720&amp;" - "&amp;Measures!D1720)</f>
        <v xml:space="preserve"> - </v>
      </c>
    </row>
    <row r="1655" spans="17:17" x14ac:dyDescent="0.25">
      <c r="Q1655" t="str">
        <f>CONCATENATE(Measures!B1721&amp;" - "&amp;Measures!D1721)</f>
        <v xml:space="preserve"> - </v>
      </c>
    </row>
    <row r="1656" spans="17:17" x14ac:dyDescent="0.25">
      <c r="Q1656" t="str">
        <f>CONCATENATE(Measures!B1722&amp;" - "&amp;Measures!D1722)</f>
        <v xml:space="preserve"> - </v>
      </c>
    </row>
    <row r="1657" spans="17:17" x14ac:dyDescent="0.25">
      <c r="Q1657" t="str">
        <f>CONCATENATE(Measures!B1723&amp;" - "&amp;Measures!D1723)</f>
        <v xml:space="preserve"> - </v>
      </c>
    </row>
    <row r="1658" spans="17:17" x14ac:dyDescent="0.25">
      <c r="Q1658" t="str">
        <f>CONCATENATE(Measures!B1724&amp;" - "&amp;Measures!D1724)</f>
        <v xml:space="preserve"> - </v>
      </c>
    </row>
    <row r="1659" spans="17:17" x14ac:dyDescent="0.25">
      <c r="Q1659" t="str">
        <f>CONCATENATE(Measures!B1725&amp;" - "&amp;Measures!D1725)</f>
        <v xml:space="preserve"> - </v>
      </c>
    </row>
    <row r="1660" spans="17:17" x14ac:dyDescent="0.25">
      <c r="Q1660" t="str">
        <f>CONCATENATE(Measures!B1726&amp;" - "&amp;Measures!D1726)</f>
        <v xml:space="preserve"> - </v>
      </c>
    </row>
    <row r="1661" spans="17:17" x14ac:dyDescent="0.25">
      <c r="Q1661" t="str">
        <f>CONCATENATE(Measures!B1727&amp;" - "&amp;Measures!D1727)</f>
        <v xml:space="preserve"> - </v>
      </c>
    </row>
    <row r="1662" spans="17:17" x14ac:dyDescent="0.25">
      <c r="Q1662" t="str">
        <f>CONCATENATE(Measures!B1728&amp;" - "&amp;Measures!D1728)</f>
        <v xml:space="preserve"> - </v>
      </c>
    </row>
    <row r="1663" spans="17:17" x14ac:dyDescent="0.25">
      <c r="Q1663" t="str">
        <f>CONCATENATE(Measures!B1729&amp;" - "&amp;Measures!D1729)</f>
        <v xml:space="preserve"> - </v>
      </c>
    </row>
    <row r="1664" spans="17:17" x14ac:dyDescent="0.25">
      <c r="Q1664" t="str">
        <f>CONCATENATE(Measures!B1730&amp;" - "&amp;Measures!D1730)</f>
        <v xml:space="preserve"> - </v>
      </c>
    </row>
    <row r="1665" spans="17:17" x14ac:dyDescent="0.25">
      <c r="Q1665" t="str">
        <f>CONCATENATE(Measures!B1731&amp;" - "&amp;Measures!D1731)</f>
        <v xml:space="preserve"> - </v>
      </c>
    </row>
    <row r="1666" spans="17:17" x14ac:dyDescent="0.25">
      <c r="Q1666" t="str">
        <f>CONCATENATE(Measures!B1732&amp;" - "&amp;Measures!D1732)</f>
        <v xml:space="preserve"> - </v>
      </c>
    </row>
    <row r="1667" spans="17:17" x14ac:dyDescent="0.25">
      <c r="Q1667" t="str">
        <f>CONCATENATE(Measures!B1733&amp;" - "&amp;Measures!D1733)</f>
        <v xml:space="preserve"> - </v>
      </c>
    </row>
    <row r="1668" spans="17:17" x14ac:dyDescent="0.25">
      <c r="Q1668" t="str">
        <f>CONCATENATE(Measures!B1734&amp;" - "&amp;Measures!D1734)</f>
        <v xml:space="preserve"> - </v>
      </c>
    </row>
    <row r="1669" spans="17:17" x14ac:dyDescent="0.25">
      <c r="Q1669" t="str">
        <f>CONCATENATE(Measures!B1735&amp;" - "&amp;Measures!D1735)</f>
        <v xml:space="preserve"> - </v>
      </c>
    </row>
    <row r="1670" spans="17:17" x14ac:dyDescent="0.25">
      <c r="Q1670" t="str">
        <f>CONCATENATE(Measures!B1736&amp;" - "&amp;Measures!D1736)</f>
        <v xml:space="preserve"> - </v>
      </c>
    </row>
    <row r="1671" spans="17:17" x14ac:dyDescent="0.25">
      <c r="Q1671" t="str">
        <f>CONCATENATE(Measures!B1737&amp;" - "&amp;Measures!D1737)</f>
        <v xml:space="preserve"> - </v>
      </c>
    </row>
    <row r="1672" spans="17:17" x14ac:dyDescent="0.25">
      <c r="Q1672" t="str">
        <f>CONCATENATE(Measures!B1738&amp;" - "&amp;Measures!D1738)</f>
        <v xml:space="preserve"> - </v>
      </c>
    </row>
    <row r="1673" spans="17:17" x14ac:dyDescent="0.25">
      <c r="Q1673" t="str">
        <f>CONCATENATE(Measures!B1739&amp;" - "&amp;Measures!D1739)</f>
        <v xml:space="preserve"> - </v>
      </c>
    </row>
    <row r="1674" spans="17:17" x14ac:dyDescent="0.25">
      <c r="Q1674" t="str">
        <f>CONCATENATE(Measures!B1740&amp;" - "&amp;Measures!D1740)</f>
        <v xml:space="preserve"> - </v>
      </c>
    </row>
    <row r="1675" spans="17:17" x14ac:dyDescent="0.25">
      <c r="Q1675" t="str">
        <f>CONCATENATE(Measures!B1741&amp;" - "&amp;Measures!D1741)</f>
        <v xml:space="preserve"> - </v>
      </c>
    </row>
    <row r="1676" spans="17:17" x14ac:dyDescent="0.25">
      <c r="Q1676" t="str">
        <f>CONCATENATE(Measures!B1742&amp;" - "&amp;Measures!D1742)</f>
        <v xml:space="preserve"> - </v>
      </c>
    </row>
    <row r="1677" spans="17:17" x14ac:dyDescent="0.25">
      <c r="Q1677" t="str">
        <f>CONCATENATE(Measures!B1743&amp;" - "&amp;Measures!D1743)</f>
        <v xml:space="preserve"> - </v>
      </c>
    </row>
    <row r="1678" spans="17:17" x14ac:dyDescent="0.25">
      <c r="Q1678" t="str">
        <f>CONCATENATE(Measures!B1744&amp;" - "&amp;Measures!D1744)</f>
        <v xml:space="preserve"> - </v>
      </c>
    </row>
    <row r="1679" spans="17:17" x14ac:dyDescent="0.25">
      <c r="Q1679" t="str">
        <f>CONCATENATE(Measures!B1745&amp;" - "&amp;Measures!D1745)</f>
        <v xml:space="preserve"> - </v>
      </c>
    </row>
    <row r="1680" spans="17:17" x14ac:dyDescent="0.25">
      <c r="Q1680" t="str">
        <f>CONCATENATE(Measures!B1746&amp;" - "&amp;Measures!D1746)</f>
        <v xml:space="preserve"> - </v>
      </c>
    </row>
    <row r="1681" spans="17:17" x14ac:dyDescent="0.25">
      <c r="Q1681" t="str">
        <f>CONCATENATE(Measures!B1747&amp;" - "&amp;Measures!D1747)</f>
        <v xml:space="preserve"> - </v>
      </c>
    </row>
    <row r="1682" spans="17:17" x14ac:dyDescent="0.25">
      <c r="Q1682" t="str">
        <f>CONCATENATE(Measures!B1748&amp;" - "&amp;Measures!D1748)</f>
        <v xml:space="preserve"> - </v>
      </c>
    </row>
    <row r="1683" spans="17:17" x14ac:dyDescent="0.25">
      <c r="Q1683" t="str">
        <f>CONCATENATE(Measures!B1749&amp;" - "&amp;Measures!D1749)</f>
        <v xml:space="preserve"> - </v>
      </c>
    </row>
    <row r="1684" spans="17:17" x14ac:dyDescent="0.25">
      <c r="Q1684" t="str">
        <f>CONCATENATE(Measures!B1750&amp;" - "&amp;Measures!D1750)</f>
        <v xml:space="preserve"> - </v>
      </c>
    </row>
    <row r="1685" spans="17:17" x14ac:dyDescent="0.25">
      <c r="Q1685" t="str">
        <f>CONCATENATE(Measures!B1751&amp;" - "&amp;Measures!D1751)</f>
        <v xml:space="preserve"> - </v>
      </c>
    </row>
    <row r="1686" spans="17:17" x14ac:dyDescent="0.25">
      <c r="Q1686" t="str">
        <f>CONCATENATE(Measures!B1752&amp;" - "&amp;Measures!D1752)</f>
        <v xml:space="preserve"> - </v>
      </c>
    </row>
    <row r="1687" spans="17:17" x14ac:dyDescent="0.25">
      <c r="Q1687" t="str">
        <f>CONCATENATE(Measures!B1753&amp;" - "&amp;Measures!D1753)</f>
        <v xml:space="preserve"> - </v>
      </c>
    </row>
    <row r="1688" spans="17:17" x14ac:dyDescent="0.25">
      <c r="Q1688" t="str">
        <f>CONCATENATE(Measures!B1754&amp;" - "&amp;Measures!D1754)</f>
        <v xml:space="preserve"> - </v>
      </c>
    </row>
    <row r="1689" spans="17:17" x14ac:dyDescent="0.25">
      <c r="Q1689" t="str">
        <f>CONCATENATE(Measures!B1755&amp;" - "&amp;Measures!D1755)</f>
        <v xml:space="preserve"> - </v>
      </c>
    </row>
    <row r="1690" spans="17:17" x14ac:dyDescent="0.25">
      <c r="Q1690" t="str">
        <f>CONCATENATE(Measures!B1756&amp;" - "&amp;Measures!D1756)</f>
        <v xml:space="preserve"> - </v>
      </c>
    </row>
    <row r="1691" spans="17:17" x14ac:dyDescent="0.25">
      <c r="Q1691" t="str">
        <f>CONCATENATE(Measures!B1757&amp;" - "&amp;Measures!D1757)</f>
        <v xml:space="preserve"> - </v>
      </c>
    </row>
    <row r="1692" spans="17:17" x14ac:dyDescent="0.25">
      <c r="Q1692" t="str">
        <f>CONCATENATE(Measures!B1758&amp;" - "&amp;Measures!D1758)</f>
        <v xml:space="preserve"> - </v>
      </c>
    </row>
    <row r="1693" spans="17:17" x14ac:dyDescent="0.25">
      <c r="Q1693" t="str">
        <f>CONCATENATE(Measures!B1759&amp;" - "&amp;Measures!D1759)</f>
        <v xml:space="preserve"> - </v>
      </c>
    </row>
    <row r="1694" spans="17:17" x14ac:dyDescent="0.25">
      <c r="Q1694" t="str">
        <f>CONCATENATE(Measures!B1760&amp;" - "&amp;Measures!D1760)</f>
        <v xml:space="preserve"> - </v>
      </c>
    </row>
    <row r="1695" spans="17:17" x14ac:dyDescent="0.25">
      <c r="Q1695" t="str">
        <f>CONCATENATE(Measures!B1761&amp;" - "&amp;Measures!D1761)</f>
        <v xml:space="preserve"> - </v>
      </c>
    </row>
    <row r="1696" spans="17:17" x14ac:dyDescent="0.25">
      <c r="Q1696" t="str">
        <f>CONCATENATE(Measures!B1762&amp;" - "&amp;Measures!D1762)</f>
        <v xml:space="preserve"> - </v>
      </c>
    </row>
    <row r="1697" spans="17:17" x14ac:dyDescent="0.25">
      <c r="Q1697" t="str">
        <f>CONCATENATE(Measures!B1763&amp;" - "&amp;Measures!D1763)</f>
        <v xml:space="preserve"> - </v>
      </c>
    </row>
    <row r="1698" spans="17:17" x14ac:dyDescent="0.25">
      <c r="Q1698" t="str">
        <f>CONCATENATE(Measures!B1764&amp;" - "&amp;Measures!D1764)</f>
        <v xml:space="preserve"> - </v>
      </c>
    </row>
    <row r="1699" spans="17:17" x14ac:dyDescent="0.25">
      <c r="Q1699" t="str">
        <f>CONCATENATE(Measures!B1765&amp;" - "&amp;Measures!D1765)</f>
        <v xml:space="preserve"> - </v>
      </c>
    </row>
    <row r="1700" spans="17:17" x14ac:dyDescent="0.25">
      <c r="Q1700" t="str">
        <f>CONCATENATE(Measures!B1766&amp;" - "&amp;Measures!D1766)</f>
        <v xml:space="preserve"> - </v>
      </c>
    </row>
    <row r="1701" spans="17:17" x14ac:dyDescent="0.25">
      <c r="Q1701" t="str">
        <f>CONCATENATE(Measures!B1767&amp;" - "&amp;Measures!D1767)</f>
        <v xml:space="preserve"> - </v>
      </c>
    </row>
    <row r="1702" spans="17:17" x14ac:dyDescent="0.25">
      <c r="Q1702" t="str">
        <f>CONCATENATE(Measures!B1768&amp;" - "&amp;Measures!D1768)</f>
        <v xml:space="preserve"> - </v>
      </c>
    </row>
    <row r="1703" spans="17:17" x14ac:dyDescent="0.25">
      <c r="Q1703" t="str">
        <f>CONCATENATE(Measures!B1769&amp;" - "&amp;Measures!D1769)</f>
        <v xml:space="preserve"> - </v>
      </c>
    </row>
    <row r="1704" spans="17:17" x14ac:dyDescent="0.25">
      <c r="Q1704" t="str">
        <f>CONCATENATE(Measures!B1770&amp;" - "&amp;Measures!D1770)</f>
        <v xml:space="preserve"> - </v>
      </c>
    </row>
    <row r="1705" spans="17:17" x14ac:dyDescent="0.25">
      <c r="Q1705" t="str">
        <f>CONCATENATE(Measures!B1771&amp;" - "&amp;Measures!D1771)</f>
        <v xml:space="preserve"> - </v>
      </c>
    </row>
    <row r="1706" spans="17:17" x14ac:dyDescent="0.25">
      <c r="Q1706" t="str">
        <f>CONCATENATE(Measures!B1772&amp;" - "&amp;Measures!D1772)</f>
        <v xml:space="preserve"> - </v>
      </c>
    </row>
    <row r="1707" spans="17:17" x14ac:dyDescent="0.25">
      <c r="Q1707" t="str">
        <f>CONCATENATE(Measures!B1773&amp;" - "&amp;Measures!D1773)</f>
        <v xml:space="preserve"> - </v>
      </c>
    </row>
    <row r="1708" spans="17:17" x14ac:dyDescent="0.25">
      <c r="Q1708" t="str">
        <f>CONCATENATE(Measures!B1774&amp;" - "&amp;Measures!D1774)</f>
        <v xml:space="preserve"> - </v>
      </c>
    </row>
    <row r="1709" spans="17:17" x14ac:dyDescent="0.25">
      <c r="Q1709" t="str">
        <f>CONCATENATE(Measures!B1775&amp;" - "&amp;Measures!D1775)</f>
        <v xml:space="preserve"> - </v>
      </c>
    </row>
    <row r="1710" spans="17:17" x14ac:dyDescent="0.25">
      <c r="Q1710" t="str">
        <f>CONCATENATE(Measures!B1776&amp;" - "&amp;Measures!D1776)</f>
        <v xml:space="preserve"> - </v>
      </c>
    </row>
    <row r="1711" spans="17:17" x14ac:dyDescent="0.25">
      <c r="Q1711" t="str">
        <f>CONCATENATE(Measures!B1777&amp;" - "&amp;Measures!D1777)</f>
        <v xml:space="preserve"> - </v>
      </c>
    </row>
    <row r="1712" spans="17:17" x14ac:dyDescent="0.25">
      <c r="Q1712" t="str">
        <f>CONCATENATE(Measures!B1778&amp;" - "&amp;Measures!D1778)</f>
        <v xml:space="preserve"> - </v>
      </c>
    </row>
    <row r="1713" spans="17:17" x14ac:dyDescent="0.25">
      <c r="Q1713" t="str">
        <f>CONCATENATE(Measures!B1779&amp;" - "&amp;Measures!D1779)</f>
        <v xml:space="preserve"> - </v>
      </c>
    </row>
    <row r="1714" spans="17:17" x14ac:dyDescent="0.25">
      <c r="Q1714" t="str">
        <f>CONCATENATE(Measures!B1780&amp;" - "&amp;Measures!D1780)</f>
        <v xml:space="preserve"> - </v>
      </c>
    </row>
    <row r="1715" spans="17:17" x14ac:dyDescent="0.25">
      <c r="Q1715" t="str">
        <f>CONCATENATE(Measures!B1781&amp;" - "&amp;Measures!D1781)</f>
        <v xml:space="preserve"> - </v>
      </c>
    </row>
    <row r="1716" spans="17:17" x14ac:dyDescent="0.25">
      <c r="Q1716" t="str">
        <f>CONCATENATE(Measures!B1782&amp;" - "&amp;Measures!D1782)</f>
        <v xml:space="preserve"> - </v>
      </c>
    </row>
    <row r="1717" spans="17:17" x14ac:dyDescent="0.25">
      <c r="Q1717" t="str">
        <f>CONCATENATE(Measures!B1783&amp;" - "&amp;Measures!D1783)</f>
        <v xml:space="preserve"> - </v>
      </c>
    </row>
    <row r="1718" spans="17:17" x14ac:dyDescent="0.25">
      <c r="Q1718" t="str">
        <f>CONCATENATE(Measures!B1784&amp;" - "&amp;Measures!D1784)</f>
        <v xml:space="preserve"> - </v>
      </c>
    </row>
    <row r="1719" spans="17:17" x14ac:dyDescent="0.25">
      <c r="Q1719" t="str">
        <f>CONCATENATE(Measures!B1785&amp;" - "&amp;Measures!D1785)</f>
        <v xml:space="preserve"> - </v>
      </c>
    </row>
    <row r="1720" spans="17:17" x14ac:dyDescent="0.25">
      <c r="Q1720" t="str">
        <f>CONCATENATE(Measures!B1786&amp;" - "&amp;Measures!D1786)</f>
        <v xml:space="preserve"> - </v>
      </c>
    </row>
    <row r="1721" spans="17:17" x14ac:dyDescent="0.25">
      <c r="Q1721" t="str">
        <f>CONCATENATE(Measures!B1787&amp;" - "&amp;Measures!D1787)</f>
        <v xml:space="preserve"> - </v>
      </c>
    </row>
    <row r="1722" spans="17:17" x14ac:dyDescent="0.25">
      <c r="Q1722" t="str">
        <f>CONCATENATE(Measures!B1788&amp;" - "&amp;Measures!D1788)</f>
        <v xml:space="preserve"> - </v>
      </c>
    </row>
    <row r="1723" spans="17:17" x14ac:dyDescent="0.25">
      <c r="Q1723" t="str">
        <f>CONCATENATE(Measures!B1789&amp;" - "&amp;Measures!D1789)</f>
        <v xml:space="preserve"> - </v>
      </c>
    </row>
    <row r="1724" spans="17:17" x14ac:dyDescent="0.25">
      <c r="Q1724" t="str">
        <f>CONCATENATE(Measures!B1790&amp;" - "&amp;Measures!D1790)</f>
        <v xml:space="preserve"> - </v>
      </c>
    </row>
    <row r="1725" spans="17:17" x14ac:dyDescent="0.25">
      <c r="Q1725" t="str">
        <f>CONCATENATE(Measures!B1791&amp;" - "&amp;Measures!D1791)</f>
        <v xml:space="preserve"> - </v>
      </c>
    </row>
    <row r="1726" spans="17:17" x14ac:dyDescent="0.25">
      <c r="Q1726" t="str">
        <f>CONCATENATE(Measures!B1792&amp;" - "&amp;Measures!D1792)</f>
        <v xml:space="preserve"> - </v>
      </c>
    </row>
    <row r="1727" spans="17:17" x14ac:dyDescent="0.25">
      <c r="Q1727" t="str">
        <f>CONCATENATE(Measures!B1793&amp;" - "&amp;Measures!D1793)</f>
        <v xml:space="preserve"> - </v>
      </c>
    </row>
    <row r="1728" spans="17:17" x14ac:dyDescent="0.25">
      <c r="Q1728" t="str">
        <f>CONCATENATE(Measures!B1794&amp;" - "&amp;Measures!D1794)</f>
        <v xml:space="preserve"> - </v>
      </c>
    </row>
    <row r="1729" spans="17:17" x14ac:dyDescent="0.25">
      <c r="Q1729" t="str">
        <f>CONCATENATE(Measures!B1795&amp;" - "&amp;Measures!D1795)</f>
        <v xml:space="preserve"> - </v>
      </c>
    </row>
    <row r="1730" spans="17:17" x14ac:dyDescent="0.25">
      <c r="Q1730" t="str">
        <f>CONCATENATE(Measures!B1796&amp;" - "&amp;Measures!D1796)</f>
        <v xml:space="preserve"> - </v>
      </c>
    </row>
    <row r="1731" spans="17:17" x14ac:dyDescent="0.25">
      <c r="Q1731" t="str">
        <f>CONCATENATE(Measures!B1797&amp;" - "&amp;Measures!D1797)</f>
        <v xml:space="preserve"> - </v>
      </c>
    </row>
    <row r="1732" spans="17:17" x14ac:dyDescent="0.25">
      <c r="Q1732" t="str">
        <f>CONCATENATE(Measures!B1798&amp;" - "&amp;Measures!D1798)</f>
        <v xml:space="preserve"> - </v>
      </c>
    </row>
    <row r="1733" spans="17:17" x14ac:dyDescent="0.25">
      <c r="Q1733" t="str">
        <f>CONCATENATE(Measures!B1799&amp;" - "&amp;Measures!D1799)</f>
        <v xml:space="preserve"> - </v>
      </c>
    </row>
    <row r="1734" spans="17:17" x14ac:dyDescent="0.25">
      <c r="Q1734" t="str">
        <f>CONCATENATE(Measures!B1800&amp;" - "&amp;Measures!D1800)</f>
        <v xml:space="preserve"> - </v>
      </c>
    </row>
    <row r="1735" spans="17:17" x14ac:dyDescent="0.25">
      <c r="Q1735" t="str">
        <f>CONCATENATE(Measures!B1801&amp;" - "&amp;Measures!D1801)</f>
        <v xml:space="preserve"> - </v>
      </c>
    </row>
    <row r="1736" spans="17:17" x14ac:dyDescent="0.25">
      <c r="Q1736" t="str">
        <f>CONCATENATE(Measures!B1802&amp;" - "&amp;Measures!D1802)</f>
        <v xml:space="preserve"> - </v>
      </c>
    </row>
    <row r="1737" spans="17:17" x14ac:dyDescent="0.25">
      <c r="Q1737" t="str">
        <f>CONCATENATE(Measures!B1803&amp;" - "&amp;Measures!D1803)</f>
        <v xml:space="preserve"> - </v>
      </c>
    </row>
    <row r="1738" spans="17:17" x14ac:dyDescent="0.25">
      <c r="Q1738" t="str">
        <f>CONCATENATE(Measures!B1804&amp;" - "&amp;Measures!D1804)</f>
        <v xml:space="preserve"> - </v>
      </c>
    </row>
    <row r="1739" spans="17:17" x14ac:dyDescent="0.25">
      <c r="Q1739" t="str">
        <f>CONCATENATE(Measures!B1805&amp;" - "&amp;Measures!D1805)</f>
        <v xml:space="preserve"> - </v>
      </c>
    </row>
    <row r="1740" spans="17:17" x14ac:dyDescent="0.25">
      <c r="Q1740" t="str">
        <f>CONCATENATE(Measures!B1806&amp;" - "&amp;Measures!D1806)</f>
        <v xml:space="preserve"> - </v>
      </c>
    </row>
    <row r="1741" spans="17:17" x14ac:dyDescent="0.25">
      <c r="Q1741" t="str">
        <f>CONCATENATE(Measures!B1807&amp;" - "&amp;Measures!D1807)</f>
        <v xml:space="preserve"> - </v>
      </c>
    </row>
    <row r="1742" spans="17:17" x14ac:dyDescent="0.25">
      <c r="Q1742" t="str">
        <f>CONCATENATE(Measures!B1808&amp;" - "&amp;Measures!D1808)</f>
        <v xml:space="preserve"> - </v>
      </c>
    </row>
    <row r="1743" spans="17:17" x14ac:dyDescent="0.25">
      <c r="Q1743" t="str">
        <f>CONCATENATE(Measures!B1809&amp;" - "&amp;Measures!D1809)</f>
        <v xml:space="preserve"> - </v>
      </c>
    </row>
    <row r="1744" spans="17:17" x14ac:dyDescent="0.25">
      <c r="Q1744" t="str">
        <f>CONCATENATE(Measures!B1810&amp;" - "&amp;Measures!D1810)</f>
        <v xml:space="preserve"> - </v>
      </c>
    </row>
    <row r="1745" spans="17:17" x14ac:dyDescent="0.25">
      <c r="Q1745" t="str">
        <f>CONCATENATE(Measures!B1811&amp;" - "&amp;Measures!D1811)</f>
        <v xml:space="preserve"> - </v>
      </c>
    </row>
    <row r="1746" spans="17:17" x14ac:dyDescent="0.25">
      <c r="Q1746" t="str">
        <f>CONCATENATE(Measures!B1812&amp;" - "&amp;Measures!D1812)</f>
        <v xml:space="preserve"> - </v>
      </c>
    </row>
    <row r="1747" spans="17:17" x14ac:dyDescent="0.25">
      <c r="Q1747" t="str">
        <f>CONCATENATE(Measures!B1813&amp;" - "&amp;Measures!D1813)</f>
        <v xml:space="preserve"> - </v>
      </c>
    </row>
    <row r="1748" spans="17:17" x14ac:dyDescent="0.25">
      <c r="Q1748" t="str">
        <f>CONCATENATE(Measures!B1814&amp;" - "&amp;Measures!D1814)</f>
        <v xml:space="preserve"> - </v>
      </c>
    </row>
    <row r="1749" spans="17:17" x14ac:dyDescent="0.25">
      <c r="Q1749" t="str">
        <f>CONCATENATE(Measures!B1815&amp;" - "&amp;Measures!D1815)</f>
        <v xml:space="preserve"> - </v>
      </c>
    </row>
    <row r="1750" spans="17:17" x14ac:dyDescent="0.25">
      <c r="Q1750" t="str">
        <f>CONCATENATE(Measures!B1816&amp;" - "&amp;Measures!D1816)</f>
        <v xml:space="preserve"> - </v>
      </c>
    </row>
    <row r="1751" spans="17:17" x14ac:dyDescent="0.25">
      <c r="Q1751" t="str">
        <f>CONCATENATE(Measures!B1817&amp;" - "&amp;Measures!D1817)</f>
        <v xml:space="preserve"> - </v>
      </c>
    </row>
    <row r="1752" spans="17:17" x14ac:dyDescent="0.25">
      <c r="Q1752" t="str">
        <f>CONCATENATE(Measures!B1818&amp;" - "&amp;Measures!D1818)</f>
        <v xml:space="preserve"> - </v>
      </c>
    </row>
    <row r="1753" spans="17:17" x14ac:dyDescent="0.25">
      <c r="Q1753" t="str">
        <f>CONCATENATE(Measures!B1819&amp;" - "&amp;Measures!D1819)</f>
        <v xml:space="preserve"> - </v>
      </c>
    </row>
    <row r="1754" spans="17:17" x14ac:dyDescent="0.25">
      <c r="Q1754" t="str">
        <f>CONCATENATE(Measures!B1820&amp;" - "&amp;Measures!D1820)</f>
        <v xml:space="preserve"> - </v>
      </c>
    </row>
    <row r="1755" spans="17:17" x14ac:dyDescent="0.25">
      <c r="Q1755" t="str">
        <f>CONCATENATE(Measures!B1821&amp;" - "&amp;Measures!D1821)</f>
        <v xml:space="preserve"> - </v>
      </c>
    </row>
    <row r="1756" spans="17:17" x14ac:dyDescent="0.25">
      <c r="Q1756" t="str">
        <f>CONCATENATE(Measures!B1822&amp;" - "&amp;Measures!D1822)</f>
        <v xml:space="preserve"> - </v>
      </c>
    </row>
    <row r="1757" spans="17:17" x14ac:dyDescent="0.25">
      <c r="Q1757" t="str">
        <f>CONCATENATE(Measures!B1823&amp;" - "&amp;Measures!D1823)</f>
        <v xml:space="preserve"> - </v>
      </c>
    </row>
    <row r="1758" spans="17:17" x14ac:dyDescent="0.25">
      <c r="Q1758" t="str">
        <f>CONCATENATE(Measures!B1824&amp;" - "&amp;Measures!D1824)</f>
        <v xml:space="preserve"> - </v>
      </c>
    </row>
    <row r="1759" spans="17:17" x14ac:dyDescent="0.25">
      <c r="Q1759" t="str">
        <f>CONCATENATE(Measures!B1825&amp;" - "&amp;Measures!D1825)</f>
        <v xml:space="preserve"> - </v>
      </c>
    </row>
    <row r="1760" spans="17:17" x14ac:dyDescent="0.25">
      <c r="Q1760" t="str">
        <f>CONCATENATE(Measures!B1826&amp;" - "&amp;Measures!D1826)</f>
        <v xml:space="preserve"> - </v>
      </c>
    </row>
    <row r="1761" spans="17:17" x14ac:dyDescent="0.25">
      <c r="Q1761" t="str">
        <f>CONCATENATE(Measures!B1827&amp;" - "&amp;Measures!D1827)</f>
        <v xml:space="preserve"> - </v>
      </c>
    </row>
    <row r="1762" spans="17:17" x14ac:dyDescent="0.25">
      <c r="Q1762" t="str">
        <f>CONCATENATE(Measures!B1828&amp;" - "&amp;Measures!D1828)</f>
        <v xml:space="preserve"> - </v>
      </c>
    </row>
    <row r="1763" spans="17:17" x14ac:dyDescent="0.25">
      <c r="Q1763" t="str">
        <f>CONCATENATE(Measures!B1829&amp;" - "&amp;Measures!D1829)</f>
        <v xml:space="preserve"> - </v>
      </c>
    </row>
    <row r="1764" spans="17:17" x14ac:dyDescent="0.25">
      <c r="Q1764" t="str">
        <f>CONCATENATE(Measures!B1830&amp;" - "&amp;Measures!D1830)</f>
        <v xml:space="preserve"> - </v>
      </c>
    </row>
    <row r="1765" spans="17:17" x14ac:dyDescent="0.25">
      <c r="Q1765" t="str">
        <f>CONCATENATE(Measures!B1831&amp;" - "&amp;Measures!D1831)</f>
        <v xml:space="preserve"> - </v>
      </c>
    </row>
    <row r="1766" spans="17:17" x14ac:dyDescent="0.25">
      <c r="Q1766" t="str">
        <f>CONCATENATE(Measures!B1832&amp;" - "&amp;Measures!D1832)</f>
        <v xml:space="preserve"> - </v>
      </c>
    </row>
    <row r="1767" spans="17:17" x14ac:dyDescent="0.25">
      <c r="Q1767" t="str">
        <f>CONCATENATE(Measures!B1833&amp;" - "&amp;Measures!D1833)</f>
        <v xml:space="preserve"> - </v>
      </c>
    </row>
    <row r="1768" spans="17:17" x14ac:dyDescent="0.25">
      <c r="Q1768" t="str">
        <f>CONCATENATE(Measures!B1834&amp;" - "&amp;Measures!D1834)</f>
        <v xml:space="preserve"> - </v>
      </c>
    </row>
    <row r="1769" spans="17:17" x14ac:dyDescent="0.25">
      <c r="Q1769" t="str">
        <f>CONCATENATE(Measures!B1835&amp;" - "&amp;Measures!D1835)</f>
        <v xml:space="preserve"> - </v>
      </c>
    </row>
    <row r="1770" spans="17:17" x14ac:dyDescent="0.25">
      <c r="Q1770" t="str">
        <f>CONCATENATE(Measures!B1836&amp;" - "&amp;Measures!D1836)</f>
        <v xml:space="preserve"> - </v>
      </c>
    </row>
    <row r="1771" spans="17:17" x14ac:dyDescent="0.25">
      <c r="Q1771" t="str">
        <f>CONCATENATE(Measures!B1837&amp;" - "&amp;Measures!D1837)</f>
        <v xml:space="preserve"> - </v>
      </c>
    </row>
    <row r="1772" spans="17:17" x14ac:dyDescent="0.25">
      <c r="Q1772" t="str">
        <f>CONCATENATE(Measures!B1838&amp;" - "&amp;Measures!D1838)</f>
        <v xml:space="preserve"> - </v>
      </c>
    </row>
    <row r="1773" spans="17:17" x14ac:dyDescent="0.25">
      <c r="Q1773" t="str">
        <f>CONCATENATE(Measures!B1839&amp;" - "&amp;Measures!D1839)</f>
        <v xml:space="preserve"> - </v>
      </c>
    </row>
    <row r="1774" spans="17:17" x14ac:dyDescent="0.25">
      <c r="Q1774" t="str">
        <f>CONCATENATE(Measures!B1840&amp;" - "&amp;Measures!D1840)</f>
        <v xml:space="preserve"> - </v>
      </c>
    </row>
    <row r="1775" spans="17:17" x14ac:dyDescent="0.25">
      <c r="Q1775" t="str">
        <f>CONCATENATE(Measures!B1841&amp;" - "&amp;Measures!D1841)</f>
        <v xml:space="preserve"> - </v>
      </c>
    </row>
    <row r="1776" spans="17:17" x14ac:dyDescent="0.25">
      <c r="Q1776" t="str">
        <f>CONCATENATE(Measures!B1842&amp;" - "&amp;Measures!D1842)</f>
        <v xml:space="preserve"> - </v>
      </c>
    </row>
    <row r="1777" spans="17:17" x14ac:dyDescent="0.25">
      <c r="Q1777" t="str">
        <f>CONCATENATE(Measures!B1843&amp;" - "&amp;Measures!D1843)</f>
        <v xml:space="preserve"> - </v>
      </c>
    </row>
    <row r="1778" spans="17:17" x14ac:dyDescent="0.25">
      <c r="Q1778" t="str">
        <f>CONCATENATE(Measures!B1844&amp;" - "&amp;Measures!D1844)</f>
        <v xml:space="preserve"> - </v>
      </c>
    </row>
    <row r="1779" spans="17:17" x14ac:dyDescent="0.25">
      <c r="Q1779" t="str">
        <f>CONCATENATE(Measures!B1845&amp;" - "&amp;Measures!D1845)</f>
        <v xml:space="preserve"> - </v>
      </c>
    </row>
    <row r="1780" spans="17:17" x14ac:dyDescent="0.25">
      <c r="Q1780" t="str">
        <f>CONCATENATE(Measures!B1846&amp;" - "&amp;Measures!D1846)</f>
        <v xml:space="preserve"> - </v>
      </c>
    </row>
    <row r="1781" spans="17:17" x14ac:dyDescent="0.25">
      <c r="Q1781" t="str">
        <f>CONCATENATE(Measures!B1847&amp;" - "&amp;Measures!D1847)</f>
        <v xml:space="preserve"> - </v>
      </c>
    </row>
    <row r="1782" spans="17:17" x14ac:dyDescent="0.25">
      <c r="Q1782" t="str">
        <f>CONCATENATE(Measures!B1848&amp;" - "&amp;Measures!D1848)</f>
        <v xml:space="preserve"> - </v>
      </c>
    </row>
    <row r="1783" spans="17:17" x14ac:dyDescent="0.25">
      <c r="Q1783" t="str">
        <f>CONCATENATE(Measures!B1849&amp;" - "&amp;Measures!D1849)</f>
        <v xml:space="preserve"> - </v>
      </c>
    </row>
    <row r="1784" spans="17:17" x14ac:dyDescent="0.25">
      <c r="Q1784" t="str">
        <f>CONCATENATE(Measures!B1850&amp;" - "&amp;Measures!D1850)</f>
        <v xml:space="preserve"> - </v>
      </c>
    </row>
    <row r="1785" spans="17:17" x14ac:dyDescent="0.25">
      <c r="Q1785" t="str">
        <f>CONCATENATE(Measures!B1851&amp;" - "&amp;Measures!D1851)</f>
        <v xml:space="preserve"> - </v>
      </c>
    </row>
    <row r="1786" spans="17:17" x14ac:dyDescent="0.25">
      <c r="Q1786" t="str">
        <f>CONCATENATE(Measures!B1852&amp;" - "&amp;Measures!D1852)</f>
        <v xml:space="preserve"> - </v>
      </c>
    </row>
    <row r="1787" spans="17:17" x14ac:dyDescent="0.25">
      <c r="Q1787" t="str">
        <f>CONCATENATE(Measures!B1853&amp;" - "&amp;Measures!D1853)</f>
        <v xml:space="preserve"> - </v>
      </c>
    </row>
    <row r="1788" spans="17:17" x14ac:dyDescent="0.25">
      <c r="Q1788" t="str">
        <f>CONCATENATE(Measures!B1854&amp;" - "&amp;Measures!D1854)</f>
        <v xml:space="preserve"> - </v>
      </c>
    </row>
    <row r="1789" spans="17:17" x14ac:dyDescent="0.25">
      <c r="Q1789" t="str">
        <f>CONCATENATE(Measures!B1855&amp;" - "&amp;Measures!D1855)</f>
        <v xml:space="preserve"> - </v>
      </c>
    </row>
    <row r="1790" spans="17:17" x14ac:dyDescent="0.25">
      <c r="Q1790" t="str">
        <f>CONCATENATE(Measures!B1856&amp;" - "&amp;Measures!D1856)</f>
        <v xml:space="preserve"> - </v>
      </c>
    </row>
    <row r="1791" spans="17:17" x14ac:dyDescent="0.25">
      <c r="Q1791" t="str">
        <f>CONCATENATE(Measures!B1857&amp;" - "&amp;Measures!D1857)</f>
        <v xml:space="preserve"> - </v>
      </c>
    </row>
    <row r="1792" spans="17:17" x14ac:dyDescent="0.25">
      <c r="Q1792" t="str">
        <f>CONCATENATE(Measures!B1858&amp;" - "&amp;Measures!D1858)</f>
        <v xml:space="preserve"> - </v>
      </c>
    </row>
    <row r="1793" spans="17:17" x14ac:dyDescent="0.25">
      <c r="Q1793" t="str">
        <f>CONCATENATE(Measures!B1859&amp;" - "&amp;Measures!D1859)</f>
        <v xml:space="preserve"> - </v>
      </c>
    </row>
    <row r="1794" spans="17:17" x14ac:dyDescent="0.25">
      <c r="Q1794" t="str">
        <f>CONCATENATE(Measures!B1860&amp;" - "&amp;Measures!D1860)</f>
        <v xml:space="preserve"> - </v>
      </c>
    </row>
    <row r="1795" spans="17:17" x14ac:dyDescent="0.25">
      <c r="Q1795" t="str">
        <f>CONCATENATE(Measures!B1861&amp;" - "&amp;Measures!D1861)</f>
        <v xml:space="preserve"> - </v>
      </c>
    </row>
    <row r="1796" spans="17:17" x14ac:dyDescent="0.25">
      <c r="Q1796" t="str">
        <f>CONCATENATE(Measures!B1862&amp;" - "&amp;Measures!D1862)</f>
        <v xml:space="preserve"> - </v>
      </c>
    </row>
    <row r="1797" spans="17:17" x14ac:dyDescent="0.25">
      <c r="Q1797" t="str">
        <f>CONCATENATE(Measures!B1863&amp;" - "&amp;Measures!D1863)</f>
        <v xml:space="preserve"> - </v>
      </c>
    </row>
    <row r="1798" spans="17:17" x14ac:dyDescent="0.25">
      <c r="Q1798" t="str">
        <f>CONCATENATE(Measures!B1864&amp;" - "&amp;Measures!D1864)</f>
        <v xml:space="preserve"> - </v>
      </c>
    </row>
    <row r="1799" spans="17:17" x14ac:dyDescent="0.25">
      <c r="Q1799" t="str">
        <f>CONCATENATE(Measures!B1865&amp;" - "&amp;Measures!D1865)</f>
        <v xml:space="preserve"> - </v>
      </c>
    </row>
    <row r="1800" spans="17:17" x14ac:dyDescent="0.25">
      <c r="Q1800" t="str">
        <f>CONCATENATE(Measures!B1866&amp;" - "&amp;Measures!D1866)</f>
        <v xml:space="preserve"> - </v>
      </c>
    </row>
    <row r="1801" spans="17:17" x14ac:dyDescent="0.25">
      <c r="Q1801" t="str">
        <f>CONCATENATE(Measures!B1867&amp;" - "&amp;Measures!D1867)</f>
        <v xml:space="preserve"> - </v>
      </c>
    </row>
    <row r="1802" spans="17:17" x14ac:dyDescent="0.25">
      <c r="Q1802" t="str">
        <f>CONCATENATE(Measures!B1868&amp;" - "&amp;Measures!D1868)</f>
        <v xml:space="preserve"> - </v>
      </c>
    </row>
    <row r="1803" spans="17:17" x14ac:dyDescent="0.25">
      <c r="Q1803" t="str">
        <f>CONCATENATE(Measures!B1869&amp;" - "&amp;Measures!D1869)</f>
        <v xml:space="preserve"> - </v>
      </c>
    </row>
    <row r="1804" spans="17:17" x14ac:dyDescent="0.25">
      <c r="Q1804" t="str">
        <f>CONCATENATE(Measures!B1870&amp;" - "&amp;Measures!D1870)</f>
        <v xml:space="preserve"> - </v>
      </c>
    </row>
    <row r="1805" spans="17:17" x14ac:dyDescent="0.25">
      <c r="Q1805" t="str">
        <f>CONCATENATE(Measures!B1871&amp;" - "&amp;Measures!D1871)</f>
        <v xml:space="preserve"> - </v>
      </c>
    </row>
    <row r="1806" spans="17:17" x14ac:dyDescent="0.25">
      <c r="Q1806" t="str">
        <f>CONCATENATE(Measures!B1872&amp;" - "&amp;Measures!D1872)</f>
        <v xml:space="preserve"> - </v>
      </c>
    </row>
    <row r="1807" spans="17:17" x14ac:dyDescent="0.25">
      <c r="Q1807" t="str">
        <f>CONCATENATE(Measures!B1873&amp;" - "&amp;Measures!D1873)</f>
        <v xml:space="preserve"> - </v>
      </c>
    </row>
    <row r="1808" spans="17:17" x14ac:dyDescent="0.25">
      <c r="Q1808" t="str">
        <f>CONCATENATE(Measures!B1874&amp;" - "&amp;Measures!D1874)</f>
        <v xml:space="preserve"> - </v>
      </c>
    </row>
    <row r="1809" spans="17:17" x14ac:dyDescent="0.25">
      <c r="Q1809" t="str">
        <f>CONCATENATE(Measures!B1875&amp;" - "&amp;Measures!D1875)</f>
        <v xml:space="preserve"> - </v>
      </c>
    </row>
    <row r="1810" spans="17:17" x14ac:dyDescent="0.25">
      <c r="Q1810" t="str">
        <f>CONCATENATE(Measures!B1876&amp;" - "&amp;Measures!D1876)</f>
        <v xml:space="preserve"> - </v>
      </c>
    </row>
    <row r="1811" spans="17:17" x14ac:dyDescent="0.25">
      <c r="Q1811" t="str">
        <f>CONCATENATE(Measures!B1877&amp;" - "&amp;Measures!D1877)</f>
        <v xml:space="preserve"> - </v>
      </c>
    </row>
    <row r="1812" spans="17:17" x14ac:dyDescent="0.25">
      <c r="Q1812" t="str">
        <f>CONCATENATE(Measures!B1878&amp;" - "&amp;Measures!D1878)</f>
        <v xml:space="preserve"> - </v>
      </c>
    </row>
    <row r="1813" spans="17:17" x14ac:dyDescent="0.25">
      <c r="Q1813" t="str">
        <f>CONCATENATE(Measures!B1879&amp;" - "&amp;Measures!D1879)</f>
        <v xml:space="preserve"> - </v>
      </c>
    </row>
    <row r="1814" spans="17:17" x14ac:dyDescent="0.25">
      <c r="Q1814" t="str">
        <f>CONCATENATE(Measures!B1880&amp;" - "&amp;Measures!D1880)</f>
        <v xml:space="preserve"> - </v>
      </c>
    </row>
    <row r="1815" spans="17:17" x14ac:dyDescent="0.25">
      <c r="Q1815" t="str">
        <f>CONCATENATE(Measures!B1881&amp;" - "&amp;Measures!D1881)</f>
        <v xml:space="preserve"> - </v>
      </c>
    </row>
    <row r="1816" spans="17:17" x14ac:dyDescent="0.25">
      <c r="Q1816" t="str">
        <f>CONCATENATE(Measures!B1882&amp;" - "&amp;Measures!D1882)</f>
        <v xml:space="preserve"> - </v>
      </c>
    </row>
    <row r="1817" spans="17:17" x14ac:dyDescent="0.25">
      <c r="Q1817" t="str">
        <f>CONCATENATE(Measures!B1883&amp;" - "&amp;Measures!D1883)</f>
        <v xml:space="preserve"> - </v>
      </c>
    </row>
    <row r="1818" spans="17:17" x14ac:dyDescent="0.25">
      <c r="Q1818" t="str">
        <f>CONCATENATE(Measures!B1884&amp;" - "&amp;Measures!D1884)</f>
        <v xml:space="preserve"> - </v>
      </c>
    </row>
    <row r="1819" spans="17:17" x14ac:dyDescent="0.25">
      <c r="Q1819" t="str">
        <f>CONCATENATE(Measures!B1885&amp;" - "&amp;Measures!D1885)</f>
        <v xml:space="preserve"> - </v>
      </c>
    </row>
    <row r="1820" spans="17:17" x14ac:dyDescent="0.25">
      <c r="Q1820" t="str">
        <f>CONCATENATE(Measures!B1886&amp;" - "&amp;Measures!D1886)</f>
        <v xml:space="preserve"> - </v>
      </c>
    </row>
    <row r="1821" spans="17:17" x14ac:dyDescent="0.25">
      <c r="Q1821" t="str">
        <f>CONCATENATE(Measures!B1887&amp;" - "&amp;Measures!D1887)</f>
        <v xml:space="preserve"> - </v>
      </c>
    </row>
    <row r="1822" spans="17:17" x14ac:dyDescent="0.25">
      <c r="Q1822" t="str">
        <f>CONCATENATE(Measures!B1888&amp;" - "&amp;Measures!D1888)</f>
        <v xml:space="preserve"> - </v>
      </c>
    </row>
    <row r="1823" spans="17:17" x14ac:dyDescent="0.25">
      <c r="Q1823" t="str">
        <f>CONCATENATE(Measures!B1889&amp;" - "&amp;Measures!D1889)</f>
        <v xml:space="preserve"> - </v>
      </c>
    </row>
    <row r="1824" spans="17:17" x14ac:dyDescent="0.25">
      <c r="Q1824" t="str">
        <f>CONCATENATE(Measures!B1890&amp;" - "&amp;Measures!D1890)</f>
        <v xml:space="preserve"> - </v>
      </c>
    </row>
    <row r="1825" spans="17:17" x14ac:dyDescent="0.25">
      <c r="Q1825" t="str">
        <f>CONCATENATE(Measures!B1891&amp;" - "&amp;Measures!D1891)</f>
        <v xml:space="preserve"> - </v>
      </c>
    </row>
    <row r="1826" spans="17:17" x14ac:dyDescent="0.25">
      <c r="Q1826" t="str">
        <f>CONCATENATE(Measures!B1892&amp;" - "&amp;Measures!D1892)</f>
        <v xml:space="preserve"> - </v>
      </c>
    </row>
    <row r="1827" spans="17:17" x14ac:dyDescent="0.25">
      <c r="Q1827" t="str">
        <f>CONCATENATE(Measures!B1893&amp;" - "&amp;Measures!D1893)</f>
        <v xml:space="preserve"> - </v>
      </c>
    </row>
    <row r="1828" spans="17:17" x14ac:dyDescent="0.25">
      <c r="Q1828" t="str">
        <f>CONCATENATE(Measures!B1894&amp;" - "&amp;Measures!D1894)</f>
        <v xml:space="preserve"> - </v>
      </c>
    </row>
    <row r="1829" spans="17:17" x14ac:dyDescent="0.25">
      <c r="Q1829" t="str">
        <f>CONCATENATE(Measures!B1895&amp;" - "&amp;Measures!D1895)</f>
        <v xml:space="preserve"> - </v>
      </c>
    </row>
    <row r="1830" spans="17:17" x14ac:dyDescent="0.25">
      <c r="Q1830" t="str">
        <f>CONCATENATE(Measures!B1896&amp;" - "&amp;Measures!D1896)</f>
        <v xml:space="preserve"> - </v>
      </c>
    </row>
    <row r="1831" spans="17:17" x14ac:dyDescent="0.25">
      <c r="Q1831" t="str">
        <f>CONCATENATE(Measures!B1897&amp;" - "&amp;Measures!D1897)</f>
        <v xml:space="preserve"> - </v>
      </c>
    </row>
    <row r="1832" spans="17:17" x14ac:dyDescent="0.25">
      <c r="Q1832" t="str">
        <f>CONCATENATE(Measures!B1898&amp;" - "&amp;Measures!D1898)</f>
        <v xml:space="preserve"> - </v>
      </c>
    </row>
    <row r="1833" spans="17:17" x14ac:dyDescent="0.25">
      <c r="Q1833" t="str">
        <f>CONCATENATE(Measures!B1899&amp;" - "&amp;Measures!D1899)</f>
        <v xml:space="preserve"> - </v>
      </c>
    </row>
    <row r="1834" spans="17:17" x14ac:dyDescent="0.25">
      <c r="Q1834" t="str">
        <f>CONCATENATE(Measures!B1900&amp;" - "&amp;Measures!D1900)</f>
        <v xml:space="preserve"> - </v>
      </c>
    </row>
    <row r="1835" spans="17:17" x14ac:dyDescent="0.25">
      <c r="Q1835" t="str">
        <f>CONCATENATE(Measures!B1901&amp;" - "&amp;Measures!D1901)</f>
        <v xml:space="preserve"> - </v>
      </c>
    </row>
    <row r="1836" spans="17:17" x14ac:dyDescent="0.25">
      <c r="Q1836" t="str">
        <f>CONCATENATE(Measures!B1902&amp;" - "&amp;Measures!D1902)</f>
        <v xml:space="preserve"> - </v>
      </c>
    </row>
    <row r="1837" spans="17:17" x14ac:dyDescent="0.25">
      <c r="Q1837" t="str">
        <f>CONCATENATE(Measures!B1903&amp;" - "&amp;Measures!D1903)</f>
        <v xml:space="preserve"> - </v>
      </c>
    </row>
    <row r="1838" spans="17:17" x14ac:dyDescent="0.25">
      <c r="Q1838" t="str">
        <f>CONCATENATE(Measures!B1904&amp;" - "&amp;Measures!D1904)</f>
        <v xml:space="preserve"> - </v>
      </c>
    </row>
    <row r="1839" spans="17:17" x14ac:dyDescent="0.25">
      <c r="Q1839" t="str">
        <f>CONCATENATE(Measures!B1905&amp;" - "&amp;Measures!D1905)</f>
        <v xml:space="preserve"> - </v>
      </c>
    </row>
    <row r="1840" spans="17:17" x14ac:dyDescent="0.25">
      <c r="Q1840" t="str">
        <f>CONCATENATE(Measures!B1906&amp;" - "&amp;Measures!D1906)</f>
        <v xml:space="preserve"> - </v>
      </c>
    </row>
    <row r="1841" spans="17:17" x14ac:dyDescent="0.25">
      <c r="Q1841" t="str">
        <f>CONCATENATE(Measures!B1907&amp;" - "&amp;Measures!D1907)</f>
        <v xml:space="preserve"> - </v>
      </c>
    </row>
    <row r="1842" spans="17:17" x14ac:dyDescent="0.25">
      <c r="Q1842" t="str">
        <f>CONCATENATE(Measures!B1908&amp;" - "&amp;Measures!D1908)</f>
        <v xml:space="preserve"> - </v>
      </c>
    </row>
    <row r="1843" spans="17:17" x14ac:dyDescent="0.25">
      <c r="Q1843" t="str">
        <f>CONCATENATE(Measures!B1909&amp;" - "&amp;Measures!D1909)</f>
        <v xml:space="preserve"> - </v>
      </c>
    </row>
    <row r="1844" spans="17:17" x14ac:dyDescent="0.25">
      <c r="Q1844" t="str">
        <f>CONCATENATE(Measures!B1910&amp;" - "&amp;Measures!D1910)</f>
        <v xml:space="preserve"> - </v>
      </c>
    </row>
    <row r="1845" spans="17:17" x14ac:dyDescent="0.25">
      <c r="Q1845" t="str">
        <f>CONCATENATE(Measures!B1911&amp;" - "&amp;Measures!D1911)</f>
        <v xml:space="preserve"> - </v>
      </c>
    </row>
    <row r="1846" spans="17:17" x14ac:dyDescent="0.25">
      <c r="Q1846" t="str">
        <f>CONCATENATE(Measures!B1912&amp;" - "&amp;Measures!D1912)</f>
        <v xml:space="preserve"> - </v>
      </c>
    </row>
    <row r="1847" spans="17:17" x14ac:dyDescent="0.25">
      <c r="Q1847" t="str">
        <f>CONCATENATE(Measures!B1913&amp;" - "&amp;Measures!D1913)</f>
        <v xml:space="preserve"> - </v>
      </c>
    </row>
    <row r="1848" spans="17:17" x14ac:dyDescent="0.25">
      <c r="Q1848" t="str">
        <f>CONCATENATE(Measures!B1914&amp;" - "&amp;Measures!D1914)</f>
        <v xml:space="preserve"> - </v>
      </c>
    </row>
    <row r="1849" spans="17:17" x14ac:dyDescent="0.25">
      <c r="Q1849" t="str">
        <f>CONCATENATE(Measures!B1915&amp;" - "&amp;Measures!D1915)</f>
        <v xml:space="preserve"> - </v>
      </c>
    </row>
    <row r="1850" spans="17:17" x14ac:dyDescent="0.25">
      <c r="Q1850" t="str">
        <f>CONCATENATE(Measures!B1916&amp;" - "&amp;Measures!D1916)</f>
        <v xml:space="preserve"> - </v>
      </c>
    </row>
    <row r="1851" spans="17:17" x14ac:dyDescent="0.25">
      <c r="Q1851" t="str">
        <f>CONCATENATE(Measures!B1917&amp;" - "&amp;Measures!D1917)</f>
        <v xml:space="preserve"> - </v>
      </c>
    </row>
    <row r="1852" spans="17:17" x14ac:dyDescent="0.25">
      <c r="Q1852" t="str">
        <f>CONCATENATE(Measures!B1918&amp;" - "&amp;Measures!D1918)</f>
        <v xml:space="preserve"> - </v>
      </c>
    </row>
    <row r="1853" spans="17:17" x14ac:dyDescent="0.25">
      <c r="Q1853" t="str">
        <f>CONCATENATE(Measures!B1919&amp;" - "&amp;Measures!D1919)</f>
        <v xml:space="preserve"> - </v>
      </c>
    </row>
    <row r="1854" spans="17:17" x14ac:dyDescent="0.25">
      <c r="Q1854" t="str">
        <f>CONCATENATE(Measures!B1920&amp;" - "&amp;Measures!D1920)</f>
        <v xml:space="preserve"> - </v>
      </c>
    </row>
    <row r="1855" spans="17:17" x14ac:dyDescent="0.25">
      <c r="Q1855" t="str">
        <f>CONCATENATE(Measures!B1921&amp;" - "&amp;Measures!D1921)</f>
        <v xml:space="preserve"> - </v>
      </c>
    </row>
    <row r="1856" spans="17:17" x14ac:dyDescent="0.25">
      <c r="Q1856" t="str">
        <f>CONCATENATE(Measures!B1922&amp;" - "&amp;Measures!D1922)</f>
        <v xml:space="preserve"> - </v>
      </c>
    </row>
    <row r="1857" spans="17:17" x14ac:dyDescent="0.25">
      <c r="Q1857" t="str">
        <f>CONCATENATE(Measures!B1923&amp;" - "&amp;Measures!D1923)</f>
        <v xml:space="preserve"> - </v>
      </c>
    </row>
    <row r="1858" spans="17:17" x14ac:dyDescent="0.25">
      <c r="Q1858" t="str">
        <f>CONCATENATE(Measures!B1924&amp;" - "&amp;Measures!D1924)</f>
        <v xml:space="preserve"> - </v>
      </c>
    </row>
    <row r="1859" spans="17:17" x14ac:dyDescent="0.25">
      <c r="Q1859" t="str">
        <f>CONCATENATE(Measures!B1925&amp;" - "&amp;Measures!D1925)</f>
        <v xml:space="preserve"> - </v>
      </c>
    </row>
    <row r="1860" spans="17:17" x14ac:dyDescent="0.25">
      <c r="Q1860" t="str">
        <f>CONCATENATE(Measures!B1926&amp;" - "&amp;Measures!D1926)</f>
        <v xml:space="preserve"> - </v>
      </c>
    </row>
    <row r="1861" spans="17:17" x14ac:dyDescent="0.25">
      <c r="Q1861" t="str">
        <f>CONCATENATE(Measures!B1927&amp;" - "&amp;Measures!D1927)</f>
        <v xml:space="preserve"> - </v>
      </c>
    </row>
    <row r="1862" spans="17:17" x14ac:dyDescent="0.25">
      <c r="Q1862" t="str">
        <f>CONCATENATE(Measures!B1928&amp;" - "&amp;Measures!D1928)</f>
        <v xml:space="preserve"> - </v>
      </c>
    </row>
    <row r="1863" spans="17:17" x14ac:dyDescent="0.25">
      <c r="Q1863" t="str">
        <f>CONCATENATE(Measures!B1929&amp;" - "&amp;Measures!D1929)</f>
        <v xml:space="preserve"> - </v>
      </c>
    </row>
    <row r="1864" spans="17:17" x14ac:dyDescent="0.25">
      <c r="Q1864" t="str">
        <f>CONCATENATE(Measures!B1930&amp;" - "&amp;Measures!D1930)</f>
        <v xml:space="preserve"> - </v>
      </c>
    </row>
    <row r="1865" spans="17:17" x14ac:dyDescent="0.25">
      <c r="Q1865" t="str">
        <f>CONCATENATE(Measures!B1931&amp;" - "&amp;Measures!D1931)</f>
        <v xml:space="preserve"> - </v>
      </c>
    </row>
    <row r="1866" spans="17:17" x14ac:dyDescent="0.25">
      <c r="Q1866" t="str">
        <f>CONCATENATE(Measures!B1932&amp;" - "&amp;Measures!D1932)</f>
        <v xml:space="preserve"> - </v>
      </c>
    </row>
    <row r="1867" spans="17:17" x14ac:dyDescent="0.25">
      <c r="Q1867" t="str">
        <f>CONCATENATE(Measures!B1933&amp;" - "&amp;Measures!D1933)</f>
        <v xml:space="preserve"> - </v>
      </c>
    </row>
    <row r="1868" spans="17:17" x14ac:dyDescent="0.25">
      <c r="Q1868" t="str">
        <f>CONCATENATE(Measures!B1934&amp;" - "&amp;Measures!D1934)</f>
        <v xml:space="preserve"> - </v>
      </c>
    </row>
    <row r="1869" spans="17:17" x14ac:dyDescent="0.25">
      <c r="Q1869" t="str">
        <f>CONCATENATE(Measures!B1935&amp;" - "&amp;Measures!D1935)</f>
        <v xml:space="preserve"> - </v>
      </c>
    </row>
    <row r="1870" spans="17:17" x14ac:dyDescent="0.25">
      <c r="Q1870" t="str">
        <f>CONCATENATE(Measures!B1936&amp;" - "&amp;Measures!D1936)</f>
        <v xml:space="preserve"> - </v>
      </c>
    </row>
    <row r="1871" spans="17:17" x14ac:dyDescent="0.25">
      <c r="Q1871" t="str">
        <f>CONCATENATE(Measures!B1937&amp;" - "&amp;Measures!D1937)</f>
        <v xml:space="preserve"> - </v>
      </c>
    </row>
    <row r="1872" spans="17:17" x14ac:dyDescent="0.25">
      <c r="Q1872" t="str">
        <f>CONCATENATE(Measures!B1938&amp;" - "&amp;Measures!D1938)</f>
        <v xml:space="preserve"> - </v>
      </c>
    </row>
    <row r="1873" spans="17:17" x14ac:dyDescent="0.25">
      <c r="Q1873" t="str">
        <f>CONCATENATE(Measures!B1939&amp;" - "&amp;Measures!D1939)</f>
        <v xml:space="preserve"> - </v>
      </c>
    </row>
    <row r="1874" spans="17:17" x14ac:dyDescent="0.25">
      <c r="Q1874" t="str">
        <f>CONCATENATE(Measures!B1940&amp;" - "&amp;Measures!D1940)</f>
        <v xml:space="preserve"> - </v>
      </c>
    </row>
    <row r="1875" spans="17:17" x14ac:dyDescent="0.25">
      <c r="Q1875" t="str">
        <f>CONCATENATE(Measures!B1941&amp;" - "&amp;Measures!D1941)</f>
        <v xml:space="preserve"> - </v>
      </c>
    </row>
    <row r="1876" spans="17:17" x14ac:dyDescent="0.25">
      <c r="Q1876" t="str">
        <f>CONCATENATE(Measures!B1942&amp;" - "&amp;Measures!D1942)</f>
        <v xml:space="preserve"> - </v>
      </c>
    </row>
    <row r="1877" spans="17:17" x14ac:dyDescent="0.25">
      <c r="Q1877" t="str">
        <f>CONCATENATE(Measures!B1943&amp;" - "&amp;Measures!D1943)</f>
        <v xml:space="preserve"> - </v>
      </c>
    </row>
    <row r="1878" spans="17:17" x14ac:dyDescent="0.25">
      <c r="Q1878" t="str">
        <f>CONCATENATE(Measures!B1944&amp;" - "&amp;Measures!D1944)</f>
        <v xml:space="preserve"> - </v>
      </c>
    </row>
    <row r="1879" spans="17:17" x14ac:dyDescent="0.25">
      <c r="Q1879" t="str">
        <f>CONCATENATE(Measures!B1945&amp;" - "&amp;Measures!D1945)</f>
        <v xml:space="preserve"> - </v>
      </c>
    </row>
    <row r="1880" spans="17:17" x14ac:dyDescent="0.25">
      <c r="Q1880" t="str">
        <f>CONCATENATE(Measures!B1946&amp;" - "&amp;Measures!D1946)</f>
        <v xml:space="preserve"> - </v>
      </c>
    </row>
    <row r="1881" spans="17:17" x14ac:dyDescent="0.25">
      <c r="Q1881" t="str">
        <f>CONCATENATE(Measures!B1947&amp;" - "&amp;Measures!D1947)</f>
        <v xml:space="preserve"> - </v>
      </c>
    </row>
    <row r="1882" spans="17:17" x14ac:dyDescent="0.25">
      <c r="Q1882" t="str">
        <f>CONCATENATE(Measures!B1948&amp;" - "&amp;Measures!D1948)</f>
        <v xml:space="preserve"> - </v>
      </c>
    </row>
    <row r="1883" spans="17:17" x14ac:dyDescent="0.25">
      <c r="Q1883" t="str">
        <f>CONCATENATE(Measures!B1949&amp;" - "&amp;Measures!D1949)</f>
        <v xml:space="preserve"> - </v>
      </c>
    </row>
    <row r="1884" spans="17:17" x14ac:dyDescent="0.25">
      <c r="Q1884" t="str">
        <f>CONCATENATE(Measures!B1950&amp;" - "&amp;Measures!D1950)</f>
        <v xml:space="preserve"> - </v>
      </c>
    </row>
    <row r="1885" spans="17:17" x14ac:dyDescent="0.25">
      <c r="Q1885" t="str">
        <f>CONCATENATE(Measures!B1951&amp;" - "&amp;Measures!D1951)</f>
        <v xml:space="preserve"> - </v>
      </c>
    </row>
    <row r="1886" spans="17:17" x14ac:dyDescent="0.25">
      <c r="Q1886" t="str">
        <f>CONCATENATE(Measures!B1952&amp;" - "&amp;Measures!D1952)</f>
        <v xml:space="preserve"> - </v>
      </c>
    </row>
    <row r="1887" spans="17:17" x14ac:dyDescent="0.25">
      <c r="Q1887" t="str">
        <f>CONCATENATE(Measures!B1953&amp;" - "&amp;Measures!D1953)</f>
        <v xml:space="preserve"> - </v>
      </c>
    </row>
    <row r="1888" spans="17:17" x14ac:dyDescent="0.25">
      <c r="Q1888" t="str">
        <f>CONCATENATE(Measures!B1954&amp;" - "&amp;Measures!D1954)</f>
        <v xml:space="preserve"> - </v>
      </c>
    </row>
    <row r="1889" spans="17:17" x14ac:dyDescent="0.25">
      <c r="Q1889" t="str">
        <f>CONCATENATE(Measures!B1955&amp;" - "&amp;Measures!D1955)</f>
        <v xml:space="preserve"> - </v>
      </c>
    </row>
    <row r="1890" spans="17:17" x14ac:dyDescent="0.25">
      <c r="Q1890" t="str">
        <f>CONCATENATE(Measures!B1956&amp;" - "&amp;Measures!D1956)</f>
        <v xml:space="preserve"> - </v>
      </c>
    </row>
    <row r="1891" spans="17:17" x14ac:dyDescent="0.25">
      <c r="Q1891" t="str">
        <f>CONCATENATE(Measures!B1957&amp;" - "&amp;Measures!D1957)</f>
        <v xml:space="preserve"> - </v>
      </c>
    </row>
    <row r="1892" spans="17:17" x14ac:dyDescent="0.25">
      <c r="Q1892" t="str">
        <f>CONCATENATE(Measures!B1958&amp;" - "&amp;Measures!D1958)</f>
        <v xml:space="preserve"> - </v>
      </c>
    </row>
    <row r="1893" spans="17:17" x14ac:dyDescent="0.25">
      <c r="Q1893" t="str">
        <f>CONCATENATE(Measures!B1959&amp;" - "&amp;Measures!D1959)</f>
        <v xml:space="preserve"> - </v>
      </c>
    </row>
    <row r="1894" spans="17:17" x14ac:dyDescent="0.25">
      <c r="Q1894" t="str">
        <f>CONCATENATE(Measures!B1960&amp;" - "&amp;Measures!D1960)</f>
        <v xml:space="preserve"> - </v>
      </c>
    </row>
    <row r="1895" spans="17:17" x14ac:dyDescent="0.25">
      <c r="Q1895" t="str">
        <f>CONCATENATE(Measures!B1961&amp;" - "&amp;Measures!D1961)</f>
        <v xml:space="preserve"> - </v>
      </c>
    </row>
    <row r="1896" spans="17:17" x14ac:dyDescent="0.25">
      <c r="Q1896" t="str">
        <f>CONCATENATE(Measures!B1962&amp;" - "&amp;Measures!D1962)</f>
        <v xml:space="preserve"> - </v>
      </c>
    </row>
    <row r="1897" spans="17:17" x14ac:dyDescent="0.25">
      <c r="Q1897" t="str">
        <f>CONCATENATE(Measures!B1963&amp;" - "&amp;Measures!D1963)</f>
        <v xml:space="preserve"> - </v>
      </c>
    </row>
    <row r="1898" spans="17:17" x14ac:dyDescent="0.25">
      <c r="Q1898" t="str">
        <f>CONCATENATE(Measures!B1964&amp;" - "&amp;Measures!D1964)</f>
        <v xml:space="preserve"> - </v>
      </c>
    </row>
    <row r="1899" spans="17:17" x14ac:dyDescent="0.25">
      <c r="Q1899" t="str">
        <f>CONCATENATE(Measures!B1965&amp;" - "&amp;Measures!D1965)</f>
        <v xml:space="preserve"> - </v>
      </c>
    </row>
    <row r="1900" spans="17:17" x14ac:dyDescent="0.25">
      <c r="Q1900" t="str">
        <f>CONCATENATE(Measures!B1966&amp;" - "&amp;Measures!D1966)</f>
        <v xml:space="preserve"> - </v>
      </c>
    </row>
    <row r="1901" spans="17:17" x14ac:dyDescent="0.25">
      <c r="Q1901" t="str">
        <f>CONCATENATE(Measures!B1967&amp;" - "&amp;Measures!D1967)</f>
        <v xml:space="preserve"> - </v>
      </c>
    </row>
    <row r="1902" spans="17:17" x14ac:dyDescent="0.25">
      <c r="Q1902" t="str">
        <f>CONCATENATE(Measures!B1968&amp;" - "&amp;Measures!D1968)</f>
        <v xml:space="preserve"> - </v>
      </c>
    </row>
    <row r="1903" spans="17:17" x14ac:dyDescent="0.25">
      <c r="Q1903" t="str">
        <f>CONCATENATE(Measures!B1969&amp;" - "&amp;Measures!D1969)</f>
        <v xml:space="preserve"> - </v>
      </c>
    </row>
    <row r="1904" spans="17:17" x14ac:dyDescent="0.25">
      <c r="Q1904" t="str">
        <f>CONCATENATE(Measures!B1970&amp;" - "&amp;Measures!D1970)</f>
        <v xml:space="preserve"> - </v>
      </c>
    </row>
    <row r="1905" spans="17:17" x14ac:dyDescent="0.25">
      <c r="Q1905" t="str">
        <f>CONCATENATE(Measures!B1971&amp;" - "&amp;Measures!D1971)</f>
        <v xml:space="preserve"> - </v>
      </c>
    </row>
    <row r="1906" spans="17:17" x14ac:dyDescent="0.25">
      <c r="Q1906" t="str">
        <f>CONCATENATE(Measures!B1972&amp;" - "&amp;Measures!D1972)</f>
        <v xml:space="preserve"> - </v>
      </c>
    </row>
    <row r="1907" spans="17:17" x14ac:dyDescent="0.25">
      <c r="Q1907" t="str">
        <f>CONCATENATE(Measures!B1973&amp;" - "&amp;Measures!D1973)</f>
        <v xml:space="preserve"> - </v>
      </c>
    </row>
    <row r="1908" spans="17:17" x14ac:dyDescent="0.25">
      <c r="Q1908" t="str">
        <f>CONCATENATE(Measures!B1974&amp;" - "&amp;Measures!D1974)</f>
        <v xml:space="preserve"> - </v>
      </c>
    </row>
    <row r="1909" spans="17:17" x14ac:dyDescent="0.25">
      <c r="Q1909" t="str">
        <f>CONCATENATE(Measures!B1975&amp;" - "&amp;Measures!D1975)</f>
        <v xml:space="preserve"> - </v>
      </c>
    </row>
    <row r="1910" spans="17:17" x14ac:dyDescent="0.25">
      <c r="Q1910" t="str">
        <f>CONCATENATE(Measures!B1976&amp;" - "&amp;Measures!D1976)</f>
        <v xml:space="preserve"> - </v>
      </c>
    </row>
    <row r="1911" spans="17:17" x14ac:dyDescent="0.25">
      <c r="Q1911" t="str">
        <f>CONCATENATE(Measures!B1977&amp;" - "&amp;Measures!D1977)</f>
        <v xml:space="preserve"> - </v>
      </c>
    </row>
    <row r="1912" spans="17:17" x14ac:dyDescent="0.25">
      <c r="Q1912" t="str">
        <f>CONCATENATE(Measures!B1978&amp;" - "&amp;Measures!D1978)</f>
        <v xml:space="preserve"> - </v>
      </c>
    </row>
    <row r="1913" spans="17:17" x14ac:dyDescent="0.25">
      <c r="Q1913" t="str">
        <f>CONCATENATE(Measures!B1979&amp;" - "&amp;Measures!D1979)</f>
        <v xml:space="preserve"> - </v>
      </c>
    </row>
    <row r="1914" spans="17:17" x14ac:dyDescent="0.25">
      <c r="Q1914" t="str">
        <f>CONCATENATE(Measures!B1980&amp;" - "&amp;Measures!D1980)</f>
        <v xml:space="preserve"> - </v>
      </c>
    </row>
    <row r="1915" spans="17:17" x14ac:dyDescent="0.25">
      <c r="Q1915" t="str">
        <f>CONCATENATE(Measures!B1981&amp;" - "&amp;Measures!D1981)</f>
        <v xml:space="preserve"> - </v>
      </c>
    </row>
    <row r="1916" spans="17:17" x14ac:dyDescent="0.25">
      <c r="Q1916" t="str">
        <f>CONCATENATE(Measures!B1982&amp;" - "&amp;Measures!D1982)</f>
        <v xml:space="preserve"> - </v>
      </c>
    </row>
    <row r="1917" spans="17:17" x14ac:dyDescent="0.25">
      <c r="Q1917" t="str">
        <f>CONCATENATE(Measures!B1983&amp;" - "&amp;Measures!D1983)</f>
        <v xml:space="preserve"> - </v>
      </c>
    </row>
    <row r="1918" spans="17:17" x14ac:dyDescent="0.25">
      <c r="Q1918" t="str">
        <f>CONCATENATE(Measures!B1984&amp;" - "&amp;Measures!D1984)</f>
        <v xml:space="preserve"> - </v>
      </c>
    </row>
    <row r="1919" spans="17:17" x14ac:dyDescent="0.25">
      <c r="Q1919" t="str">
        <f>CONCATENATE(Measures!B1985&amp;" - "&amp;Measures!D1985)</f>
        <v xml:space="preserve"> - </v>
      </c>
    </row>
    <row r="1920" spans="17:17" x14ac:dyDescent="0.25">
      <c r="Q1920" t="str">
        <f>CONCATENATE(Measures!B1986&amp;" - "&amp;Measures!D1986)</f>
        <v xml:space="preserve"> - </v>
      </c>
    </row>
    <row r="1921" spans="17:17" x14ac:dyDescent="0.25">
      <c r="Q1921" t="str">
        <f>CONCATENATE(Measures!B1987&amp;" - "&amp;Measures!D1987)</f>
        <v xml:space="preserve"> - </v>
      </c>
    </row>
    <row r="1922" spans="17:17" x14ac:dyDescent="0.25">
      <c r="Q1922" t="str">
        <f>CONCATENATE(Measures!B1988&amp;" - "&amp;Measures!D1988)</f>
        <v xml:space="preserve"> - </v>
      </c>
    </row>
    <row r="1923" spans="17:17" x14ac:dyDescent="0.25">
      <c r="Q1923" t="str">
        <f>CONCATENATE(Measures!B1989&amp;" - "&amp;Measures!D1989)</f>
        <v xml:space="preserve"> - </v>
      </c>
    </row>
    <row r="1924" spans="17:17" x14ac:dyDescent="0.25">
      <c r="Q1924" t="str">
        <f>CONCATENATE(Measures!B1990&amp;" - "&amp;Measures!D1990)</f>
        <v xml:space="preserve"> - </v>
      </c>
    </row>
    <row r="1925" spans="17:17" x14ac:dyDescent="0.25">
      <c r="Q1925" t="str">
        <f>CONCATENATE(Measures!B1991&amp;" - "&amp;Measures!D1991)</f>
        <v xml:space="preserve"> - </v>
      </c>
    </row>
    <row r="1926" spans="17:17" x14ac:dyDescent="0.25">
      <c r="Q1926" t="str">
        <f>CONCATENATE(Measures!B1992&amp;" - "&amp;Measures!D1992)</f>
        <v xml:space="preserve"> - </v>
      </c>
    </row>
    <row r="1927" spans="17:17" x14ac:dyDescent="0.25">
      <c r="Q1927" t="str">
        <f>CONCATENATE(Measures!B1993&amp;" - "&amp;Measures!D1993)</f>
        <v xml:space="preserve"> - </v>
      </c>
    </row>
    <row r="1928" spans="17:17" x14ac:dyDescent="0.25">
      <c r="Q1928" t="str">
        <f>CONCATENATE(Measures!B1994&amp;" - "&amp;Measures!D1994)</f>
        <v xml:space="preserve"> - </v>
      </c>
    </row>
    <row r="1929" spans="17:17" x14ac:dyDescent="0.25">
      <c r="Q1929" t="str">
        <f>CONCATENATE(Measures!B1995&amp;" - "&amp;Measures!D1995)</f>
        <v xml:space="preserve"> - </v>
      </c>
    </row>
    <row r="1930" spans="17:17" x14ac:dyDescent="0.25">
      <c r="Q1930" t="str">
        <f>CONCATENATE(Measures!B1996&amp;" - "&amp;Measures!D1996)</f>
        <v xml:space="preserve"> - </v>
      </c>
    </row>
    <row r="1931" spans="17:17" x14ac:dyDescent="0.25">
      <c r="Q1931" t="str">
        <f>CONCATENATE(Measures!B1997&amp;" - "&amp;Measures!D1997)</f>
        <v xml:space="preserve"> - </v>
      </c>
    </row>
    <row r="1932" spans="17:17" x14ac:dyDescent="0.25">
      <c r="Q1932" t="str">
        <f>CONCATENATE(Measures!B1998&amp;" - "&amp;Measures!D1998)</f>
        <v xml:space="preserve"> - </v>
      </c>
    </row>
    <row r="1933" spans="17:17" x14ac:dyDescent="0.25">
      <c r="Q1933" t="str">
        <f>CONCATENATE(Measures!B1999&amp;" - "&amp;Measures!D1999)</f>
        <v xml:space="preserve"> - </v>
      </c>
    </row>
    <row r="1934" spans="17:17" x14ac:dyDescent="0.25">
      <c r="Q1934" t="str">
        <f>CONCATENATE(Measures!B2000&amp;" - "&amp;Measures!D2000)</f>
        <v xml:space="preserve"> - </v>
      </c>
    </row>
    <row r="1935" spans="17:17" x14ac:dyDescent="0.25">
      <c r="Q1935" t="str">
        <f>CONCATENATE(Measures!B2001&amp;" - "&amp;Measures!D2001)</f>
        <v xml:space="preserve"> - </v>
      </c>
    </row>
    <row r="1936" spans="17:17" x14ac:dyDescent="0.25">
      <c r="Q1936" t="str">
        <f>CONCATENATE(Measures!B2002&amp;" - "&amp;Measures!D2002)</f>
        <v xml:space="preserve"> - </v>
      </c>
    </row>
    <row r="1937" spans="17:17" x14ac:dyDescent="0.25">
      <c r="Q1937" t="str">
        <f>CONCATENATE(Measures!B2003&amp;" - "&amp;Measures!D2003)</f>
        <v xml:space="preserve"> - </v>
      </c>
    </row>
    <row r="1938" spans="17:17" x14ac:dyDescent="0.25">
      <c r="Q1938" t="str">
        <f>CONCATENATE(Measures!B2004&amp;" - "&amp;Measures!D2004)</f>
        <v xml:space="preserve"> - </v>
      </c>
    </row>
    <row r="1939" spans="17:17" x14ac:dyDescent="0.25">
      <c r="Q1939" t="str">
        <f>CONCATENATE(Measures!B2005&amp;" - "&amp;Measures!D2005)</f>
        <v xml:space="preserve"> - </v>
      </c>
    </row>
    <row r="1940" spans="17:17" x14ac:dyDescent="0.25">
      <c r="Q1940" t="str">
        <f>CONCATENATE(Measures!B2006&amp;" - "&amp;Measures!D2006)</f>
        <v xml:space="preserve"> - </v>
      </c>
    </row>
    <row r="1941" spans="17:17" x14ac:dyDescent="0.25">
      <c r="Q1941" t="str">
        <f>CONCATENATE(Measures!B2007&amp;" - "&amp;Measures!D2007)</f>
        <v xml:space="preserve"> - </v>
      </c>
    </row>
    <row r="1942" spans="17:17" x14ac:dyDescent="0.25">
      <c r="Q1942" t="str">
        <f>CONCATENATE(Measures!B2008&amp;" - "&amp;Measures!D2008)</f>
        <v xml:space="preserve"> - </v>
      </c>
    </row>
    <row r="1943" spans="17:17" x14ac:dyDescent="0.25">
      <c r="Q1943" t="str">
        <f>CONCATENATE(Measures!B2009&amp;" - "&amp;Measures!D2009)</f>
        <v xml:space="preserve"> - </v>
      </c>
    </row>
    <row r="1944" spans="17:17" x14ac:dyDescent="0.25">
      <c r="Q1944" t="str">
        <f>CONCATENATE(Measures!B2010&amp;" - "&amp;Measures!D2010)</f>
        <v xml:space="preserve"> - </v>
      </c>
    </row>
    <row r="1945" spans="17:17" x14ac:dyDescent="0.25">
      <c r="Q1945" t="str">
        <f>CONCATENATE(Measures!B2011&amp;" - "&amp;Measures!D2011)</f>
        <v xml:space="preserve"> - </v>
      </c>
    </row>
    <row r="1946" spans="17:17" x14ac:dyDescent="0.25">
      <c r="Q1946" t="str">
        <f>CONCATENATE(Measures!B2012&amp;" - "&amp;Measures!D2012)</f>
        <v xml:space="preserve"> - </v>
      </c>
    </row>
    <row r="1947" spans="17:17" x14ac:dyDescent="0.25">
      <c r="Q1947" t="str">
        <f>CONCATENATE(Measures!B2013&amp;" - "&amp;Measures!D2013)</f>
        <v xml:space="preserve"> - </v>
      </c>
    </row>
    <row r="1948" spans="17:17" x14ac:dyDescent="0.25">
      <c r="Q1948" t="str">
        <f>CONCATENATE(Measures!B2014&amp;" - "&amp;Measures!D2014)</f>
        <v xml:space="preserve"> - </v>
      </c>
    </row>
    <row r="1949" spans="17:17" x14ac:dyDescent="0.25">
      <c r="Q1949" t="str">
        <f>CONCATENATE(Measures!B2015&amp;" - "&amp;Measures!D2015)</f>
        <v xml:space="preserve"> - </v>
      </c>
    </row>
    <row r="1950" spans="17:17" x14ac:dyDescent="0.25">
      <c r="Q1950" t="str">
        <f>CONCATENATE(Measures!B2016&amp;" - "&amp;Measures!D2016)</f>
        <v xml:space="preserve"> - </v>
      </c>
    </row>
    <row r="1951" spans="17:17" x14ac:dyDescent="0.25">
      <c r="Q1951" t="str">
        <f>CONCATENATE(Measures!B2017&amp;" - "&amp;Measures!D2017)</f>
        <v xml:space="preserve"> - </v>
      </c>
    </row>
    <row r="1952" spans="17:17" x14ac:dyDescent="0.25">
      <c r="Q1952" t="str">
        <f>CONCATENATE(Measures!B2018&amp;" - "&amp;Measures!D2018)</f>
        <v xml:space="preserve"> - </v>
      </c>
    </row>
    <row r="1953" spans="17:17" x14ac:dyDescent="0.25">
      <c r="Q1953" t="str">
        <f>CONCATENATE(Measures!B2019&amp;" - "&amp;Measures!D2019)</f>
        <v xml:space="preserve"> - </v>
      </c>
    </row>
    <row r="1954" spans="17:17" x14ac:dyDescent="0.25">
      <c r="Q1954" t="str">
        <f>CONCATENATE(Measures!B2020&amp;" - "&amp;Measures!D2020)</f>
        <v xml:space="preserve"> - </v>
      </c>
    </row>
    <row r="1955" spans="17:17" x14ac:dyDescent="0.25">
      <c r="Q1955" t="str">
        <f>CONCATENATE(Measures!B2021&amp;" - "&amp;Measures!D2021)</f>
        <v xml:space="preserve"> - </v>
      </c>
    </row>
    <row r="1956" spans="17:17" x14ac:dyDescent="0.25">
      <c r="Q1956" t="str">
        <f>CONCATENATE(Measures!B2022&amp;" - "&amp;Measures!D2022)</f>
        <v xml:space="preserve"> - </v>
      </c>
    </row>
    <row r="1957" spans="17:17" x14ac:dyDescent="0.25">
      <c r="Q1957" t="str">
        <f>CONCATENATE(Measures!B2023&amp;" - "&amp;Measures!D2023)</f>
        <v xml:space="preserve"> - </v>
      </c>
    </row>
    <row r="1958" spans="17:17" x14ac:dyDescent="0.25">
      <c r="Q1958" t="str">
        <f>CONCATENATE(Measures!B2024&amp;" - "&amp;Measures!D2024)</f>
        <v xml:space="preserve"> - </v>
      </c>
    </row>
    <row r="1959" spans="17:17" x14ac:dyDescent="0.25">
      <c r="Q1959" t="str">
        <f>CONCATENATE(Measures!B2025&amp;" - "&amp;Measures!D2025)</f>
        <v xml:space="preserve"> - </v>
      </c>
    </row>
    <row r="1960" spans="17:17" x14ac:dyDescent="0.25">
      <c r="Q1960" t="str">
        <f>CONCATENATE(Measures!B2026&amp;" - "&amp;Measures!D2026)</f>
        <v xml:space="preserve"> - </v>
      </c>
    </row>
    <row r="1961" spans="17:17" x14ac:dyDescent="0.25">
      <c r="Q1961" t="str">
        <f>CONCATENATE(Measures!B2027&amp;" - "&amp;Measures!D2027)</f>
        <v xml:space="preserve"> - </v>
      </c>
    </row>
    <row r="1962" spans="17:17" x14ac:dyDescent="0.25">
      <c r="Q1962" t="str">
        <f>CONCATENATE(Measures!B2028&amp;" - "&amp;Measures!D2028)</f>
        <v xml:space="preserve"> - </v>
      </c>
    </row>
    <row r="1963" spans="17:17" x14ac:dyDescent="0.25">
      <c r="Q1963" t="str">
        <f>CONCATENATE(Measures!B2029&amp;" - "&amp;Measures!D2029)</f>
        <v xml:space="preserve"> - </v>
      </c>
    </row>
    <row r="1964" spans="17:17" x14ac:dyDescent="0.25">
      <c r="Q1964" t="str">
        <f>CONCATENATE(Measures!B2030&amp;" - "&amp;Measures!D2030)</f>
        <v xml:space="preserve"> - </v>
      </c>
    </row>
    <row r="1965" spans="17:17" x14ac:dyDescent="0.25">
      <c r="Q1965" t="str">
        <f>CONCATENATE(Measures!B2031&amp;" - "&amp;Measures!D2031)</f>
        <v xml:space="preserve"> - </v>
      </c>
    </row>
    <row r="1966" spans="17:17" x14ac:dyDescent="0.25">
      <c r="Q1966" t="str">
        <f>CONCATENATE(Measures!B2032&amp;" - "&amp;Measures!D2032)</f>
        <v xml:space="preserve"> - </v>
      </c>
    </row>
    <row r="1967" spans="17:17" x14ac:dyDescent="0.25">
      <c r="Q1967" t="str">
        <f>CONCATENATE(Measures!B2033&amp;" - "&amp;Measures!D2033)</f>
        <v xml:space="preserve"> - </v>
      </c>
    </row>
    <row r="1968" spans="17:17" x14ac:dyDescent="0.25">
      <c r="Q1968" t="str">
        <f>CONCATENATE(Measures!B2034&amp;" - "&amp;Measures!D2034)</f>
        <v xml:space="preserve"> - </v>
      </c>
    </row>
    <row r="1969" spans="17:17" x14ac:dyDescent="0.25">
      <c r="Q1969" t="str">
        <f>CONCATENATE(Measures!B2035&amp;" - "&amp;Measures!D2035)</f>
        <v xml:space="preserve"> - </v>
      </c>
    </row>
    <row r="1970" spans="17:17" x14ac:dyDescent="0.25">
      <c r="Q1970" t="str">
        <f>CONCATENATE(Measures!B2036&amp;" - "&amp;Measures!D2036)</f>
        <v xml:space="preserve"> - </v>
      </c>
    </row>
    <row r="1971" spans="17:17" x14ac:dyDescent="0.25">
      <c r="Q1971" t="str">
        <f>CONCATENATE(Measures!B2037&amp;" - "&amp;Measures!D2037)</f>
        <v xml:space="preserve"> - </v>
      </c>
    </row>
    <row r="1972" spans="17:17" x14ac:dyDescent="0.25">
      <c r="Q1972" t="str">
        <f>CONCATENATE(Measures!B2038&amp;" - "&amp;Measures!D2038)</f>
        <v xml:space="preserve"> - </v>
      </c>
    </row>
    <row r="1973" spans="17:17" x14ac:dyDescent="0.25">
      <c r="Q1973" t="str">
        <f>CONCATENATE(Measures!B2039&amp;" - "&amp;Measures!D2039)</f>
        <v xml:space="preserve"> - </v>
      </c>
    </row>
    <row r="1974" spans="17:17" x14ac:dyDescent="0.25">
      <c r="Q1974" t="str">
        <f>CONCATENATE(Measures!B2040&amp;" - "&amp;Measures!D2040)</f>
        <v xml:space="preserve"> - </v>
      </c>
    </row>
    <row r="1975" spans="17:17" x14ac:dyDescent="0.25">
      <c r="Q1975" t="str">
        <f>CONCATENATE(Measures!B2041&amp;" - "&amp;Measures!D2041)</f>
        <v xml:space="preserve"> - </v>
      </c>
    </row>
    <row r="1976" spans="17:17" x14ac:dyDescent="0.25">
      <c r="Q1976" t="str">
        <f>CONCATENATE(Measures!B2042&amp;" - "&amp;Measures!D2042)</f>
        <v xml:space="preserve"> - </v>
      </c>
    </row>
    <row r="1977" spans="17:17" x14ac:dyDescent="0.25">
      <c r="Q1977" t="str">
        <f>CONCATENATE(Measures!B2043&amp;" - "&amp;Measures!D2043)</f>
        <v xml:space="preserve"> - </v>
      </c>
    </row>
    <row r="1978" spans="17:17" x14ac:dyDescent="0.25">
      <c r="Q1978" t="str">
        <f>CONCATENATE(Measures!B2044&amp;" - "&amp;Measures!D2044)</f>
        <v xml:space="preserve"> - </v>
      </c>
    </row>
    <row r="1979" spans="17:17" x14ac:dyDescent="0.25">
      <c r="Q1979" t="str">
        <f>CONCATENATE(Measures!B2045&amp;" - "&amp;Measures!D2045)</f>
        <v xml:space="preserve"> - </v>
      </c>
    </row>
    <row r="1980" spans="17:17" x14ac:dyDescent="0.25">
      <c r="Q1980" t="str">
        <f>CONCATENATE(Measures!B2046&amp;" - "&amp;Measures!D2046)</f>
        <v xml:space="preserve"> - </v>
      </c>
    </row>
    <row r="1981" spans="17:17" x14ac:dyDescent="0.25">
      <c r="Q1981" t="str">
        <f>CONCATENATE(Measures!B2047&amp;" - "&amp;Measures!D2047)</f>
        <v xml:space="preserve"> - </v>
      </c>
    </row>
    <row r="1982" spans="17:17" x14ac:dyDescent="0.25">
      <c r="Q1982" t="str">
        <f>CONCATENATE(Measures!B2048&amp;" - "&amp;Measures!D2048)</f>
        <v xml:space="preserve"> - </v>
      </c>
    </row>
    <row r="1983" spans="17:17" x14ac:dyDescent="0.25">
      <c r="Q1983" t="str">
        <f>CONCATENATE(Measures!B2049&amp;" - "&amp;Measures!D2049)</f>
        <v xml:space="preserve"> - </v>
      </c>
    </row>
    <row r="1984" spans="17:17" x14ac:dyDescent="0.25">
      <c r="Q1984" t="str">
        <f>CONCATENATE(Measures!B2050&amp;" - "&amp;Measures!D2050)</f>
        <v xml:space="preserve"> - </v>
      </c>
    </row>
    <row r="1985" spans="17:17" x14ac:dyDescent="0.25">
      <c r="Q1985" t="str">
        <f>CONCATENATE(Measures!B2051&amp;" - "&amp;Measures!D2051)</f>
        <v xml:space="preserve"> - </v>
      </c>
    </row>
    <row r="1986" spans="17:17" x14ac:dyDescent="0.25">
      <c r="Q1986" t="str">
        <f>CONCATENATE(Measures!B2052&amp;" - "&amp;Measures!D2052)</f>
        <v xml:space="preserve"> - </v>
      </c>
    </row>
    <row r="1987" spans="17:17" x14ac:dyDescent="0.25">
      <c r="Q1987" t="str">
        <f>CONCATENATE(Measures!B2053&amp;" - "&amp;Measures!D2053)</f>
        <v xml:space="preserve"> - </v>
      </c>
    </row>
    <row r="1988" spans="17:17" x14ac:dyDescent="0.25">
      <c r="Q1988" t="str">
        <f>CONCATENATE(Measures!B2054&amp;" - "&amp;Measures!D2054)</f>
        <v xml:space="preserve"> - </v>
      </c>
    </row>
    <row r="1989" spans="17:17" x14ac:dyDescent="0.25">
      <c r="Q1989" t="str">
        <f>CONCATENATE(Measures!B2055&amp;" - "&amp;Measures!D2055)</f>
        <v xml:space="preserve"> - </v>
      </c>
    </row>
    <row r="1990" spans="17:17" x14ac:dyDescent="0.25">
      <c r="Q1990" t="str">
        <f>CONCATENATE(Measures!B2056&amp;" - "&amp;Measures!D2056)</f>
        <v xml:space="preserve"> - </v>
      </c>
    </row>
    <row r="1991" spans="17:17" x14ac:dyDescent="0.25">
      <c r="Q1991" t="str">
        <f>CONCATENATE(Measures!B2057&amp;" - "&amp;Measures!D2057)</f>
        <v xml:space="preserve"> - </v>
      </c>
    </row>
    <row r="1992" spans="17:17" x14ac:dyDescent="0.25">
      <c r="Q1992" t="str">
        <f>CONCATENATE(Measures!B2058&amp;" - "&amp;Measures!D2058)</f>
        <v xml:space="preserve"> - </v>
      </c>
    </row>
    <row r="1993" spans="17:17" x14ac:dyDescent="0.25">
      <c r="Q1993" t="str">
        <f>CONCATENATE(Measures!B2059&amp;" - "&amp;Measures!D2059)</f>
        <v xml:space="preserve"> - </v>
      </c>
    </row>
    <row r="1994" spans="17:17" x14ac:dyDescent="0.25">
      <c r="Q1994" t="str">
        <f>CONCATENATE(Measures!B2060&amp;" - "&amp;Measures!D2060)</f>
        <v xml:space="preserve"> - </v>
      </c>
    </row>
    <row r="1995" spans="17:17" x14ac:dyDescent="0.25">
      <c r="Q1995" t="str">
        <f>CONCATENATE(Measures!B2061&amp;" - "&amp;Measures!D2061)</f>
        <v xml:space="preserve"> - </v>
      </c>
    </row>
    <row r="1996" spans="17:17" x14ac:dyDescent="0.25">
      <c r="Q1996" t="str">
        <f>CONCATENATE(Measures!B2062&amp;" - "&amp;Measures!D2062)</f>
        <v xml:space="preserve"> - </v>
      </c>
    </row>
    <row r="1997" spans="17:17" x14ac:dyDescent="0.25">
      <c r="Q1997" t="str">
        <f>CONCATENATE(Measures!B2063&amp;" - "&amp;Measures!D2063)</f>
        <v xml:space="preserve"> - </v>
      </c>
    </row>
    <row r="1998" spans="17:17" x14ac:dyDescent="0.25">
      <c r="Q1998" t="str">
        <f>CONCATENATE(Measures!B2064&amp;" - "&amp;Measures!D2064)</f>
        <v xml:space="preserve"> - </v>
      </c>
    </row>
    <row r="1999" spans="17:17" x14ac:dyDescent="0.25">
      <c r="Q1999" t="str">
        <f>CONCATENATE(Measures!B2065&amp;" - "&amp;Measures!D2065)</f>
        <v xml:space="preserve"> - </v>
      </c>
    </row>
    <row r="2000" spans="17:17" x14ac:dyDescent="0.25">
      <c r="Q2000" t="str">
        <f>CONCATENATE(Measures!B2066&amp;" - "&amp;Measures!D2066)</f>
        <v xml:space="preserve"> - </v>
      </c>
    </row>
    <row r="2001" spans="17:17" x14ac:dyDescent="0.25">
      <c r="Q2001" t="str">
        <f>CONCATENATE(Measures!B2067&amp;" - "&amp;Measures!D2067)</f>
        <v xml:space="preserve"> - </v>
      </c>
    </row>
  </sheetData>
  <customSheetViews>
    <customSheetView guid="{317D3D83-AACA-40F7-8006-3175597A202A}" state="hidden">
      <selection activeCell="E53" sqref="E53"/>
      <pageMargins left="0.7" right="0.7" top="0.75" bottom="0.75" header="0.3" footer="0.3"/>
      <pageSetup paperSize="0" orientation="portrait" horizontalDpi="0" verticalDpi="0" copies="0"/>
    </customSheetView>
    <customSheetView guid="{BA2EDF17-FDDF-46B2-A4BE-72FB311EBCAF}" state="hidden">
      <selection activeCell="E53" sqref="E53"/>
      <pageMargins left="0.7" right="0.7" top="0.75" bottom="0.75" header="0.3" footer="0.3"/>
      <pageSetup paperSize="0" orientation="portrait" horizontalDpi="0" verticalDpi="0" copies="0"/>
    </customSheetView>
    <customSheetView guid="{587CB59E-8194-466A-825B-36D9E2C9E12C}" state="hidden">
      <selection activeCell="E53" sqref="E53"/>
      <pageMargins left="0.7" right="0.7" top="0.75" bottom="0.75" header="0.3" footer="0.3"/>
      <pageSetup paperSize="0" orientation="portrait" horizontalDpi="0" verticalDpi="0" copies="0"/>
    </customSheetView>
    <customSheetView guid="{DF4DF86E-F87E-4853-B44F-4F4D647D71FF}" state="hidden">
      <selection activeCell="E53" sqref="E53"/>
      <pageMargins left="0.7" right="0.7" top="0.75" bottom="0.75" header="0.3" footer="0.3"/>
      <pageSetup paperSize="0" orientation="portrait" horizontalDpi="0" verticalDpi="0" copies="0"/>
    </customSheetView>
  </customSheetView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A50"/>
  <sheetViews>
    <sheetView topLeftCell="A55" zoomScaleNormal="100" workbookViewId="0">
      <selection activeCell="A48" sqref="A48"/>
    </sheetView>
  </sheetViews>
  <sheetFormatPr defaultRowHeight="15" x14ac:dyDescent="0.25"/>
  <cols>
    <col min="1" max="1" width="125.5703125" style="61" customWidth="1"/>
  </cols>
  <sheetData>
    <row r="1" spans="1:1" ht="31.5" x14ac:dyDescent="0.5">
      <c r="A1" s="70" t="s">
        <v>324</v>
      </c>
    </row>
    <row r="2" spans="1:1" ht="18.75" x14ac:dyDescent="0.3">
      <c r="A2" s="68"/>
    </row>
    <row r="3" spans="1:1" ht="30" x14ac:dyDescent="0.25">
      <c r="A3" s="61" t="s">
        <v>325</v>
      </c>
    </row>
    <row r="5" spans="1:1" x14ac:dyDescent="0.25">
      <c r="A5" s="61" t="s">
        <v>326</v>
      </c>
    </row>
    <row r="7" spans="1:1" x14ac:dyDescent="0.25">
      <c r="A7" s="61" t="s">
        <v>327</v>
      </c>
    </row>
    <row r="10" spans="1:1" ht="23.25" x14ac:dyDescent="0.35">
      <c r="A10" s="69" t="s">
        <v>328</v>
      </c>
    </row>
    <row r="11" spans="1:1" x14ac:dyDescent="0.25">
      <c r="A11" s="61" t="s">
        <v>329</v>
      </c>
    </row>
    <row r="12" spans="1:1" x14ac:dyDescent="0.25">
      <c r="A12" s="61" t="s">
        <v>330</v>
      </c>
    </row>
    <row r="13" spans="1:1" x14ac:dyDescent="0.25">
      <c r="A13" s="61" t="s">
        <v>331</v>
      </c>
    </row>
    <row r="15" spans="1:1" ht="23.25" x14ac:dyDescent="0.35">
      <c r="A15" s="69" t="s">
        <v>332</v>
      </c>
    </row>
    <row r="17" spans="1:1" ht="30" x14ac:dyDescent="0.25">
      <c r="A17" s="61" t="s">
        <v>333</v>
      </c>
    </row>
    <row r="18" spans="1:1" x14ac:dyDescent="0.25">
      <c r="A18" s="61" t="s">
        <v>334</v>
      </c>
    </row>
    <row r="19" spans="1:1" x14ac:dyDescent="0.25">
      <c r="A19" s="61" t="s">
        <v>335</v>
      </c>
    </row>
    <row r="20" spans="1:1" ht="30" x14ac:dyDescent="0.25">
      <c r="A20" s="61" t="s">
        <v>336</v>
      </c>
    </row>
    <row r="42" spans="1:1" ht="23.25" x14ac:dyDescent="0.35">
      <c r="A42" s="69" t="s">
        <v>337</v>
      </c>
    </row>
    <row r="44" spans="1:1" x14ac:dyDescent="0.25">
      <c r="A44" s="61" t="s">
        <v>338</v>
      </c>
    </row>
    <row r="45" spans="1:1" x14ac:dyDescent="0.25">
      <c r="A45" s="61" t="s">
        <v>339</v>
      </c>
    </row>
    <row r="46" spans="1:1" x14ac:dyDescent="0.25">
      <c r="A46" s="61" t="s">
        <v>340</v>
      </c>
    </row>
    <row r="48" spans="1:1" ht="30" x14ac:dyDescent="0.25">
      <c r="A48" s="61" t="s">
        <v>341</v>
      </c>
    </row>
    <row r="49" spans="1:1" x14ac:dyDescent="0.25">
      <c r="A49" s="61" t="s">
        <v>342</v>
      </c>
    </row>
    <row r="50" spans="1:1" ht="30" x14ac:dyDescent="0.25">
      <c r="A50" s="61" t="s">
        <v>343</v>
      </c>
    </row>
  </sheetData>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B8"/>
  <sheetViews>
    <sheetView zoomScaleNormal="100" workbookViewId="0">
      <selection activeCell="B21" sqref="B21"/>
    </sheetView>
  </sheetViews>
  <sheetFormatPr defaultColWidth="10.7109375" defaultRowHeight="15" x14ac:dyDescent="0.25"/>
  <cols>
    <col min="1" max="1" width="12.7109375" style="5" bestFit="1" customWidth="1"/>
    <col min="2" max="2" width="44.7109375" customWidth="1"/>
  </cols>
  <sheetData>
    <row r="1" spans="1:2" s="2" customFormat="1" ht="33" customHeight="1" x14ac:dyDescent="0.25">
      <c r="A1" s="16" t="s">
        <v>344</v>
      </c>
      <c r="B1" s="16" t="s">
        <v>345</v>
      </c>
    </row>
    <row r="2" spans="1:2" x14ac:dyDescent="0.25">
      <c r="A2" s="10">
        <v>0</v>
      </c>
      <c r="B2" s="9" t="s">
        <v>346</v>
      </c>
    </row>
    <row r="3" spans="1:2" x14ac:dyDescent="0.25">
      <c r="A3" s="10">
        <v>1</v>
      </c>
      <c r="B3" s="9" t="s">
        <v>347</v>
      </c>
    </row>
    <row r="4" spans="1:2" x14ac:dyDescent="0.25">
      <c r="A4" s="10">
        <v>2</v>
      </c>
      <c r="B4" s="9" t="s">
        <v>348</v>
      </c>
    </row>
    <row r="5" spans="1:2" x14ac:dyDescent="0.25">
      <c r="A5" s="10">
        <v>3</v>
      </c>
      <c r="B5" s="9" t="s">
        <v>349</v>
      </c>
    </row>
    <row r="6" spans="1:2" x14ac:dyDescent="0.25">
      <c r="A6" s="10">
        <v>4</v>
      </c>
      <c r="B6" s="9" t="s">
        <v>350</v>
      </c>
    </row>
    <row r="7" spans="1:2" x14ac:dyDescent="0.25">
      <c r="A7" s="10">
        <v>5</v>
      </c>
      <c r="B7" s="9" t="s">
        <v>484</v>
      </c>
    </row>
    <row r="8" spans="1:2" x14ac:dyDescent="0.25">
      <c r="A8" s="10">
        <v>6</v>
      </c>
      <c r="B8" s="9" t="s">
        <v>351</v>
      </c>
    </row>
  </sheetData>
  <customSheetViews>
    <customSheetView guid="{317D3D83-AACA-40F7-8006-3175597A202A}">
      <selection activeCell="D10" sqref="D10"/>
      <pageMargins left="0.7" right="0.7" top="0.75" bottom="0.75" header="0.3" footer="0.3"/>
      <pageSetup orientation="portrait" horizontalDpi="90" verticalDpi="90" r:id="rId1"/>
    </customSheetView>
    <customSheetView guid="{BA2EDF17-FDDF-46B2-A4BE-72FB311EBCAF}">
      <selection activeCell="E11" sqref="E11"/>
      <pageMargins left="0.7" right="0.7" top="0.75" bottom="0.75" header="0.3" footer="0.3"/>
      <pageSetup orientation="portrait" horizontalDpi="90" verticalDpi="90" r:id="rId2"/>
    </customSheetView>
    <customSheetView guid="{587CB59E-8194-466A-825B-36D9E2C9E12C}">
      <selection activeCell="B9" sqref="B9"/>
      <pageMargins left="0.7" right="0.7" top="0.75" bottom="0.75" header="0.3" footer="0.3"/>
      <pageSetup orientation="portrait" horizontalDpi="90" verticalDpi="90" r:id="rId3"/>
    </customSheetView>
    <customSheetView guid="{DF4DF86E-F87E-4853-B44F-4F4D647D71FF}">
      <selection activeCell="F7" sqref="F7"/>
      <pageMargins left="0.7" right="0.7" top="0.75" bottom="0.75" header="0.3" footer="0.3"/>
      <pageSetup orientation="portrait" horizontalDpi="90" verticalDpi="90" r:id="rId4"/>
    </customSheetView>
  </customSheetViews>
  <pageMargins left="0.7" right="0.7" top="0.75" bottom="0.75" header="0.3" footer="0.3"/>
  <pageSetup orientation="portrait" horizontalDpi="90" verticalDpi="90"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E88"/>
  <sheetViews>
    <sheetView zoomScale="90" zoomScaleNormal="90" workbookViewId="0">
      <selection activeCell="D5" sqref="D5"/>
    </sheetView>
  </sheetViews>
  <sheetFormatPr defaultRowHeight="15" x14ac:dyDescent="0.25"/>
  <cols>
    <col min="1" max="1" width="16.28515625" style="5" customWidth="1"/>
    <col min="2" max="2" width="26.42578125" style="6" customWidth="1"/>
    <col min="3" max="3" width="21" style="6" bestFit="1" customWidth="1"/>
    <col min="4" max="4" width="122.5703125" style="61" customWidth="1"/>
    <col min="5" max="5" width="26.42578125" customWidth="1"/>
  </cols>
  <sheetData>
    <row r="1" spans="1:5" ht="14.65" customHeight="1" x14ac:dyDescent="0.25">
      <c r="A1" s="231" t="s">
        <v>352</v>
      </c>
      <c r="B1" s="231" t="s">
        <v>353</v>
      </c>
      <c r="C1" s="231" t="s">
        <v>483</v>
      </c>
      <c r="D1" s="231" t="s">
        <v>482</v>
      </c>
      <c r="E1" s="231" t="s">
        <v>354</v>
      </c>
    </row>
    <row r="2" spans="1:5" ht="62.1" customHeight="1" x14ac:dyDescent="0.25">
      <c r="A2" s="232"/>
      <c r="B2" s="232"/>
      <c r="C2" s="232"/>
      <c r="D2" s="232"/>
      <c r="E2" s="232"/>
    </row>
    <row r="3" spans="1:5" s="115" customFormat="1" ht="20.100000000000001" customHeight="1" x14ac:dyDescent="0.25">
      <c r="A3" s="136">
        <v>0</v>
      </c>
      <c r="B3" s="136" t="s">
        <v>355</v>
      </c>
      <c r="C3" s="136"/>
      <c r="D3" s="134" t="s">
        <v>356</v>
      </c>
      <c r="E3" s="136"/>
    </row>
    <row r="4" spans="1:5" s="115" customFormat="1" ht="20.100000000000001" customHeight="1" x14ac:dyDescent="0.25">
      <c r="A4" s="136">
        <v>1</v>
      </c>
      <c r="B4" s="136" t="s">
        <v>485</v>
      </c>
      <c r="C4" s="136" t="s">
        <v>357</v>
      </c>
      <c r="D4" s="134" t="s">
        <v>681</v>
      </c>
      <c r="E4" s="136"/>
    </row>
    <row r="5" spans="1:5" s="115" customFormat="1" ht="20.100000000000001" customHeight="1" x14ac:dyDescent="0.25">
      <c r="A5" s="136">
        <v>2</v>
      </c>
      <c r="B5" s="136" t="s">
        <v>485</v>
      </c>
      <c r="C5" s="136" t="s">
        <v>358</v>
      </c>
      <c r="D5" s="134" t="s">
        <v>1180</v>
      </c>
      <c r="E5" s="136"/>
    </row>
    <row r="6" spans="1:5" s="115" customFormat="1" ht="20.100000000000001" customHeight="1" x14ac:dyDescent="0.25">
      <c r="A6" s="136">
        <v>3</v>
      </c>
      <c r="B6" s="136" t="s">
        <v>485</v>
      </c>
      <c r="C6" s="136" t="s">
        <v>359</v>
      </c>
      <c r="D6" s="134" t="s">
        <v>734</v>
      </c>
      <c r="E6" s="136"/>
    </row>
    <row r="7" spans="1:5" s="115" customFormat="1" ht="20.100000000000001" customHeight="1" x14ac:dyDescent="0.25">
      <c r="A7" s="136">
        <v>4</v>
      </c>
      <c r="B7" s="136" t="s">
        <v>485</v>
      </c>
      <c r="C7" s="136" t="s">
        <v>360</v>
      </c>
      <c r="D7" s="134" t="s">
        <v>735</v>
      </c>
      <c r="E7" s="136"/>
    </row>
    <row r="8" spans="1:5" s="115" customFormat="1" ht="20.100000000000001" customHeight="1" x14ac:dyDescent="0.25">
      <c r="A8" s="136">
        <v>5</v>
      </c>
      <c r="B8" s="136" t="s">
        <v>485</v>
      </c>
      <c r="C8" s="136" t="s">
        <v>14</v>
      </c>
      <c r="D8" s="134" t="s">
        <v>682</v>
      </c>
      <c r="E8" s="136"/>
    </row>
    <row r="9" spans="1:5" s="115" customFormat="1" ht="20.100000000000001" customHeight="1" x14ac:dyDescent="0.25">
      <c r="A9" s="136">
        <v>6</v>
      </c>
      <c r="B9" s="136" t="s">
        <v>485</v>
      </c>
      <c r="C9" s="136" t="s">
        <v>361</v>
      </c>
      <c r="D9" s="134" t="s">
        <v>1181</v>
      </c>
      <c r="E9" s="136"/>
    </row>
    <row r="10" spans="1:5" s="115" customFormat="1" ht="20.100000000000001" customHeight="1" x14ac:dyDescent="0.25">
      <c r="A10" s="136">
        <v>7</v>
      </c>
      <c r="B10" s="136" t="s">
        <v>485</v>
      </c>
      <c r="C10" s="136" t="s">
        <v>362</v>
      </c>
      <c r="D10" s="134" t="s">
        <v>683</v>
      </c>
      <c r="E10" s="136"/>
    </row>
    <row r="11" spans="1:5" s="115" customFormat="1" ht="20.100000000000001" customHeight="1" x14ac:dyDescent="0.25">
      <c r="A11" s="136">
        <v>8</v>
      </c>
      <c r="B11" s="136" t="s">
        <v>485</v>
      </c>
      <c r="C11" s="136" t="s">
        <v>363</v>
      </c>
      <c r="D11" s="134" t="s">
        <v>684</v>
      </c>
      <c r="E11" s="136"/>
    </row>
    <row r="12" spans="1:5" s="115" customFormat="1" ht="20.100000000000001" customHeight="1" x14ac:dyDescent="0.25">
      <c r="A12" s="136">
        <v>9</v>
      </c>
      <c r="B12" s="136" t="s">
        <v>485</v>
      </c>
      <c r="C12" s="136" t="s">
        <v>364</v>
      </c>
      <c r="D12" s="134" t="s">
        <v>1182</v>
      </c>
      <c r="E12" s="136"/>
    </row>
    <row r="13" spans="1:5" s="115" customFormat="1" ht="20.100000000000001" customHeight="1" x14ac:dyDescent="0.25">
      <c r="A13" s="136">
        <v>10</v>
      </c>
      <c r="B13" s="136" t="s">
        <v>485</v>
      </c>
      <c r="C13" s="136" t="s">
        <v>365</v>
      </c>
      <c r="D13" s="134" t="s">
        <v>685</v>
      </c>
      <c r="E13" s="136"/>
    </row>
    <row r="14" spans="1:5" s="115" customFormat="1" ht="20.100000000000001" customHeight="1" x14ac:dyDescent="0.25">
      <c r="A14" s="136">
        <v>11</v>
      </c>
      <c r="B14" s="136" t="s">
        <v>485</v>
      </c>
      <c r="C14" s="136" t="s">
        <v>14</v>
      </c>
      <c r="D14" s="134" t="s">
        <v>686</v>
      </c>
      <c r="E14" s="136"/>
    </row>
    <row r="15" spans="1:5" s="115" customFormat="1" ht="20.100000000000001" customHeight="1" x14ac:dyDescent="0.25">
      <c r="A15" s="136">
        <v>12</v>
      </c>
      <c r="B15" s="136" t="s">
        <v>485</v>
      </c>
      <c r="C15" s="136" t="s">
        <v>14</v>
      </c>
      <c r="D15" s="134" t="s">
        <v>1183</v>
      </c>
      <c r="E15" s="136"/>
    </row>
    <row r="16" spans="1:5" s="115" customFormat="1" ht="20.100000000000001" customHeight="1" x14ac:dyDescent="0.25">
      <c r="A16" s="136">
        <v>13</v>
      </c>
      <c r="B16" s="136" t="s">
        <v>477</v>
      </c>
      <c r="C16" s="136" t="s">
        <v>24</v>
      </c>
      <c r="D16" s="134" t="s">
        <v>1184</v>
      </c>
      <c r="E16" s="136"/>
    </row>
    <row r="17" spans="1:5" s="115" customFormat="1" ht="20.100000000000001" customHeight="1" x14ac:dyDescent="0.25">
      <c r="A17" s="136">
        <v>14</v>
      </c>
      <c r="B17" s="136" t="s">
        <v>477</v>
      </c>
      <c r="C17" s="136" t="s">
        <v>14</v>
      </c>
      <c r="D17" s="134" t="s">
        <v>1185</v>
      </c>
      <c r="E17" s="136"/>
    </row>
    <row r="18" spans="1:5" s="115" customFormat="1" ht="20.100000000000001" customHeight="1" x14ac:dyDescent="0.25">
      <c r="A18" s="136">
        <v>15</v>
      </c>
      <c r="B18" s="136" t="s">
        <v>477</v>
      </c>
      <c r="C18" s="136" t="s">
        <v>24</v>
      </c>
      <c r="D18" s="134" t="s">
        <v>688</v>
      </c>
      <c r="E18" s="136"/>
    </row>
    <row r="19" spans="1:5" s="115" customFormat="1" ht="20.100000000000001" customHeight="1" x14ac:dyDescent="0.25">
      <c r="A19" s="136">
        <v>16</v>
      </c>
      <c r="B19" s="136" t="s">
        <v>477</v>
      </c>
      <c r="C19" s="136" t="s">
        <v>14</v>
      </c>
      <c r="D19" s="134" t="s">
        <v>1186</v>
      </c>
      <c r="E19" s="136"/>
    </row>
    <row r="20" spans="1:5" s="115" customFormat="1" ht="20.100000000000001" customHeight="1" x14ac:dyDescent="0.25">
      <c r="A20" s="136">
        <v>17</v>
      </c>
      <c r="B20" s="136" t="s">
        <v>477</v>
      </c>
      <c r="C20" s="136" t="s">
        <v>14</v>
      </c>
      <c r="D20" s="134" t="s">
        <v>689</v>
      </c>
      <c r="E20" s="136"/>
    </row>
    <row r="21" spans="1:5" s="115" customFormat="1" ht="20.100000000000001" customHeight="1" x14ac:dyDescent="0.25">
      <c r="A21" s="136">
        <v>18</v>
      </c>
      <c r="B21" s="136" t="s">
        <v>477</v>
      </c>
      <c r="C21" s="136" t="s">
        <v>24</v>
      </c>
      <c r="D21" s="134" t="s">
        <v>690</v>
      </c>
      <c r="E21" s="136"/>
    </row>
    <row r="22" spans="1:5" s="115" customFormat="1" ht="20.100000000000001" customHeight="1" x14ac:dyDescent="0.25">
      <c r="A22" s="136">
        <v>19</v>
      </c>
      <c r="B22" s="136" t="s">
        <v>477</v>
      </c>
      <c r="C22" s="136" t="s">
        <v>14</v>
      </c>
      <c r="D22" s="134" t="s">
        <v>1187</v>
      </c>
      <c r="E22" s="136"/>
    </row>
    <row r="23" spans="1:5" s="115" customFormat="1" ht="20.100000000000001" customHeight="1" x14ac:dyDescent="0.25">
      <c r="A23" s="136">
        <v>20</v>
      </c>
      <c r="B23" s="136" t="s">
        <v>477</v>
      </c>
      <c r="C23" s="136" t="s">
        <v>24</v>
      </c>
      <c r="D23" s="134" t="s">
        <v>691</v>
      </c>
      <c r="E23" s="136"/>
    </row>
    <row r="24" spans="1:5" s="115" customFormat="1" ht="20.100000000000001" customHeight="1" x14ac:dyDescent="0.25">
      <c r="A24" s="136">
        <v>21</v>
      </c>
      <c r="B24" s="136" t="s">
        <v>477</v>
      </c>
      <c r="C24" s="136" t="s">
        <v>14</v>
      </c>
      <c r="D24" s="134" t="s">
        <v>995</v>
      </c>
      <c r="E24" s="136"/>
    </row>
    <row r="25" spans="1:5" s="115" customFormat="1" ht="20.100000000000001" customHeight="1" x14ac:dyDescent="0.25">
      <c r="A25" s="136">
        <v>22</v>
      </c>
      <c r="B25" s="136" t="s">
        <v>477</v>
      </c>
      <c r="C25" s="136" t="s">
        <v>14</v>
      </c>
      <c r="D25" s="134" t="s">
        <v>994</v>
      </c>
      <c r="E25" s="136"/>
    </row>
    <row r="26" spans="1:5" s="115" customFormat="1" ht="20.100000000000001" customHeight="1" x14ac:dyDescent="0.25">
      <c r="A26" s="136">
        <v>23</v>
      </c>
      <c r="B26" s="136" t="s">
        <v>477</v>
      </c>
      <c r="C26" s="136" t="s">
        <v>14</v>
      </c>
      <c r="D26" s="134" t="s">
        <v>692</v>
      </c>
      <c r="E26" s="136"/>
    </row>
    <row r="27" spans="1:5" s="115" customFormat="1" ht="20.100000000000001" customHeight="1" x14ac:dyDescent="0.25">
      <c r="A27" s="136">
        <v>24</v>
      </c>
      <c r="B27" s="136" t="s">
        <v>477</v>
      </c>
      <c r="C27" s="136" t="s">
        <v>14</v>
      </c>
      <c r="D27" s="134" t="s">
        <v>993</v>
      </c>
      <c r="E27" s="136"/>
    </row>
    <row r="28" spans="1:5" s="126" customFormat="1" ht="20.100000000000001" customHeight="1" x14ac:dyDescent="0.25">
      <c r="A28" s="136">
        <v>25</v>
      </c>
      <c r="B28" s="136" t="s">
        <v>856</v>
      </c>
      <c r="C28" s="136" t="s">
        <v>14</v>
      </c>
      <c r="D28" s="134" t="s">
        <v>1323</v>
      </c>
      <c r="E28" s="136"/>
    </row>
    <row r="29" spans="1:5" s="115" customFormat="1" ht="20.100000000000001" customHeight="1" x14ac:dyDescent="0.25">
      <c r="A29" s="136">
        <v>26</v>
      </c>
      <c r="B29" s="136" t="s">
        <v>477</v>
      </c>
      <c r="C29" s="136" t="s">
        <v>24</v>
      </c>
      <c r="D29" s="134" t="s">
        <v>1096</v>
      </c>
      <c r="E29" s="136"/>
    </row>
    <row r="30" spans="1:5" s="115" customFormat="1" ht="20.100000000000001" customHeight="1" x14ac:dyDescent="0.25">
      <c r="A30" s="136">
        <v>27</v>
      </c>
      <c r="B30" s="136" t="s">
        <v>477</v>
      </c>
      <c r="C30" s="136" t="s">
        <v>14</v>
      </c>
      <c r="D30" s="134" t="s">
        <v>736</v>
      </c>
      <c r="E30" s="136"/>
    </row>
    <row r="31" spans="1:5" s="115" customFormat="1" ht="20.100000000000001" customHeight="1" x14ac:dyDescent="0.25">
      <c r="A31" s="136">
        <v>28</v>
      </c>
      <c r="B31" s="136" t="s">
        <v>477</v>
      </c>
      <c r="C31" s="136" t="s">
        <v>14</v>
      </c>
      <c r="D31" s="134" t="s">
        <v>1188</v>
      </c>
      <c r="E31" s="136"/>
    </row>
    <row r="32" spans="1:5" s="115" customFormat="1" ht="20.100000000000001" customHeight="1" x14ac:dyDescent="0.25">
      <c r="A32" s="136">
        <v>29</v>
      </c>
      <c r="B32" s="136" t="s">
        <v>477</v>
      </c>
      <c r="C32" s="136" t="s">
        <v>14</v>
      </c>
      <c r="D32" s="134" t="s">
        <v>1103</v>
      </c>
      <c r="E32" s="136"/>
    </row>
    <row r="33" spans="1:5" s="115" customFormat="1" ht="20.100000000000001" customHeight="1" x14ac:dyDescent="0.25">
      <c r="A33" s="136">
        <v>30</v>
      </c>
      <c r="B33" s="136" t="s">
        <v>477</v>
      </c>
      <c r="C33" s="136" t="s">
        <v>14</v>
      </c>
      <c r="D33" s="134" t="s">
        <v>1169</v>
      </c>
      <c r="E33" s="136"/>
    </row>
    <row r="34" spans="1:5" s="115" customFormat="1" ht="20.100000000000001" customHeight="1" x14ac:dyDescent="0.25">
      <c r="A34" s="136">
        <v>31</v>
      </c>
      <c r="B34" s="136" t="s">
        <v>477</v>
      </c>
      <c r="C34" s="136" t="s">
        <v>24</v>
      </c>
      <c r="D34" s="134" t="s">
        <v>694</v>
      </c>
      <c r="E34" s="136"/>
    </row>
    <row r="35" spans="1:5" s="115" customFormat="1" ht="20.100000000000001" customHeight="1" x14ac:dyDescent="0.25">
      <c r="A35" s="136">
        <v>32</v>
      </c>
      <c r="B35" s="136" t="s">
        <v>477</v>
      </c>
      <c r="C35" s="136" t="s">
        <v>14</v>
      </c>
      <c r="D35" s="134" t="s">
        <v>737</v>
      </c>
      <c r="E35" s="136"/>
    </row>
    <row r="36" spans="1:5" s="115" customFormat="1" ht="20.100000000000001" customHeight="1" x14ac:dyDescent="0.25">
      <c r="A36" s="136">
        <v>33</v>
      </c>
      <c r="B36" s="136" t="s">
        <v>477</v>
      </c>
      <c r="C36" s="136" t="s">
        <v>14</v>
      </c>
      <c r="D36" s="134" t="s">
        <v>695</v>
      </c>
      <c r="E36" s="136"/>
    </row>
    <row r="37" spans="1:5" s="115" customFormat="1" ht="20.100000000000001" customHeight="1" x14ac:dyDescent="0.25">
      <c r="A37" s="136">
        <v>34</v>
      </c>
      <c r="B37" s="136" t="s">
        <v>856</v>
      </c>
      <c r="C37" s="136" t="s">
        <v>14</v>
      </c>
      <c r="D37" s="134" t="s">
        <v>1678</v>
      </c>
      <c r="E37" s="136"/>
    </row>
    <row r="38" spans="1:5" s="115" customFormat="1" ht="20.100000000000001" customHeight="1" x14ac:dyDescent="0.25">
      <c r="A38" s="136">
        <v>35</v>
      </c>
      <c r="B38" s="136" t="s">
        <v>477</v>
      </c>
      <c r="C38" s="136" t="s">
        <v>24</v>
      </c>
      <c r="D38" s="134" t="s">
        <v>696</v>
      </c>
      <c r="E38" s="136"/>
    </row>
    <row r="39" spans="1:5" s="115" customFormat="1" ht="20.100000000000001" customHeight="1" x14ac:dyDescent="0.25">
      <c r="A39" s="136">
        <v>36</v>
      </c>
      <c r="B39" s="136" t="s">
        <v>477</v>
      </c>
      <c r="C39" s="136" t="s">
        <v>14</v>
      </c>
      <c r="D39" s="134" t="s">
        <v>697</v>
      </c>
      <c r="E39" s="136"/>
    </row>
    <row r="40" spans="1:5" s="115" customFormat="1" ht="20.100000000000001" customHeight="1" x14ac:dyDescent="0.25">
      <c r="A40" s="136">
        <v>37</v>
      </c>
      <c r="B40" s="136" t="s">
        <v>477</v>
      </c>
      <c r="C40" s="136" t="s">
        <v>14</v>
      </c>
      <c r="D40" s="134" t="s">
        <v>698</v>
      </c>
      <c r="E40" s="136"/>
    </row>
    <row r="41" spans="1:5" s="115" customFormat="1" ht="20.100000000000001" customHeight="1" x14ac:dyDescent="0.25">
      <c r="A41" s="136">
        <v>38</v>
      </c>
      <c r="B41" s="136" t="s">
        <v>478</v>
      </c>
      <c r="C41" s="136" t="s">
        <v>24</v>
      </c>
      <c r="D41" s="134" t="s">
        <v>699</v>
      </c>
      <c r="E41" s="136"/>
    </row>
    <row r="42" spans="1:5" s="115" customFormat="1" ht="20.100000000000001" customHeight="1" x14ac:dyDescent="0.25">
      <c r="A42" s="136">
        <v>39</v>
      </c>
      <c r="B42" s="136" t="s">
        <v>478</v>
      </c>
      <c r="C42" s="136" t="s">
        <v>14</v>
      </c>
      <c r="D42" s="134" t="s">
        <v>700</v>
      </c>
      <c r="E42" s="136"/>
    </row>
    <row r="43" spans="1:5" s="115" customFormat="1" ht="20.100000000000001" customHeight="1" x14ac:dyDescent="0.25">
      <c r="A43" s="136">
        <v>40</v>
      </c>
      <c r="B43" s="136" t="s">
        <v>478</v>
      </c>
      <c r="C43" s="136" t="s">
        <v>14</v>
      </c>
      <c r="D43" s="134" t="s">
        <v>738</v>
      </c>
      <c r="E43" s="136"/>
    </row>
    <row r="44" spans="1:5" s="115" customFormat="1" ht="20.100000000000001" customHeight="1" x14ac:dyDescent="0.25">
      <c r="A44" s="136">
        <v>41</v>
      </c>
      <c r="B44" s="136" t="s">
        <v>478</v>
      </c>
      <c r="C44" s="136" t="s">
        <v>14</v>
      </c>
      <c r="D44" s="134" t="s">
        <v>739</v>
      </c>
      <c r="E44" s="136"/>
    </row>
    <row r="45" spans="1:5" s="115" customFormat="1" ht="20.100000000000001" customHeight="1" x14ac:dyDescent="0.25">
      <c r="A45" s="136">
        <v>42</v>
      </c>
      <c r="B45" s="136" t="s">
        <v>478</v>
      </c>
      <c r="C45" s="136" t="s">
        <v>14</v>
      </c>
      <c r="D45" s="134" t="s">
        <v>1189</v>
      </c>
      <c r="E45" s="136"/>
    </row>
    <row r="46" spans="1:5" s="115" customFormat="1" ht="20.100000000000001" customHeight="1" x14ac:dyDescent="0.25">
      <c r="A46" s="136">
        <v>43</v>
      </c>
      <c r="B46" s="136" t="s">
        <v>478</v>
      </c>
      <c r="C46" s="136" t="s">
        <v>14</v>
      </c>
      <c r="D46" s="134" t="s">
        <v>740</v>
      </c>
      <c r="E46" s="136"/>
    </row>
    <row r="47" spans="1:5" s="126" customFormat="1" ht="20.100000000000001" customHeight="1" x14ac:dyDescent="0.25">
      <c r="A47" s="136">
        <v>44</v>
      </c>
      <c r="B47" s="136" t="s">
        <v>1208</v>
      </c>
      <c r="C47" s="136" t="s">
        <v>14</v>
      </c>
      <c r="D47" s="134" t="s">
        <v>1202</v>
      </c>
      <c r="E47" s="136"/>
    </row>
    <row r="48" spans="1:5" s="115" customFormat="1" ht="20.100000000000001" customHeight="1" x14ac:dyDescent="0.25">
      <c r="A48" s="136">
        <v>45</v>
      </c>
      <c r="B48" s="136" t="s">
        <v>478</v>
      </c>
      <c r="C48" s="136" t="s">
        <v>24</v>
      </c>
      <c r="D48" s="134" t="s">
        <v>701</v>
      </c>
      <c r="E48" s="136"/>
    </row>
    <row r="49" spans="1:5" s="115" customFormat="1" ht="20.100000000000001" customHeight="1" x14ac:dyDescent="0.25">
      <c r="A49" s="136">
        <v>46</v>
      </c>
      <c r="B49" s="136" t="s">
        <v>478</v>
      </c>
      <c r="C49" s="136" t="s">
        <v>14</v>
      </c>
      <c r="D49" s="134" t="s">
        <v>741</v>
      </c>
      <c r="E49" s="136"/>
    </row>
    <row r="50" spans="1:5" s="115" customFormat="1" ht="20.100000000000001" customHeight="1" x14ac:dyDescent="0.25">
      <c r="A50" s="136">
        <v>47</v>
      </c>
      <c r="B50" s="136" t="s">
        <v>478</v>
      </c>
      <c r="C50" s="136" t="s">
        <v>14</v>
      </c>
      <c r="D50" s="134" t="s">
        <v>733</v>
      </c>
      <c r="E50" s="136"/>
    </row>
    <row r="51" spans="1:5" s="115" customFormat="1" ht="20.100000000000001" customHeight="1" x14ac:dyDescent="0.25">
      <c r="A51" s="136">
        <v>48</v>
      </c>
      <c r="B51" s="136" t="s">
        <v>478</v>
      </c>
      <c r="C51" s="136" t="s">
        <v>14</v>
      </c>
      <c r="D51" s="134" t="s">
        <v>742</v>
      </c>
      <c r="E51" s="136"/>
    </row>
    <row r="52" spans="1:5" s="115" customFormat="1" ht="20.100000000000001" customHeight="1" x14ac:dyDescent="0.25">
      <c r="A52" s="136">
        <v>49</v>
      </c>
      <c r="B52" s="136" t="s">
        <v>478</v>
      </c>
      <c r="C52" s="136" t="s">
        <v>14</v>
      </c>
      <c r="D52" s="134" t="s">
        <v>1190</v>
      </c>
      <c r="E52" s="136"/>
    </row>
    <row r="53" spans="1:5" s="115" customFormat="1" ht="20.100000000000001" customHeight="1" x14ac:dyDescent="0.25">
      <c r="A53" s="136">
        <v>50</v>
      </c>
      <c r="B53" s="136" t="s">
        <v>478</v>
      </c>
      <c r="C53" s="136" t="s">
        <v>14</v>
      </c>
      <c r="D53" s="134" t="s">
        <v>935</v>
      </c>
      <c r="E53" s="136"/>
    </row>
    <row r="54" spans="1:5" s="115" customFormat="1" ht="20.100000000000001" customHeight="1" x14ac:dyDescent="0.25">
      <c r="A54" s="136">
        <v>51</v>
      </c>
      <c r="B54" s="136" t="s">
        <v>479</v>
      </c>
      <c r="C54" s="136" t="s">
        <v>24</v>
      </c>
      <c r="D54" s="134" t="s">
        <v>743</v>
      </c>
      <c r="E54" s="136"/>
    </row>
    <row r="55" spans="1:5" s="115" customFormat="1" ht="20.100000000000001" customHeight="1" x14ac:dyDescent="0.25">
      <c r="A55" s="136">
        <v>52</v>
      </c>
      <c r="B55" s="136" t="s">
        <v>479</v>
      </c>
      <c r="C55" s="136" t="s">
        <v>14</v>
      </c>
      <c r="D55" s="134" t="s">
        <v>1005</v>
      </c>
      <c r="E55" s="136"/>
    </row>
    <row r="56" spans="1:5" s="115" customFormat="1" ht="20.100000000000001" customHeight="1" x14ac:dyDescent="0.25">
      <c r="A56" s="136">
        <v>53</v>
      </c>
      <c r="B56" s="136" t="s">
        <v>479</v>
      </c>
      <c r="C56" s="136" t="s">
        <v>14</v>
      </c>
      <c r="D56" s="134" t="s">
        <v>1009</v>
      </c>
      <c r="E56" s="136"/>
    </row>
    <row r="57" spans="1:5" s="115" customFormat="1" ht="20.100000000000001" customHeight="1" x14ac:dyDescent="0.25">
      <c r="A57" s="136">
        <v>54</v>
      </c>
      <c r="B57" s="136" t="s">
        <v>479</v>
      </c>
      <c r="C57" s="136" t="s">
        <v>14</v>
      </c>
      <c r="D57" s="134" t="s">
        <v>1015</v>
      </c>
      <c r="E57" s="136"/>
    </row>
    <row r="58" spans="1:5" s="115" customFormat="1" ht="20.100000000000001" customHeight="1" x14ac:dyDescent="0.25">
      <c r="A58" s="136">
        <v>55</v>
      </c>
      <c r="B58" s="136" t="s">
        <v>479</v>
      </c>
      <c r="C58" s="136" t="s">
        <v>24</v>
      </c>
      <c r="D58" s="134" t="s">
        <v>983</v>
      </c>
      <c r="E58" s="136"/>
    </row>
    <row r="59" spans="1:5" s="115" customFormat="1" ht="20.100000000000001" customHeight="1" x14ac:dyDescent="0.25">
      <c r="A59" s="136">
        <v>56</v>
      </c>
      <c r="B59" s="136" t="s">
        <v>985</v>
      </c>
      <c r="C59" s="136" t="s">
        <v>14</v>
      </c>
      <c r="D59" s="134" t="s">
        <v>1027</v>
      </c>
      <c r="E59" s="136"/>
    </row>
    <row r="60" spans="1:5" s="115" customFormat="1" ht="20.100000000000001" customHeight="1" x14ac:dyDescent="0.25">
      <c r="A60" s="136">
        <v>57</v>
      </c>
      <c r="B60" s="136" t="s">
        <v>986</v>
      </c>
      <c r="C60" s="136" t="s">
        <v>24</v>
      </c>
      <c r="D60" s="134" t="s">
        <v>984</v>
      </c>
      <c r="E60" s="136"/>
    </row>
    <row r="61" spans="1:5" s="115" customFormat="1" ht="20.100000000000001" customHeight="1" x14ac:dyDescent="0.25">
      <c r="A61" s="136">
        <v>58</v>
      </c>
      <c r="B61" s="136" t="s">
        <v>987</v>
      </c>
      <c r="C61" s="136" t="s">
        <v>14</v>
      </c>
      <c r="D61" s="134" t="s">
        <v>1020</v>
      </c>
      <c r="E61" s="136"/>
    </row>
    <row r="62" spans="1:5" s="115" customFormat="1" ht="20.100000000000001" customHeight="1" x14ac:dyDescent="0.25">
      <c r="A62" s="136">
        <v>59</v>
      </c>
      <c r="B62" s="136" t="s">
        <v>480</v>
      </c>
      <c r="C62" s="136" t="s">
        <v>24</v>
      </c>
      <c r="D62" s="134" t="s">
        <v>702</v>
      </c>
      <c r="E62" s="136"/>
    </row>
    <row r="63" spans="1:5" s="115" customFormat="1" ht="20.100000000000001" customHeight="1" x14ac:dyDescent="0.25">
      <c r="A63" s="136">
        <v>60</v>
      </c>
      <c r="B63" s="136" t="s">
        <v>480</v>
      </c>
      <c r="C63" s="136" t="s">
        <v>14</v>
      </c>
      <c r="D63" s="134" t="s">
        <v>703</v>
      </c>
      <c r="E63" s="136"/>
    </row>
    <row r="64" spans="1:5" s="115" customFormat="1" ht="20.100000000000001" customHeight="1" x14ac:dyDescent="0.25">
      <c r="A64" s="136">
        <v>61</v>
      </c>
      <c r="B64" s="136" t="s">
        <v>480</v>
      </c>
      <c r="C64" s="136" t="s">
        <v>14</v>
      </c>
      <c r="D64" s="134" t="s">
        <v>704</v>
      </c>
      <c r="E64" s="136"/>
    </row>
    <row r="65" spans="1:5" s="115" customFormat="1" ht="20.100000000000001" customHeight="1" x14ac:dyDescent="0.25">
      <c r="A65" s="136">
        <v>62</v>
      </c>
      <c r="B65" s="136" t="s">
        <v>480</v>
      </c>
      <c r="C65" s="136" t="s">
        <v>24</v>
      </c>
      <c r="D65" s="134" t="s">
        <v>744</v>
      </c>
      <c r="E65" s="136"/>
    </row>
    <row r="66" spans="1:5" s="115" customFormat="1" ht="20.100000000000001" customHeight="1" x14ac:dyDescent="0.25">
      <c r="A66" s="136">
        <v>63</v>
      </c>
      <c r="B66" s="136" t="s">
        <v>480</v>
      </c>
      <c r="C66" s="136" t="s">
        <v>14</v>
      </c>
      <c r="D66" s="134" t="s">
        <v>1191</v>
      </c>
      <c r="E66" s="136"/>
    </row>
    <row r="67" spans="1:5" s="115" customFormat="1" ht="20.100000000000001" customHeight="1" x14ac:dyDescent="0.25">
      <c r="A67" s="136">
        <v>64</v>
      </c>
      <c r="B67" s="136" t="s">
        <v>481</v>
      </c>
      <c r="C67" s="136" t="s">
        <v>24</v>
      </c>
      <c r="D67" s="134" t="s">
        <v>999</v>
      </c>
      <c r="E67" s="136"/>
    </row>
    <row r="68" spans="1:5" s="115" customFormat="1" ht="20.100000000000001" customHeight="1" x14ac:dyDescent="0.25">
      <c r="A68" s="136">
        <v>65</v>
      </c>
      <c r="B68" s="136" t="s">
        <v>481</v>
      </c>
      <c r="C68" s="136" t="s">
        <v>14</v>
      </c>
      <c r="D68" s="134" t="s">
        <v>990</v>
      </c>
      <c r="E68" s="136"/>
    </row>
    <row r="69" spans="1:5" s="115" customFormat="1" ht="20.100000000000001" customHeight="1" x14ac:dyDescent="0.25">
      <c r="A69" s="136">
        <v>66</v>
      </c>
      <c r="B69" s="136" t="s">
        <v>481</v>
      </c>
      <c r="C69" s="136" t="s">
        <v>14</v>
      </c>
      <c r="D69" s="134" t="s">
        <v>991</v>
      </c>
      <c r="E69" s="136"/>
    </row>
    <row r="70" spans="1:5" s="115" customFormat="1" ht="20.100000000000001" customHeight="1" x14ac:dyDescent="0.25">
      <c r="A70" s="136">
        <v>67</v>
      </c>
      <c r="B70" s="136" t="s">
        <v>481</v>
      </c>
      <c r="C70" s="136" t="s">
        <v>14</v>
      </c>
      <c r="D70" s="134" t="s">
        <v>997</v>
      </c>
      <c r="E70" s="136"/>
    </row>
    <row r="71" spans="1:5" s="115" customFormat="1" ht="20.100000000000001" customHeight="1" x14ac:dyDescent="0.25">
      <c r="A71" s="136">
        <v>68</v>
      </c>
      <c r="B71" s="136" t="s">
        <v>481</v>
      </c>
      <c r="C71" s="136" t="s">
        <v>24</v>
      </c>
      <c r="D71" s="134" t="s">
        <v>745</v>
      </c>
      <c r="E71" s="136"/>
    </row>
    <row r="72" spans="1:5" s="115" customFormat="1" ht="20.100000000000001" customHeight="1" x14ac:dyDescent="0.25">
      <c r="A72" s="136">
        <v>69</v>
      </c>
      <c r="B72" s="136" t="s">
        <v>481</v>
      </c>
      <c r="C72" s="136" t="s">
        <v>14</v>
      </c>
      <c r="D72" s="134" t="s">
        <v>746</v>
      </c>
      <c r="E72" s="136"/>
    </row>
    <row r="73" spans="1:5" s="115" customFormat="1" ht="20.100000000000001" customHeight="1" x14ac:dyDescent="0.25">
      <c r="A73" s="136">
        <v>70</v>
      </c>
      <c r="B73" s="136" t="s">
        <v>481</v>
      </c>
      <c r="C73" s="136" t="s">
        <v>14</v>
      </c>
      <c r="D73" s="134" t="s">
        <v>988</v>
      </c>
      <c r="E73" s="136"/>
    </row>
    <row r="74" spans="1:5" s="115" customFormat="1" ht="20.100000000000001" customHeight="1" x14ac:dyDescent="0.25">
      <c r="A74" s="136">
        <v>71</v>
      </c>
      <c r="B74" s="136" t="s">
        <v>481</v>
      </c>
      <c r="C74" s="136" t="s">
        <v>14</v>
      </c>
      <c r="D74" s="134" t="s">
        <v>747</v>
      </c>
      <c r="E74" s="136"/>
    </row>
    <row r="75" spans="1:5" s="115" customFormat="1" ht="20.100000000000001" customHeight="1" x14ac:dyDescent="0.25">
      <c r="A75" s="136">
        <v>72</v>
      </c>
      <c r="B75" s="136" t="s">
        <v>481</v>
      </c>
      <c r="C75" s="136" t="s">
        <v>14</v>
      </c>
      <c r="D75" s="134" t="s">
        <v>748</v>
      </c>
      <c r="E75" s="136"/>
    </row>
    <row r="76" spans="1:5" s="115" customFormat="1" ht="20.100000000000001" customHeight="1" x14ac:dyDescent="0.25">
      <c r="A76" s="136">
        <v>73</v>
      </c>
      <c r="B76" s="136" t="s">
        <v>481</v>
      </c>
      <c r="C76" s="136" t="s">
        <v>24</v>
      </c>
      <c r="D76" s="134" t="s">
        <v>1000</v>
      </c>
      <c r="E76" s="136"/>
    </row>
    <row r="77" spans="1:5" s="115" customFormat="1" ht="20.100000000000001" customHeight="1" x14ac:dyDescent="0.25">
      <c r="A77" s="136">
        <v>74</v>
      </c>
      <c r="B77" s="136" t="s">
        <v>481</v>
      </c>
      <c r="C77" s="136" t="s">
        <v>14</v>
      </c>
      <c r="D77" s="134" t="s">
        <v>1001</v>
      </c>
      <c r="E77" s="136"/>
    </row>
    <row r="78" spans="1:5" s="115" customFormat="1" ht="20.100000000000001" customHeight="1" x14ac:dyDescent="0.25">
      <c r="A78" s="136">
        <v>75</v>
      </c>
      <c r="B78" s="136" t="s">
        <v>481</v>
      </c>
      <c r="C78" s="136" t="s">
        <v>14</v>
      </c>
      <c r="D78" s="134" t="s">
        <v>989</v>
      </c>
      <c r="E78" s="136"/>
    </row>
    <row r="79" spans="1:5" s="115" customFormat="1" ht="20.100000000000001" customHeight="1" x14ac:dyDescent="0.25">
      <c r="A79" s="136">
        <v>76</v>
      </c>
      <c r="B79" s="136" t="s">
        <v>481</v>
      </c>
      <c r="C79" s="136" t="s">
        <v>14</v>
      </c>
      <c r="D79" s="134" t="s">
        <v>749</v>
      </c>
      <c r="E79" s="136"/>
    </row>
    <row r="80" spans="1:5" s="115" customFormat="1" ht="20.100000000000001" customHeight="1" x14ac:dyDescent="0.25">
      <c r="A80" s="136">
        <v>77</v>
      </c>
      <c r="B80" s="136" t="s">
        <v>481</v>
      </c>
      <c r="C80" s="136" t="s">
        <v>24</v>
      </c>
      <c r="D80" s="134" t="s">
        <v>1002</v>
      </c>
      <c r="E80" s="136"/>
    </row>
    <row r="81" spans="1:5" s="115" customFormat="1" ht="20.100000000000001" customHeight="1" x14ac:dyDescent="0.25">
      <c r="A81" s="136">
        <v>78</v>
      </c>
      <c r="B81" s="136" t="s">
        <v>481</v>
      </c>
      <c r="C81" s="136" t="s">
        <v>14</v>
      </c>
      <c r="D81" s="134" t="s">
        <v>932</v>
      </c>
      <c r="E81" s="136"/>
    </row>
    <row r="82" spans="1:5" s="115" customFormat="1" ht="20.100000000000001" customHeight="1" x14ac:dyDescent="0.25">
      <c r="A82" s="136">
        <v>79</v>
      </c>
      <c r="B82" s="136" t="s">
        <v>481</v>
      </c>
      <c r="C82" s="136" t="s">
        <v>14</v>
      </c>
      <c r="D82" s="134" t="s">
        <v>933</v>
      </c>
      <c r="E82" s="136"/>
    </row>
    <row r="83" spans="1:5" s="115" customFormat="1" ht="20.100000000000001" customHeight="1" x14ac:dyDescent="0.25">
      <c r="A83" s="136">
        <v>80</v>
      </c>
      <c r="B83" s="136" t="s">
        <v>481</v>
      </c>
      <c r="C83" s="136" t="s">
        <v>14</v>
      </c>
      <c r="D83" s="134" t="s">
        <v>732</v>
      </c>
      <c r="E83" s="136"/>
    </row>
    <row r="84" spans="1:5" s="115" customFormat="1" ht="20.100000000000001" customHeight="1" x14ac:dyDescent="0.25">
      <c r="A84" s="136">
        <v>81</v>
      </c>
      <c r="B84" s="136" t="s">
        <v>481</v>
      </c>
      <c r="C84" s="136" t="s">
        <v>14</v>
      </c>
      <c r="D84" s="134" t="s">
        <v>1166</v>
      </c>
      <c r="E84" s="136"/>
    </row>
    <row r="85" spans="1:5" s="115" customFormat="1" ht="20.100000000000001" customHeight="1" x14ac:dyDescent="0.25">
      <c r="A85" s="136">
        <v>82</v>
      </c>
      <c r="B85" s="136" t="s">
        <v>481</v>
      </c>
      <c r="C85" s="136" t="s">
        <v>24</v>
      </c>
      <c r="D85" s="134" t="s">
        <v>750</v>
      </c>
      <c r="E85" s="136"/>
    </row>
    <row r="86" spans="1:5" s="115" customFormat="1" ht="20.100000000000001" customHeight="1" x14ac:dyDescent="0.25">
      <c r="A86" s="136">
        <v>83</v>
      </c>
      <c r="B86" s="136" t="s">
        <v>481</v>
      </c>
      <c r="C86" s="136" t="s">
        <v>24</v>
      </c>
      <c r="D86" s="134" t="s">
        <v>751</v>
      </c>
      <c r="E86" s="136"/>
    </row>
    <row r="87" spans="1:5" s="115" customFormat="1" ht="20.100000000000001" customHeight="1" x14ac:dyDescent="0.25">
      <c r="A87" s="136">
        <v>84</v>
      </c>
      <c r="B87" s="136" t="s">
        <v>481</v>
      </c>
      <c r="C87" s="136" t="s">
        <v>24</v>
      </c>
      <c r="D87" s="134" t="s">
        <v>752</v>
      </c>
      <c r="E87" s="136"/>
    </row>
    <row r="88" spans="1:5" s="115" customFormat="1" ht="20.100000000000001" customHeight="1" x14ac:dyDescent="0.25">
      <c r="A88" s="136">
        <v>85</v>
      </c>
      <c r="B88" s="136" t="s">
        <v>481</v>
      </c>
      <c r="C88" s="136" t="s">
        <v>24</v>
      </c>
      <c r="D88" s="134" t="s">
        <v>753</v>
      </c>
      <c r="E88" s="136"/>
    </row>
  </sheetData>
  <customSheetViews>
    <customSheetView guid="{317D3D83-AACA-40F7-8006-3175597A202A}">
      <selection activeCell="B21" sqref="B21"/>
      <pageMargins left="0.7" right="0.7" top="0.75" bottom="0.75" header="0.3" footer="0.3"/>
      <pageSetup orientation="portrait" r:id="rId1"/>
    </customSheetView>
    <customSheetView guid="{BA2EDF17-FDDF-46B2-A4BE-72FB311EBCAF}">
      <selection sqref="A1:A2"/>
      <pageMargins left="0.7" right="0.7" top="0.75" bottom="0.75" header="0.3" footer="0.3"/>
      <pageSetup orientation="portrait" r:id="rId2"/>
    </customSheetView>
    <customSheetView guid="{587CB59E-8194-466A-825B-36D9E2C9E12C}">
      <selection sqref="A1:A2"/>
      <pageMargins left="0.7" right="0.7" top="0.75" bottom="0.75" header="0.3" footer="0.3"/>
      <pageSetup orientation="portrait" r:id="rId3"/>
    </customSheetView>
    <customSheetView guid="{DF4DF86E-F87E-4853-B44F-4F4D647D71FF}">
      <selection activeCell="D22" sqref="D22"/>
      <pageMargins left="0.7" right="0.7" top="0.75" bottom="0.75" header="0.3" footer="0.3"/>
      <pageSetup orientation="portrait" r:id="rId4"/>
    </customSheetView>
  </customSheetViews>
  <mergeCells count="5">
    <mergeCell ref="A1:A2"/>
    <mergeCell ref="B1:B2"/>
    <mergeCell ref="C1:C2"/>
    <mergeCell ref="D1:D2"/>
    <mergeCell ref="E1:E2"/>
  </mergeCells>
  <pageMargins left="0.7" right="0.7" top="0.75" bottom="0.75" header="0.3" footer="0.3"/>
  <pageSetup orientation="portrait" r:id="rId5"/>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0000000}">
          <x14:formula1>
            <xm:f>T1_Pick_List!$P:$P</xm:f>
          </x14:formula1>
          <xm:sqref>B461:B1048576</xm:sqref>
        </x14:dataValidation>
        <x14:dataValidation type="list" allowBlank="1" showInputMessage="1" showErrorMessage="1" xr:uid="{00000000-0002-0000-0200-000001000000}">
          <x14:formula1>
            <xm:f>T1_Pick_List!$P$2:$P$102</xm:f>
          </x14:formula1>
          <xm:sqref>B4:B460</xm:sqref>
        </x14:dataValidation>
        <x14:dataValidation type="list" allowBlank="1" showInputMessage="1" showErrorMessage="1" xr:uid="{00000000-0002-0000-0200-000002000000}">
          <x14:formula1>
            <xm:f>T1_Pick_List!$A$2:$A$3</xm:f>
          </x14:formula1>
          <xm:sqref>C3:C1048576</xm:sqref>
        </x14:dataValidation>
        <x14:dataValidation type="list" allowBlank="1" showInputMessage="1" showErrorMessage="1" xr:uid="{00000000-0002-0000-0200-000003000000}">
          <x14:formula1>
            <xm:f>T1_Pick_List!$G$2:$G$3</xm:f>
          </x14:formula1>
          <xm:sqref>E3:E1048576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sheetPr>
  <dimension ref="A1:O230"/>
  <sheetViews>
    <sheetView showGridLines="0" topLeftCell="B1" zoomScale="70" zoomScaleNormal="70" workbookViewId="0">
      <pane ySplit="4" topLeftCell="A112" activePane="bottomLeft" state="frozen"/>
      <selection activeCell="B1" sqref="B1"/>
      <selection pane="bottomLeft" activeCell="B115" sqref="B115"/>
    </sheetView>
  </sheetViews>
  <sheetFormatPr defaultColWidth="8.7109375" defaultRowHeight="15" x14ac:dyDescent="0.25"/>
  <cols>
    <col min="1" max="1" width="6.85546875" style="141" hidden="1" customWidth="1"/>
    <col min="2" max="2" width="60.7109375" style="139" customWidth="1"/>
    <col min="3" max="8" width="20.7109375" style="139" customWidth="1"/>
    <col min="9" max="10" width="20.7109375" style="140" customWidth="1"/>
    <col min="11" max="15" width="20.7109375" style="139" customWidth="1"/>
    <col min="16" max="16384" width="8.7109375" style="139"/>
  </cols>
  <sheetData>
    <row r="1" spans="1:15" ht="33" customHeight="1" x14ac:dyDescent="0.25">
      <c r="A1" s="238" t="s">
        <v>366</v>
      </c>
      <c r="B1" s="239"/>
      <c r="C1" s="239"/>
      <c r="D1" s="239"/>
      <c r="E1" s="239"/>
      <c r="F1" s="239"/>
      <c r="G1" s="239"/>
      <c r="H1" s="239"/>
      <c r="I1" s="239"/>
      <c r="J1" s="239"/>
      <c r="K1" s="239"/>
      <c r="L1" s="239"/>
      <c r="M1" s="239"/>
      <c r="N1" s="239"/>
      <c r="O1" s="240"/>
    </row>
    <row r="2" spans="1:15" ht="48.75" customHeight="1" x14ac:dyDescent="0.25">
      <c r="A2" s="235" t="s">
        <v>367</v>
      </c>
      <c r="B2" s="236"/>
      <c r="C2" s="236"/>
      <c r="D2" s="236"/>
      <c r="E2" s="236"/>
      <c r="F2" s="236"/>
      <c r="G2" s="236"/>
      <c r="H2" s="236"/>
      <c r="I2" s="236"/>
      <c r="J2" s="236"/>
      <c r="K2" s="236"/>
      <c r="L2" s="236"/>
      <c r="M2" s="236"/>
      <c r="N2" s="236"/>
      <c r="O2" s="237"/>
    </row>
    <row r="3" spans="1:15" s="177" customFormat="1" ht="45" customHeight="1" x14ac:dyDescent="0.25">
      <c r="A3" s="241" t="s">
        <v>344</v>
      </c>
      <c r="B3" s="241" t="s">
        <v>368</v>
      </c>
      <c r="C3" s="241" t="s">
        <v>369</v>
      </c>
      <c r="D3" s="243" t="s">
        <v>488</v>
      </c>
      <c r="E3" s="241" t="s">
        <v>370</v>
      </c>
      <c r="F3" s="233" t="s">
        <v>371</v>
      </c>
      <c r="G3" s="233"/>
      <c r="H3" s="233"/>
      <c r="I3" s="233" t="s">
        <v>372</v>
      </c>
      <c r="J3" s="234"/>
      <c r="K3" s="233" t="s">
        <v>373</v>
      </c>
      <c r="L3" s="233" t="s">
        <v>374</v>
      </c>
      <c r="M3" s="233" t="s">
        <v>375</v>
      </c>
      <c r="N3" s="233" t="s">
        <v>376</v>
      </c>
      <c r="O3" s="233" t="s">
        <v>377</v>
      </c>
    </row>
    <row r="4" spans="1:15" s="177" customFormat="1" ht="49.15" customHeight="1" x14ac:dyDescent="0.25">
      <c r="A4" s="242"/>
      <c r="B4" s="242"/>
      <c r="C4" s="242"/>
      <c r="D4" s="244"/>
      <c r="E4" s="242"/>
      <c r="F4" s="178" t="s">
        <v>10</v>
      </c>
      <c r="G4" s="178" t="s">
        <v>489</v>
      </c>
      <c r="H4" s="178" t="s">
        <v>25</v>
      </c>
      <c r="I4" s="178" t="s">
        <v>378</v>
      </c>
      <c r="J4" s="178" t="s">
        <v>379</v>
      </c>
      <c r="K4" s="234"/>
      <c r="L4" s="234"/>
      <c r="M4" s="234"/>
      <c r="N4" s="234"/>
      <c r="O4" s="234"/>
    </row>
    <row r="5" spans="1:15" ht="60" customHeight="1" x14ac:dyDescent="0.25">
      <c r="A5" s="150"/>
      <c r="B5" s="245" t="s">
        <v>681</v>
      </c>
      <c r="C5" s="247" t="s">
        <v>15</v>
      </c>
      <c r="D5" s="247" t="s">
        <v>1493</v>
      </c>
      <c r="E5" s="223" t="s">
        <v>1494</v>
      </c>
      <c r="F5" s="223" t="s">
        <v>490</v>
      </c>
      <c r="G5" s="223" t="s">
        <v>490</v>
      </c>
      <c r="H5" s="223" t="s">
        <v>490</v>
      </c>
      <c r="I5" s="223" t="s">
        <v>473</v>
      </c>
      <c r="J5" s="223">
        <v>2025</v>
      </c>
      <c r="K5" s="223" t="s">
        <v>1495</v>
      </c>
      <c r="L5" s="223" t="s">
        <v>1496</v>
      </c>
      <c r="M5" s="223" t="s">
        <v>1497</v>
      </c>
      <c r="N5" s="223" t="s">
        <v>1401</v>
      </c>
      <c r="O5" s="223" t="s">
        <v>1498</v>
      </c>
    </row>
    <row r="6" spans="1:15" ht="60" customHeight="1" x14ac:dyDescent="0.25">
      <c r="A6" s="250"/>
      <c r="B6" s="246"/>
      <c r="C6" s="248"/>
      <c r="D6" s="248"/>
      <c r="E6" s="223" t="s">
        <v>1499</v>
      </c>
      <c r="F6" s="223" t="s">
        <v>490</v>
      </c>
      <c r="G6" s="223" t="s">
        <v>490</v>
      </c>
      <c r="H6" s="223" t="s">
        <v>490</v>
      </c>
      <c r="I6" s="223" t="s">
        <v>473</v>
      </c>
      <c r="J6" s="223">
        <v>2023</v>
      </c>
      <c r="K6" s="223" t="s">
        <v>1500</v>
      </c>
      <c r="L6" s="223" t="s">
        <v>1496</v>
      </c>
      <c r="M6" s="223" t="s">
        <v>1501</v>
      </c>
      <c r="N6" s="223" t="s">
        <v>1502</v>
      </c>
      <c r="O6" s="223" t="s">
        <v>1503</v>
      </c>
    </row>
    <row r="7" spans="1:15" ht="60" customHeight="1" x14ac:dyDescent="0.25">
      <c r="A7" s="250"/>
      <c r="B7" s="149" t="s">
        <v>1180</v>
      </c>
      <c r="C7" s="153" t="s">
        <v>25</v>
      </c>
      <c r="D7" s="223" t="s">
        <v>1504</v>
      </c>
      <c r="E7" s="223" t="s">
        <v>490</v>
      </c>
      <c r="F7" s="223" t="s">
        <v>931</v>
      </c>
      <c r="G7" s="223">
        <v>0</v>
      </c>
      <c r="H7" s="223">
        <v>81</v>
      </c>
      <c r="I7" s="223" t="s">
        <v>476</v>
      </c>
      <c r="J7" s="223">
        <v>2026</v>
      </c>
      <c r="K7" s="223" t="s">
        <v>937</v>
      </c>
      <c r="L7" s="223" t="s">
        <v>1496</v>
      </c>
      <c r="M7" s="223" t="s">
        <v>1884</v>
      </c>
      <c r="N7" s="223" t="s">
        <v>1505</v>
      </c>
      <c r="O7" s="223" t="s">
        <v>1506</v>
      </c>
    </row>
    <row r="8" spans="1:15" ht="60" customHeight="1" x14ac:dyDescent="0.25">
      <c r="A8" s="250"/>
      <c r="B8" s="149" t="s">
        <v>1180</v>
      </c>
      <c r="C8" s="153" t="s">
        <v>25</v>
      </c>
      <c r="D8" s="223" t="s">
        <v>1507</v>
      </c>
      <c r="E8" s="223" t="s">
        <v>490</v>
      </c>
      <c r="F8" s="223" t="s">
        <v>495</v>
      </c>
      <c r="G8" s="223">
        <v>0</v>
      </c>
      <c r="H8" s="223">
        <v>7</v>
      </c>
      <c r="I8" s="223" t="s">
        <v>474</v>
      </c>
      <c r="J8" s="223">
        <v>2026</v>
      </c>
      <c r="K8" s="223" t="s">
        <v>938</v>
      </c>
      <c r="L8" s="223" t="s">
        <v>1496</v>
      </c>
      <c r="M8" s="223" t="s">
        <v>939</v>
      </c>
      <c r="N8" s="223" t="s">
        <v>1380</v>
      </c>
      <c r="O8" s="223" t="s">
        <v>940</v>
      </c>
    </row>
    <row r="9" spans="1:15" ht="60" customHeight="1" x14ac:dyDescent="0.25">
      <c r="A9" s="250"/>
      <c r="B9" s="149" t="s">
        <v>734</v>
      </c>
      <c r="C9" s="153" t="s">
        <v>25</v>
      </c>
      <c r="D9" s="223" t="s">
        <v>1508</v>
      </c>
      <c r="E9" s="223" t="s">
        <v>490</v>
      </c>
      <c r="F9" s="223" t="s">
        <v>495</v>
      </c>
      <c r="G9" s="223">
        <v>0</v>
      </c>
      <c r="H9" s="223">
        <v>21</v>
      </c>
      <c r="I9" s="223" t="s">
        <v>474</v>
      </c>
      <c r="J9" s="223">
        <v>2026</v>
      </c>
      <c r="K9" s="223" t="s">
        <v>1509</v>
      </c>
      <c r="L9" s="223" t="s">
        <v>1496</v>
      </c>
      <c r="M9" s="223" t="s">
        <v>942</v>
      </c>
      <c r="N9" s="223" t="s">
        <v>1381</v>
      </c>
      <c r="O9" s="223" t="s">
        <v>940</v>
      </c>
    </row>
    <row r="10" spans="1:15" ht="60" customHeight="1" x14ac:dyDescent="0.25">
      <c r="A10" s="179"/>
      <c r="B10" s="149" t="s">
        <v>735</v>
      </c>
      <c r="C10" s="151" t="s">
        <v>25</v>
      </c>
      <c r="D10" s="223" t="s">
        <v>1725</v>
      </c>
      <c r="E10" s="223" t="s">
        <v>490</v>
      </c>
      <c r="F10" s="223" t="s">
        <v>931</v>
      </c>
      <c r="G10" s="223">
        <v>0</v>
      </c>
      <c r="H10" s="223">
        <v>60</v>
      </c>
      <c r="I10" s="223" t="s">
        <v>474</v>
      </c>
      <c r="J10" s="223">
        <v>2026</v>
      </c>
      <c r="K10" s="223" t="s">
        <v>1726</v>
      </c>
      <c r="L10" s="223" t="s">
        <v>1496</v>
      </c>
      <c r="M10" s="223" t="s">
        <v>1727</v>
      </c>
      <c r="N10" s="223" t="s">
        <v>1728</v>
      </c>
      <c r="O10" s="223" t="s">
        <v>1729</v>
      </c>
    </row>
    <row r="11" spans="1:15" ht="60" customHeight="1" x14ac:dyDescent="0.25">
      <c r="A11" s="150"/>
      <c r="B11" s="149" t="s">
        <v>682</v>
      </c>
      <c r="C11" s="148" t="s">
        <v>15</v>
      </c>
      <c r="D11" s="223" t="s">
        <v>1319</v>
      </c>
      <c r="E11" s="223" t="s">
        <v>1459</v>
      </c>
      <c r="F11" s="147" t="s">
        <v>490</v>
      </c>
      <c r="G11" s="147" t="s">
        <v>490</v>
      </c>
      <c r="H11" s="147" t="s">
        <v>490</v>
      </c>
      <c r="I11" s="147" t="s">
        <v>476</v>
      </c>
      <c r="J11" s="147">
        <v>2022</v>
      </c>
      <c r="K11" s="147" t="s">
        <v>491</v>
      </c>
      <c r="L11" s="147" t="s">
        <v>499</v>
      </c>
      <c r="M11" s="223" t="s">
        <v>1460</v>
      </c>
      <c r="N11" s="147" t="s">
        <v>637</v>
      </c>
      <c r="O11" s="147" t="s">
        <v>638</v>
      </c>
    </row>
    <row r="12" spans="1:15" ht="60" customHeight="1" x14ac:dyDescent="0.25">
      <c r="A12" s="150"/>
      <c r="B12" s="149" t="s">
        <v>682</v>
      </c>
      <c r="C12" s="148" t="s">
        <v>25</v>
      </c>
      <c r="D12" s="223" t="s">
        <v>1885</v>
      </c>
      <c r="E12" s="147" t="s">
        <v>490</v>
      </c>
      <c r="F12" s="223" t="s">
        <v>1698</v>
      </c>
      <c r="G12" s="147">
        <v>0</v>
      </c>
      <c r="H12" s="182">
        <v>40097400</v>
      </c>
      <c r="I12" s="147" t="s">
        <v>474</v>
      </c>
      <c r="J12" s="147">
        <v>2024</v>
      </c>
      <c r="K12" s="147" t="s">
        <v>491</v>
      </c>
      <c r="L12" s="147" t="s">
        <v>499</v>
      </c>
      <c r="M12" s="223" t="s">
        <v>1886</v>
      </c>
      <c r="N12" s="147" t="s">
        <v>1057</v>
      </c>
      <c r="O12" s="147" t="s">
        <v>898</v>
      </c>
    </row>
    <row r="13" spans="1:15" ht="60" customHeight="1" x14ac:dyDescent="0.25">
      <c r="A13" s="150"/>
      <c r="B13" s="149" t="s">
        <v>682</v>
      </c>
      <c r="C13" s="148" t="s">
        <v>25</v>
      </c>
      <c r="D13" s="223" t="s">
        <v>1320</v>
      </c>
      <c r="E13" s="147" t="s">
        <v>490</v>
      </c>
      <c r="F13" s="147" t="s">
        <v>897</v>
      </c>
      <c r="G13" s="147">
        <v>0</v>
      </c>
      <c r="H13" s="223">
        <v>14423</v>
      </c>
      <c r="I13" s="147" t="s">
        <v>474</v>
      </c>
      <c r="J13" s="147">
        <v>2026</v>
      </c>
      <c r="K13" s="147" t="s">
        <v>501</v>
      </c>
      <c r="L13" s="147" t="s">
        <v>502</v>
      </c>
      <c r="M13" s="223" t="s">
        <v>1461</v>
      </c>
      <c r="N13" s="147" t="s">
        <v>895</v>
      </c>
      <c r="O13" s="147" t="s">
        <v>896</v>
      </c>
    </row>
    <row r="14" spans="1:15" ht="60" customHeight="1" x14ac:dyDescent="0.25">
      <c r="A14" s="150"/>
      <c r="B14" s="149" t="s">
        <v>1181</v>
      </c>
      <c r="C14" s="148" t="s">
        <v>15</v>
      </c>
      <c r="D14" s="223" t="s">
        <v>1321</v>
      </c>
      <c r="E14" s="223" t="s">
        <v>1462</v>
      </c>
      <c r="F14" s="147" t="s">
        <v>490</v>
      </c>
      <c r="G14" s="147" t="s">
        <v>490</v>
      </c>
      <c r="H14" s="147" t="s">
        <v>490</v>
      </c>
      <c r="I14" s="147" t="s">
        <v>476</v>
      </c>
      <c r="J14" s="147">
        <v>2022</v>
      </c>
      <c r="K14" s="147" t="s">
        <v>491</v>
      </c>
      <c r="L14" s="147" t="s">
        <v>503</v>
      </c>
      <c r="M14" s="223" t="s">
        <v>1463</v>
      </c>
      <c r="N14" s="147" t="s">
        <v>637</v>
      </c>
      <c r="O14" s="147" t="s">
        <v>638</v>
      </c>
    </row>
    <row r="15" spans="1:15" ht="60" customHeight="1" x14ac:dyDescent="0.25">
      <c r="A15" s="150"/>
      <c r="B15" s="149" t="s">
        <v>1181</v>
      </c>
      <c r="C15" s="148" t="s">
        <v>25</v>
      </c>
      <c r="D15" s="147" t="s">
        <v>1368</v>
      </c>
      <c r="E15" s="147" t="s">
        <v>490</v>
      </c>
      <c r="F15" s="223" t="s">
        <v>1411</v>
      </c>
      <c r="G15" s="147">
        <v>0</v>
      </c>
      <c r="H15" s="165">
        <v>13115</v>
      </c>
      <c r="I15" s="223" t="s">
        <v>474</v>
      </c>
      <c r="J15" s="147">
        <v>2026</v>
      </c>
      <c r="K15" s="147" t="s">
        <v>504</v>
      </c>
      <c r="L15" s="147" t="s">
        <v>882</v>
      </c>
      <c r="M15" s="223" t="s">
        <v>1890</v>
      </c>
      <c r="N15" s="147" t="s">
        <v>1889</v>
      </c>
      <c r="O15" s="147" t="s">
        <v>639</v>
      </c>
    </row>
    <row r="16" spans="1:15" ht="60" customHeight="1" x14ac:dyDescent="0.25">
      <c r="A16" s="150"/>
      <c r="B16" s="149" t="s">
        <v>1181</v>
      </c>
      <c r="C16" s="148" t="s">
        <v>25</v>
      </c>
      <c r="D16" s="223" t="s">
        <v>1901</v>
      </c>
      <c r="E16" s="147" t="s">
        <v>490</v>
      </c>
      <c r="F16" s="223" t="s">
        <v>1698</v>
      </c>
      <c r="G16" s="223">
        <v>0</v>
      </c>
      <c r="H16" s="165">
        <v>72351600</v>
      </c>
      <c r="I16" s="223" t="s">
        <v>473</v>
      </c>
      <c r="J16" s="223">
        <v>2024</v>
      </c>
      <c r="K16" s="223" t="s">
        <v>491</v>
      </c>
      <c r="L16" s="223" t="s">
        <v>499</v>
      </c>
      <c r="M16" s="223" t="s">
        <v>1901</v>
      </c>
      <c r="N16" s="147" t="s">
        <v>883</v>
      </c>
      <c r="O16" s="147" t="s">
        <v>639</v>
      </c>
    </row>
    <row r="17" spans="1:15" ht="60" customHeight="1" x14ac:dyDescent="0.25">
      <c r="A17" s="150"/>
      <c r="B17" s="149" t="s">
        <v>683</v>
      </c>
      <c r="C17" s="148" t="s">
        <v>15</v>
      </c>
      <c r="D17" s="151" t="s">
        <v>1606</v>
      </c>
      <c r="E17" s="223" t="s">
        <v>1607</v>
      </c>
      <c r="F17" s="147" t="s">
        <v>490</v>
      </c>
      <c r="G17" s="147" t="s">
        <v>490</v>
      </c>
      <c r="H17" s="147" t="s">
        <v>490</v>
      </c>
      <c r="I17" s="147" t="s">
        <v>473</v>
      </c>
      <c r="J17" s="147">
        <v>2022</v>
      </c>
      <c r="K17" s="147" t="s">
        <v>493</v>
      </c>
      <c r="L17" s="147" t="s">
        <v>493</v>
      </c>
      <c r="M17" s="223" t="s">
        <v>1608</v>
      </c>
      <c r="N17" s="147" t="s">
        <v>505</v>
      </c>
      <c r="O17" s="223" t="s">
        <v>1290</v>
      </c>
    </row>
    <row r="18" spans="1:15" ht="60" customHeight="1" x14ac:dyDescent="0.25">
      <c r="A18" s="150"/>
      <c r="B18" s="149" t="s">
        <v>683</v>
      </c>
      <c r="C18" s="148" t="s">
        <v>25</v>
      </c>
      <c r="D18" s="151" t="s">
        <v>1887</v>
      </c>
      <c r="E18" s="147" t="s">
        <v>490</v>
      </c>
      <c r="F18" s="223" t="s">
        <v>1698</v>
      </c>
      <c r="G18" s="147">
        <v>0</v>
      </c>
      <c r="H18" s="182">
        <v>27838800</v>
      </c>
      <c r="I18" s="147" t="s">
        <v>473</v>
      </c>
      <c r="J18" s="147">
        <v>2024</v>
      </c>
      <c r="K18" s="147" t="s">
        <v>493</v>
      </c>
      <c r="L18" s="147" t="s">
        <v>497</v>
      </c>
      <c r="M18" s="223" t="s">
        <v>1888</v>
      </c>
      <c r="N18" s="147" t="s">
        <v>1078</v>
      </c>
      <c r="O18" s="147" t="s">
        <v>1079</v>
      </c>
    </row>
    <row r="19" spans="1:15" ht="60" customHeight="1" x14ac:dyDescent="0.25">
      <c r="A19" s="150"/>
      <c r="B19" s="149" t="s">
        <v>683</v>
      </c>
      <c r="C19" s="148" t="s">
        <v>25</v>
      </c>
      <c r="D19" s="223" t="s">
        <v>1609</v>
      </c>
      <c r="E19" s="147" t="s">
        <v>490</v>
      </c>
      <c r="F19" s="147" t="s">
        <v>897</v>
      </c>
      <c r="G19" s="147">
        <v>0</v>
      </c>
      <c r="H19" s="223">
        <v>4544</v>
      </c>
      <c r="I19" s="147" t="s">
        <v>473</v>
      </c>
      <c r="J19" s="147">
        <v>2025</v>
      </c>
      <c r="K19" s="147" t="s">
        <v>506</v>
      </c>
      <c r="L19" s="147" t="s">
        <v>507</v>
      </c>
      <c r="M19" s="147" t="s">
        <v>1892</v>
      </c>
      <c r="N19" s="147" t="s">
        <v>1893</v>
      </c>
      <c r="O19" s="223" t="s">
        <v>1291</v>
      </c>
    </row>
    <row r="20" spans="1:15" ht="60" customHeight="1" x14ac:dyDescent="0.25">
      <c r="A20" s="150"/>
      <c r="B20" s="149" t="s">
        <v>684</v>
      </c>
      <c r="C20" s="148" t="s">
        <v>15</v>
      </c>
      <c r="D20" s="223" t="s">
        <v>1464</v>
      </c>
      <c r="E20" s="223" t="s">
        <v>1464</v>
      </c>
      <c r="F20" s="147" t="s">
        <v>490</v>
      </c>
      <c r="G20" s="147" t="s">
        <v>490</v>
      </c>
      <c r="H20" s="147" t="s">
        <v>490</v>
      </c>
      <c r="I20" s="147" t="s">
        <v>476</v>
      </c>
      <c r="J20" s="147">
        <v>2022</v>
      </c>
      <c r="K20" s="147" t="s">
        <v>499</v>
      </c>
      <c r="L20" s="147" t="s">
        <v>499</v>
      </c>
      <c r="M20" s="223" t="s">
        <v>1465</v>
      </c>
      <c r="N20" s="147" t="s">
        <v>637</v>
      </c>
      <c r="O20" s="147" t="s">
        <v>638</v>
      </c>
    </row>
    <row r="21" spans="1:15" ht="60" customHeight="1" x14ac:dyDescent="0.25">
      <c r="A21" s="150"/>
      <c r="B21" s="149" t="s">
        <v>684</v>
      </c>
      <c r="C21" s="148" t="s">
        <v>25</v>
      </c>
      <c r="D21" s="223" t="s">
        <v>1911</v>
      </c>
      <c r="E21" s="147" t="s">
        <v>490</v>
      </c>
      <c r="F21" s="223" t="s">
        <v>1698</v>
      </c>
      <c r="G21" s="147">
        <v>0</v>
      </c>
      <c r="H21" s="182">
        <v>40097400</v>
      </c>
      <c r="I21" s="147" t="s">
        <v>474</v>
      </c>
      <c r="J21" s="147">
        <v>2024</v>
      </c>
      <c r="K21" s="147" t="s">
        <v>499</v>
      </c>
      <c r="L21" s="147" t="s">
        <v>499</v>
      </c>
      <c r="M21" s="223" t="s">
        <v>1891</v>
      </c>
      <c r="N21" s="147" t="s">
        <v>1057</v>
      </c>
      <c r="O21" s="147" t="s">
        <v>898</v>
      </c>
    </row>
    <row r="22" spans="1:15" ht="60" customHeight="1" x14ac:dyDescent="0.25">
      <c r="A22" s="150"/>
      <c r="B22" s="149" t="s">
        <v>684</v>
      </c>
      <c r="C22" s="148" t="s">
        <v>25</v>
      </c>
      <c r="D22" s="223" t="s">
        <v>1466</v>
      </c>
      <c r="E22" s="147" t="s">
        <v>490</v>
      </c>
      <c r="F22" s="147" t="s">
        <v>897</v>
      </c>
      <c r="G22" s="147">
        <v>0</v>
      </c>
      <c r="H22" s="223">
        <v>4456</v>
      </c>
      <c r="I22" s="147" t="s">
        <v>474</v>
      </c>
      <c r="J22" s="147">
        <v>2026</v>
      </c>
      <c r="K22" s="147" t="s">
        <v>508</v>
      </c>
      <c r="L22" s="147" t="s">
        <v>499</v>
      </c>
      <c r="M22" s="223" t="s">
        <v>1895</v>
      </c>
      <c r="N22" s="147" t="s">
        <v>1894</v>
      </c>
      <c r="O22" s="147" t="s">
        <v>898</v>
      </c>
    </row>
    <row r="23" spans="1:15" ht="60" customHeight="1" x14ac:dyDescent="0.25">
      <c r="A23" s="150"/>
      <c r="B23" s="149" t="s">
        <v>1058</v>
      </c>
      <c r="C23" s="148" t="s">
        <v>25</v>
      </c>
      <c r="D23" s="223" t="s">
        <v>1896</v>
      </c>
      <c r="E23" s="147" t="s">
        <v>490</v>
      </c>
      <c r="F23" s="223" t="s">
        <v>1698</v>
      </c>
      <c r="G23" s="147">
        <v>0</v>
      </c>
      <c r="H23" s="182">
        <v>80000000</v>
      </c>
      <c r="I23" s="147" t="s">
        <v>476</v>
      </c>
      <c r="J23" s="147">
        <v>2023</v>
      </c>
      <c r="K23" s="147" t="s">
        <v>499</v>
      </c>
      <c r="L23" s="147" t="s">
        <v>499</v>
      </c>
      <c r="M23" s="223" t="s">
        <v>1896</v>
      </c>
      <c r="N23" s="147" t="s">
        <v>894</v>
      </c>
      <c r="O23" s="147" t="s">
        <v>638</v>
      </c>
    </row>
    <row r="24" spans="1:15" ht="60" customHeight="1" x14ac:dyDescent="0.25">
      <c r="A24" s="150"/>
      <c r="B24" s="149" t="s">
        <v>1058</v>
      </c>
      <c r="C24" s="148" t="s">
        <v>25</v>
      </c>
      <c r="D24" s="223" t="s">
        <v>1467</v>
      </c>
      <c r="E24" s="147" t="s">
        <v>490</v>
      </c>
      <c r="F24" s="147" t="s">
        <v>495</v>
      </c>
      <c r="G24" s="147">
        <v>0</v>
      </c>
      <c r="H24" s="147">
        <v>2060</v>
      </c>
      <c r="I24" s="147" t="s">
        <v>474</v>
      </c>
      <c r="J24" s="147">
        <v>2026</v>
      </c>
      <c r="K24" s="147" t="s">
        <v>508</v>
      </c>
      <c r="L24" s="147" t="s">
        <v>499</v>
      </c>
      <c r="M24" s="223" t="s">
        <v>1468</v>
      </c>
      <c r="N24" s="147" t="s">
        <v>1059</v>
      </c>
      <c r="O24" s="147" t="s">
        <v>898</v>
      </c>
    </row>
    <row r="25" spans="1:15" ht="60" customHeight="1" x14ac:dyDescent="0.25">
      <c r="A25" s="150"/>
      <c r="B25" s="149" t="s">
        <v>1058</v>
      </c>
      <c r="C25" s="148" t="s">
        <v>15</v>
      </c>
      <c r="D25" s="223" t="s">
        <v>1469</v>
      </c>
      <c r="E25" s="223" t="s">
        <v>1470</v>
      </c>
      <c r="F25" s="147" t="s">
        <v>490</v>
      </c>
      <c r="G25" s="147" t="s">
        <v>490</v>
      </c>
      <c r="H25" s="147" t="s">
        <v>490</v>
      </c>
      <c r="I25" s="147" t="s">
        <v>475</v>
      </c>
      <c r="J25" s="147">
        <v>2024</v>
      </c>
      <c r="K25" s="147" t="s">
        <v>499</v>
      </c>
      <c r="L25" s="147" t="s">
        <v>499</v>
      </c>
      <c r="M25" s="223" t="s">
        <v>1471</v>
      </c>
      <c r="N25" s="147" t="s">
        <v>1163</v>
      </c>
      <c r="O25" s="147" t="s">
        <v>1164</v>
      </c>
    </row>
    <row r="26" spans="1:15" ht="60" customHeight="1" x14ac:dyDescent="0.25">
      <c r="A26" s="150"/>
      <c r="B26" s="149" t="s">
        <v>685</v>
      </c>
      <c r="C26" s="151" t="s">
        <v>15</v>
      </c>
      <c r="D26" s="223" t="s">
        <v>868</v>
      </c>
      <c r="E26" s="223" t="s">
        <v>869</v>
      </c>
      <c r="F26" s="223" t="s">
        <v>490</v>
      </c>
      <c r="G26" s="223" t="s">
        <v>490</v>
      </c>
      <c r="H26" s="223" t="s">
        <v>490</v>
      </c>
      <c r="I26" s="223" t="s">
        <v>476</v>
      </c>
      <c r="J26" s="223">
        <v>2022</v>
      </c>
      <c r="K26" s="223" t="s">
        <v>870</v>
      </c>
      <c r="L26" s="223" t="s">
        <v>661</v>
      </c>
      <c r="M26" s="223" t="s">
        <v>871</v>
      </c>
      <c r="N26" s="223" t="s">
        <v>872</v>
      </c>
      <c r="O26" s="223" t="s">
        <v>873</v>
      </c>
    </row>
    <row r="27" spans="1:15" ht="60" customHeight="1" x14ac:dyDescent="0.25">
      <c r="A27" s="179"/>
      <c r="B27" s="149" t="s">
        <v>685</v>
      </c>
      <c r="C27" s="151" t="s">
        <v>25</v>
      </c>
      <c r="D27" s="153" t="s">
        <v>1899</v>
      </c>
      <c r="E27" s="153" t="s">
        <v>1240</v>
      </c>
      <c r="F27" s="151" t="s">
        <v>1697</v>
      </c>
      <c r="G27" s="223">
        <v>3923.1</v>
      </c>
      <c r="H27" s="223">
        <v>2635.3</v>
      </c>
      <c r="I27" s="223" t="s">
        <v>476</v>
      </c>
      <c r="J27" s="223">
        <v>2025</v>
      </c>
      <c r="K27" s="223" t="s">
        <v>1241</v>
      </c>
      <c r="L27" s="223" t="s">
        <v>1242</v>
      </c>
      <c r="M27" s="223" t="s">
        <v>1243</v>
      </c>
      <c r="N27" s="223" t="s">
        <v>1244</v>
      </c>
      <c r="O27" s="223" t="s">
        <v>1245</v>
      </c>
    </row>
    <row r="28" spans="1:15" ht="60" customHeight="1" x14ac:dyDescent="0.25">
      <c r="A28" s="150"/>
      <c r="B28" s="149" t="s">
        <v>686</v>
      </c>
      <c r="C28" s="151" t="s">
        <v>25</v>
      </c>
      <c r="D28" s="223" t="s">
        <v>1897</v>
      </c>
      <c r="E28" s="223" t="s">
        <v>662</v>
      </c>
      <c r="F28" s="223" t="s">
        <v>495</v>
      </c>
      <c r="G28" s="223">
        <v>0</v>
      </c>
      <c r="H28" s="223">
        <v>8</v>
      </c>
      <c r="I28" s="223" t="s">
        <v>476</v>
      </c>
      <c r="J28" s="223">
        <v>2026</v>
      </c>
      <c r="K28" s="223" t="s">
        <v>663</v>
      </c>
      <c r="L28" s="223" t="s">
        <v>1239</v>
      </c>
      <c r="M28" s="223" t="s">
        <v>1898</v>
      </c>
      <c r="N28" s="223" t="s">
        <v>509</v>
      </c>
      <c r="O28" s="223" t="s">
        <v>510</v>
      </c>
    </row>
    <row r="29" spans="1:15" ht="60" customHeight="1" x14ac:dyDescent="0.25">
      <c r="A29" s="150"/>
      <c r="B29" s="149" t="s">
        <v>1183</v>
      </c>
      <c r="C29" s="148" t="s">
        <v>15</v>
      </c>
      <c r="D29" s="147" t="s">
        <v>1902</v>
      </c>
      <c r="E29" s="147" t="s">
        <v>490</v>
      </c>
      <c r="F29" s="147" t="s">
        <v>553</v>
      </c>
      <c r="G29" s="147">
        <v>0</v>
      </c>
      <c r="H29" s="147">
        <v>50</v>
      </c>
      <c r="I29" s="147" t="s">
        <v>473</v>
      </c>
      <c r="J29" s="147">
        <v>2024</v>
      </c>
      <c r="K29" s="147" t="s">
        <v>1039</v>
      </c>
      <c r="L29" s="147" t="s">
        <v>1040</v>
      </c>
      <c r="M29" s="147" t="s">
        <v>1900</v>
      </c>
      <c r="N29" s="147" t="s">
        <v>511</v>
      </c>
      <c r="O29" s="147" t="s">
        <v>1041</v>
      </c>
    </row>
    <row r="30" spans="1:15" ht="60" customHeight="1" x14ac:dyDescent="0.25">
      <c r="A30" s="150"/>
      <c r="B30" s="149" t="s">
        <v>1183</v>
      </c>
      <c r="C30" s="183" t="s">
        <v>25</v>
      </c>
      <c r="D30" s="133" t="s">
        <v>1042</v>
      </c>
      <c r="E30" s="147" t="s">
        <v>490</v>
      </c>
      <c r="F30" s="183" t="s">
        <v>1697</v>
      </c>
      <c r="G30" s="133">
        <v>0</v>
      </c>
      <c r="H30" s="133">
        <v>59000</v>
      </c>
      <c r="I30" s="133" t="s">
        <v>474</v>
      </c>
      <c r="J30" s="133">
        <v>2026</v>
      </c>
      <c r="K30" s="133" t="s">
        <v>1043</v>
      </c>
      <c r="L30" s="133" t="s">
        <v>1040</v>
      </c>
      <c r="M30" s="133" t="s">
        <v>1730</v>
      </c>
      <c r="N30" s="133" t="s">
        <v>1044</v>
      </c>
      <c r="O30" s="133" t="s">
        <v>1041</v>
      </c>
    </row>
    <row r="31" spans="1:15" ht="60" customHeight="1" x14ac:dyDescent="0.25">
      <c r="A31" s="150"/>
      <c r="B31" s="149" t="s">
        <v>1184</v>
      </c>
      <c r="C31" s="151" t="s">
        <v>15</v>
      </c>
      <c r="D31" s="223" t="s">
        <v>1610</v>
      </c>
      <c r="E31" s="223" t="s">
        <v>1611</v>
      </c>
      <c r="F31" s="147" t="s">
        <v>490</v>
      </c>
      <c r="G31" s="147" t="s">
        <v>490</v>
      </c>
      <c r="H31" s="147" t="s">
        <v>490</v>
      </c>
      <c r="I31" s="223" t="s">
        <v>476</v>
      </c>
      <c r="J31" s="223">
        <v>2022</v>
      </c>
      <c r="K31" s="223" t="s">
        <v>1135</v>
      </c>
      <c r="L31" s="223" t="s">
        <v>493</v>
      </c>
      <c r="M31" s="223" t="s">
        <v>1830</v>
      </c>
      <c r="N31" s="223" t="s">
        <v>1136</v>
      </c>
      <c r="O31" s="223" t="s">
        <v>1137</v>
      </c>
    </row>
    <row r="32" spans="1:15" ht="60" customHeight="1" x14ac:dyDescent="0.25">
      <c r="A32" s="150"/>
      <c r="B32" s="149" t="s">
        <v>1184</v>
      </c>
      <c r="C32" s="148" t="s">
        <v>15</v>
      </c>
      <c r="D32" s="147" t="s">
        <v>1133</v>
      </c>
      <c r="E32" s="223" t="s">
        <v>1612</v>
      </c>
      <c r="F32" s="147" t="s">
        <v>490</v>
      </c>
      <c r="G32" s="147" t="s">
        <v>490</v>
      </c>
      <c r="H32" s="147" t="s">
        <v>490</v>
      </c>
      <c r="I32" s="147" t="s">
        <v>475</v>
      </c>
      <c r="J32" s="147">
        <v>2022</v>
      </c>
      <c r="K32" s="147" t="s">
        <v>1135</v>
      </c>
      <c r="L32" s="147" t="s">
        <v>493</v>
      </c>
      <c r="M32" s="223" t="s">
        <v>1613</v>
      </c>
      <c r="N32" s="147" t="s">
        <v>1136</v>
      </c>
      <c r="O32" s="147" t="s">
        <v>1137</v>
      </c>
    </row>
    <row r="33" spans="1:15" ht="60" customHeight="1" x14ac:dyDescent="0.25">
      <c r="A33" s="150"/>
      <c r="B33" s="149" t="s">
        <v>687</v>
      </c>
      <c r="C33" s="151" t="s">
        <v>25</v>
      </c>
      <c r="D33" s="147" t="s">
        <v>1138</v>
      </c>
      <c r="E33" s="147" t="s">
        <v>1139</v>
      </c>
      <c r="F33" s="147" t="s">
        <v>558</v>
      </c>
      <c r="G33" s="147">
        <v>0</v>
      </c>
      <c r="H33" s="147">
        <v>11</v>
      </c>
      <c r="I33" s="147" t="s">
        <v>474</v>
      </c>
      <c r="J33" s="147">
        <v>2023</v>
      </c>
      <c r="K33" s="147" t="s">
        <v>513</v>
      </c>
      <c r="L33" s="147" t="s">
        <v>1140</v>
      </c>
      <c r="M33" s="223" t="s">
        <v>1831</v>
      </c>
      <c r="N33" s="147" t="s">
        <v>512</v>
      </c>
      <c r="O33" s="147" t="s">
        <v>1141</v>
      </c>
    </row>
    <row r="34" spans="1:15" ht="60" customHeight="1" x14ac:dyDescent="0.25">
      <c r="A34" s="150"/>
      <c r="B34" s="149" t="s">
        <v>687</v>
      </c>
      <c r="C34" s="148" t="s">
        <v>25</v>
      </c>
      <c r="D34" s="223" t="s">
        <v>1292</v>
      </c>
      <c r="E34" s="147"/>
      <c r="F34" s="147" t="s">
        <v>558</v>
      </c>
      <c r="G34" s="147">
        <v>0</v>
      </c>
      <c r="H34" s="147">
        <v>11</v>
      </c>
      <c r="I34" s="147" t="s">
        <v>474</v>
      </c>
      <c r="J34" s="147">
        <v>2026</v>
      </c>
      <c r="K34" s="147" t="s">
        <v>513</v>
      </c>
      <c r="L34" s="147" t="s">
        <v>1140</v>
      </c>
      <c r="M34" s="223" t="s">
        <v>1614</v>
      </c>
      <c r="N34" s="147" t="s">
        <v>512</v>
      </c>
      <c r="O34" s="223" t="s">
        <v>1293</v>
      </c>
    </row>
    <row r="35" spans="1:15" ht="60" customHeight="1" x14ac:dyDescent="0.25">
      <c r="A35" s="150"/>
      <c r="B35" s="149" t="s">
        <v>688</v>
      </c>
      <c r="C35" s="148" t="s">
        <v>15</v>
      </c>
      <c r="D35" s="147" t="s">
        <v>1142</v>
      </c>
      <c r="E35" s="223" t="s">
        <v>1612</v>
      </c>
      <c r="F35" s="147" t="s">
        <v>490</v>
      </c>
      <c r="G35" s="147" t="s">
        <v>490</v>
      </c>
      <c r="H35" s="223" t="s">
        <v>490</v>
      </c>
      <c r="I35" s="147" t="s">
        <v>475</v>
      </c>
      <c r="J35" s="147">
        <v>2022</v>
      </c>
      <c r="K35" s="147" t="s">
        <v>1135</v>
      </c>
      <c r="L35" s="147" t="s">
        <v>493</v>
      </c>
      <c r="M35" s="223" t="s">
        <v>1613</v>
      </c>
      <c r="N35" s="147" t="s">
        <v>1136</v>
      </c>
      <c r="O35" s="147" t="s">
        <v>1137</v>
      </c>
    </row>
    <row r="36" spans="1:15" ht="60" customHeight="1" x14ac:dyDescent="0.25">
      <c r="A36" s="150"/>
      <c r="B36" s="221" t="s">
        <v>1161</v>
      </c>
      <c r="C36" s="151" t="s">
        <v>25</v>
      </c>
      <c r="D36" s="147" t="s">
        <v>1143</v>
      </c>
      <c r="E36" s="147" t="s">
        <v>1144</v>
      </c>
      <c r="F36" s="147" t="s">
        <v>495</v>
      </c>
      <c r="G36" s="147">
        <v>0</v>
      </c>
      <c r="H36" s="223">
        <v>15</v>
      </c>
      <c r="I36" s="147" t="s">
        <v>476</v>
      </c>
      <c r="J36" s="147">
        <v>2023</v>
      </c>
      <c r="K36" s="147" t="s">
        <v>1135</v>
      </c>
      <c r="L36" s="147" t="s">
        <v>1145</v>
      </c>
      <c r="M36" s="147" t="s">
        <v>1146</v>
      </c>
      <c r="N36" s="147" t="s">
        <v>512</v>
      </c>
      <c r="O36" s="147" t="s">
        <v>1147</v>
      </c>
    </row>
    <row r="37" spans="1:15" ht="60" customHeight="1" x14ac:dyDescent="0.25">
      <c r="A37" s="150"/>
      <c r="B37" s="221" t="s">
        <v>1161</v>
      </c>
      <c r="C37" s="151" t="s">
        <v>25</v>
      </c>
      <c r="D37" s="147" t="s">
        <v>1148</v>
      </c>
      <c r="E37" s="147" t="s">
        <v>1139</v>
      </c>
      <c r="F37" s="147" t="s">
        <v>558</v>
      </c>
      <c r="G37" s="147">
        <v>0</v>
      </c>
      <c r="H37" s="223">
        <v>15</v>
      </c>
      <c r="I37" s="147" t="s">
        <v>474</v>
      </c>
      <c r="J37" s="147">
        <v>2023</v>
      </c>
      <c r="K37" s="147" t="s">
        <v>513</v>
      </c>
      <c r="L37" s="147" t="s">
        <v>1140</v>
      </c>
      <c r="M37" s="223" t="s">
        <v>1832</v>
      </c>
      <c r="N37" s="147" t="s">
        <v>512</v>
      </c>
      <c r="O37" s="147" t="s">
        <v>1149</v>
      </c>
    </row>
    <row r="38" spans="1:15" ht="60" customHeight="1" x14ac:dyDescent="0.25">
      <c r="A38" s="150"/>
      <c r="B38" s="221" t="s">
        <v>1161</v>
      </c>
      <c r="C38" s="148" t="s">
        <v>25</v>
      </c>
      <c r="D38" s="147" t="s">
        <v>1150</v>
      </c>
      <c r="E38" s="147"/>
      <c r="F38" s="147" t="s">
        <v>558</v>
      </c>
      <c r="G38" s="147">
        <v>0</v>
      </c>
      <c r="H38" s="223">
        <v>15</v>
      </c>
      <c r="I38" s="147" t="s">
        <v>474</v>
      </c>
      <c r="J38" s="147">
        <v>2026</v>
      </c>
      <c r="K38" s="147" t="s">
        <v>513</v>
      </c>
      <c r="L38" s="147" t="s">
        <v>1140</v>
      </c>
      <c r="M38" s="223" t="s">
        <v>1833</v>
      </c>
      <c r="N38" s="147" t="s">
        <v>512</v>
      </c>
      <c r="O38" s="223" t="s">
        <v>1615</v>
      </c>
    </row>
    <row r="39" spans="1:15" ht="60" customHeight="1" x14ac:dyDescent="0.25">
      <c r="A39" s="150"/>
      <c r="B39" s="149" t="s">
        <v>689</v>
      </c>
      <c r="C39" s="148" t="s">
        <v>25</v>
      </c>
      <c r="D39" s="147" t="s">
        <v>1151</v>
      </c>
      <c r="E39" s="147"/>
      <c r="F39" s="147" t="s">
        <v>558</v>
      </c>
      <c r="G39" s="147">
        <v>0</v>
      </c>
      <c r="H39" s="147">
        <v>4</v>
      </c>
      <c r="I39" s="147" t="s">
        <v>473</v>
      </c>
      <c r="J39" s="147">
        <v>2024</v>
      </c>
      <c r="K39" s="147" t="s">
        <v>513</v>
      </c>
      <c r="L39" s="147" t="s">
        <v>1152</v>
      </c>
      <c r="M39" s="223" t="s">
        <v>1616</v>
      </c>
      <c r="N39" s="147" t="s">
        <v>512</v>
      </c>
      <c r="O39" s="147" t="s">
        <v>1153</v>
      </c>
    </row>
    <row r="40" spans="1:15" ht="60" customHeight="1" x14ac:dyDescent="0.25">
      <c r="A40" s="150"/>
      <c r="B40" s="149" t="s">
        <v>689</v>
      </c>
      <c r="C40" s="148" t="s">
        <v>25</v>
      </c>
      <c r="D40" s="147" t="s">
        <v>1154</v>
      </c>
      <c r="E40" s="147"/>
      <c r="F40" s="147" t="s">
        <v>558</v>
      </c>
      <c r="G40" s="147">
        <v>0</v>
      </c>
      <c r="H40" s="147" t="s">
        <v>846</v>
      </c>
      <c r="I40" s="147" t="s">
        <v>474</v>
      </c>
      <c r="J40" s="147">
        <v>2026</v>
      </c>
      <c r="K40" s="147" t="s">
        <v>513</v>
      </c>
      <c r="L40" s="147" t="s">
        <v>1152</v>
      </c>
      <c r="M40" s="223" t="s">
        <v>1834</v>
      </c>
      <c r="N40" s="147" t="s">
        <v>512</v>
      </c>
      <c r="O40" s="147" t="s">
        <v>1155</v>
      </c>
    </row>
    <row r="41" spans="1:15" ht="60" customHeight="1" x14ac:dyDescent="0.25">
      <c r="A41" s="150"/>
      <c r="B41" s="149" t="s">
        <v>690</v>
      </c>
      <c r="C41" s="148" t="s">
        <v>15</v>
      </c>
      <c r="D41" s="147" t="s">
        <v>1156</v>
      </c>
      <c r="E41" s="223" t="s">
        <v>1612</v>
      </c>
      <c r="F41" s="147" t="s">
        <v>490</v>
      </c>
      <c r="G41" s="147" t="s">
        <v>490</v>
      </c>
      <c r="H41" s="147" t="s">
        <v>490</v>
      </c>
      <c r="I41" s="147" t="s">
        <v>475</v>
      </c>
      <c r="J41" s="147">
        <v>2022</v>
      </c>
      <c r="K41" s="147" t="s">
        <v>1135</v>
      </c>
      <c r="L41" s="147" t="s">
        <v>493</v>
      </c>
      <c r="M41" s="223" t="s">
        <v>1617</v>
      </c>
      <c r="N41" s="147" t="s">
        <v>1136</v>
      </c>
      <c r="O41" s="147" t="s">
        <v>1137</v>
      </c>
    </row>
    <row r="42" spans="1:15" ht="60" customHeight="1" x14ac:dyDescent="0.25">
      <c r="A42" s="150"/>
      <c r="B42" s="149" t="s">
        <v>690</v>
      </c>
      <c r="C42" s="148" t="s">
        <v>15</v>
      </c>
      <c r="D42" s="147" t="s">
        <v>1157</v>
      </c>
      <c r="E42" s="147" t="s">
        <v>1134</v>
      </c>
      <c r="F42" s="147" t="s">
        <v>490</v>
      </c>
      <c r="G42" s="147" t="s">
        <v>490</v>
      </c>
      <c r="H42" s="147" t="s">
        <v>490</v>
      </c>
      <c r="I42" s="147" t="s">
        <v>473</v>
      </c>
      <c r="J42" s="147">
        <v>2023</v>
      </c>
      <c r="K42" s="147" t="s">
        <v>513</v>
      </c>
      <c r="L42" s="147" t="s">
        <v>493</v>
      </c>
      <c r="M42" s="223" t="s">
        <v>1618</v>
      </c>
      <c r="N42" s="147" t="s">
        <v>512</v>
      </c>
      <c r="O42" s="147" t="s">
        <v>1158</v>
      </c>
    </row>
    <row r="43" spans="1:15" ht="60" customHeight="1" x14ac:dyDescent="0.25">
      <c r="A43" s="150"/>
      <c r="B43" s="221" t="s">
        <v>1162</v>
      </c>
      <c r="C43" s="148" t="s">
        <v>25</v>
      </c>
      <c r="D43" s="147" t="s">
        <v>1159</v>
      </c>
      <c r="E43" s="147"/>
      <c r="F43" s="147" t="s">
        <v>558</v>
      </c>
      <c r="G43" s="147">
        <v>0</v>
      </c>
      <c r="H43" s="147">
        <v>6</v>
      </c>
      <c r="I43" s="147" t="s">
        <v>474</v>
      </c>
      <c r="J43" s="147">
        <v>2026</v>
      </c>
      <c r="K43" s="147" t="s">
        <v>514</v>
      </c>
      <c r="L43" s="147" t="s">
        <v>515</v>
      </c>
      <c r="M43" s="223" t="s">
        <v>1835</v>
      </c>
      <c r="N43" s="147" t="s">
        <v>512</v>
      </c>
      <c r="O43" s="147" t="s">
        <v>1160</v>
      </c>
    </row>
    <row r="44" spans="1:15" ht="60" customHeight="1" x14ac:dyDescent="0.25">
      <c r="A44" s="150"/>
      <c r="B44" s="149" t="s">
        <v>691</v>
      </c>
      <c r="C44" s="151" t="s">
        <v>15</v>
      </c>
      <c r="D44" s="147" t="s">
        <v>516</v>
      </c>
      <c r="E44" s="147" t="s">
        <v>517</v>
      </c>
      <c r="F44" s="147" t="s">
        <v>490</v>
      </c>
      <c r="G44" s="147" t="s">
        <v>490</v>
      </c>
      <c r="H44" s="147" t="s">
        <v>490</v>
      </c>
      <c r="I44" s="147" t="s">
        <v>475</v>
      </c>
      <c r="J44" s="147">
        <v>2022</v>
      </c>
      <c r="K44" s="147" t="s">
        <v>518</v>
      </c>
      <c r="L44" s="147" t="s">
        <v>519</v>
      </c>
      <c r="M44" s="223" t="s">
        <v>1836</v>
      </c>
      <c r="N44" s="147" t="s">
        <v>884</v>
      </c>
      <c r="O44" s="223" t="s">
        <v>1472</v>
      </c>
    </row>
    <row r="45" spans="1:15" ht="60" customHeight="1" x14ac:dyDescent="0.25">
      <c r="A45" s="150"/>
      <c r="B45" s="149" t="s">
        <v>691</v>
      </c>
      <c r="C45" s="151" t="s">
        <v>15</v>
      </c>
      <c r="D45" s="147" t="s">
        <v>520</v>
      </c>
      <c r="E45" s="223" t="s">
        <v>1473</v>
      </c>
      <c r="F45" s="147" t="s">
        <v>490</v>
      </c>
      <c r="G45" s="147" t="s">
        <v>490</v>
      </c>
      <c r="H45" s="147" t="s">
        <v>490</v>
      </c>
      <c r="I45" s="147" t="s">
        <v>474</v>
      </c>
      <c r="J45" s="147">
        <v>2022</v>
      </c>
      <c r="K45" s="147" t="s">
        <v>521</v>
      </c>
      <c r="L45" s="147" t="s">
        <v>499</v>
      </c>
      <c r="M45" s="223" t="s">
        <v>1837</v>
      </c>
      <c r="N45" s="147" t="s">
        <v>884</v>
      </c>
      <c r="O45" s="223" t="s">
        <v>1474</v>
      </c>
    </row>
    <row r="46" spans="1:15" ht="60" customHeight="1" x14ac:dyDescent="0.25">
      <c r="A46" s="150"/>
      <c r="B46" s="149" t="s">
        <v>691</v>
      </c>
      <c r="C46" s="148" t="s">
        <v>15</v>
      </c>
      <c r="D46" s="147" t="s">
        <v>522</v>
      </c>
      <c r="E46" s="147" t="s">
        <v>523</v>
      </c>
      <c r="F46" s="147" t="s">
        <v>490</v>
      </c>
      <c r="G46" s="147" t="s">
        <v>490</v>
      </c>
      <c r="H46" s="147" t="s">
        <v>490</v>
      </c>
      <c r="I46" s="147" t="s">
        <v>1196</v>
      </c>
      <c r="J46" s="147">
        <v>2022</v>
      </c>
      <c r="K46" s="147" t="s">
        <v>521</v>
      </c>
      <c r="L46" s="147" t="s">
        <v>499</v>
      </c>
      <c r="M46" s="147" t="s">
        <v>885</v>
      </c>
      <c r="N46" s="147" t="s">
        <v>884</v>
      </c>
      <c r="O46" s="147" t="s">
        <v>886</v>
      </c>
    </row>
    <row r="47" spans="1:15" ht="60" customHeight="1" x14ac:dyDescent="0.25">
      <c r="A47" s="150"/>
      <c r="B47" s="149" t="s">
        <v>995</v>
      </c>
      <c r="C47" s="148" t="s">
        <v>25</v>
      </c>
      <c r="D47" s="223" t="s">
        <v>1475</v>
      </c>
      <c r="E47" s="147" t="s">
        <v>490</v>
      </c>
      <c r="F47" s="147" t="s">
        <v>524</v>
      </c>
      <c r="G47" s="147">
        <v>0</v>
      </c>
      <c r="H47" s="147">
        <v>3500</v>
      </c>
      <c r="I47" s="147" t="s">
        <v>475</v>
      </c>
      <c r="J47" s="147">
        <v>2024</v>
      </c>
      <c r="K47" s="147" t="s">
        <v>525</v>
      </c>
      <c r="L47" s="147" t="s">
        <v>526</v>
      </c>
      <c r="M47" s="223" t="s">
        <v>1838</v>
      </c>
      <c r="N47" s="147" t="s">
        <v>1197</v>
      </c>
      <c r="O47" s="147" t="s">
        <v>527</v>
      </c>
    </row>
    <row r="48" spans="1:15" ht="60" customHeight="1" x14ac:dyDescent="0.25">
      <c r="A48" s="150"/>
      <c r="B48" s="149" t="s">
        <v>995</v>
      </c>
      <c r="C48" s="148" t="s">
        <v>25</v>
      </c>
      <c r="D48" s="223" t="s">
        <v>1475</v>
      </c>
      <c r="E48" s="147" t="s">
        <v>490</v>
      </c>
      <c r="F48" s="147" t="s">
        <v>524</v>
      </c>
      <c r="G48" s="147">
        <v>0</v>
      </c>
      <c r="H48" s="147">
        <v>7000</v>
      </c>
      <c r="I48" s="147" t="s">
        <v>475</v>
      </c>
      <c r="J48" s="147">
        <v>2026</v>
      </c>
      <c r="K48" s="147" t="s">
        <v>525</v>
      </c>
      <c r="L48" s="147" t="s">
        <v>526</v>
      </c>
      <c r="M48" s="223" t="s">
        <v>1839</v>
      </c>
      <c r="N48" s="147" t="s">
        <v>1197</v>
      </c>
      <c r="O48" s="147" t="s">
        <v>527</v>
      </c>
    </row>
    <row r="49" spans="1:15" ht="60" customHeight="1" x14ac:dyDescent="0.25">
      <c r="A49" s="150"/>
      <c r="B49" s="149" t="s">
        <v>994</v>
      </c>
      <c r="C49" s="148" t="s">
        <v>25</v>
      </c>
      <c r="D49" s="147" t="s">
        <v>1198</v>
      </c>
      <c r="E49" s="147" t="s">
        <v>1199</v>
      </c>
      <c r="F49" s="147" t="s">
        <v>528</v>
      </c>
      <c r="G49" s="147">
        <v>0</v>
      </c>
      <c r="H49" s="147">
        <v>80</v>
      </c>
      <c r="I49" s="147" t="s">
        <v>475</v>
      </c>
      <c r="J49" s="147">
        <v>2024</v>
      </c>
      <c r="K49" s="147" t="s">
        <v>529</v>
      </c>
      <c r="L49" s="147" t="s">
        <v>530</v>
      </c>
      <c r="M49" s="223" t="s">
        <v>1840</v>
      </c>
      <c r="N49" s="147" t="s">
        <v>531</v>
      </c>
      <c r="O49" s="147" t="s">
        <v>532</v>
      </c>
    </row>
    <row r="50" spans="1:15" ht="60" customHeight="1" x14ac:dyDescent="0.25">
      <c r="A50" s="150"/>
      <c r="B50" s="149" t="s">
        <v>994</v>
      </c>
      <c r="C50" s="148" t="s">
        <v>25</v>
      </c>
      <c r="D50" s="147" t="s">
        <v>1198</v>
      </c>
      <c r="E50" s="147" t="s">
        <v>1199</v>
      </c>
      <c r="F50" s="147" t="s">
        <v>528</v>
      </c>
      <c r="G50" s="147">
        <v>0</v>
      </c>
      <c r="H50" s="147">
        <v>200</v>
      </c>
      <c r="I50" s="147" t="s">
        <v>475</v>
      </c>
      <c r="J50" s="147">
        <v>2026</v>
      </c>
      <c r="K50" s="147" t="s">
        <v>529</v>
      </c>
      <c r="L50" s="147" t="s">
        <v>530</v>
      </c>
      <c r="M50" s="223" t="s">
        <v>1840</v>
      </c>
      <c r="N50" s="147" t="s">
        <v>531</v>
      </c>
      <c r="O50" s="147" t="s">
        <v>532</v>
      </c>
    </row>
    <row r="51" spans="1:15" ht="60" customHeight="1" x14ac:dyDescent="0.25">
      <c r="A51" s="150"/>
      <c r="B51" s="149" t="s">
        <v>692</v>
      </c>
      <c r="C51" s="148" t="s">
        <v>25</v>
      </c>
      <c r="D51" s="223" t="s">
        <v>1476</v>
      </c>
      <c r="E51" s="147" t="s">
        <v>490</v>
      </c>
      <c r="F51" s="147" t="s">
        <v>534</v>
      </c>
      <c r="G51" s="147">
        <v>0</v>
      </c>
      <c r="H51" s="223" t="s">
        <v>1841</v>
      </c>
      <c r="I51" s="147" t="s">
        <v>475</v>
      </c>
      <c r="J51" s="147">
        <v>2024</v>
      </c>
      <c r="K51" s="147" t="s">
        <v>535</v>
      </c>
      <c r="L51" s="147" t="s">
        <v>536</v>
      </c>
      <c r="M51" s="223" t="s">
        <v>1842</v>
      </c>
      <c r="N51" s="147" t="s">
        <v>531</v>
      </c>
      <c r="O51" s="147" t="s">
        <v>532</v>
      </c>
    </row>
    <row r="52" spans="1:15" ht="60" customHeight="1" x14ac:dyDescent="0.25">
      <c r="A52" s="150"/>
      <c r="B52" s="149" t="s">
        <v>692</v>
      </c>
      <c r="C52" s="148" t="s">
        <v>25</v>
      </c>
      <c r="D52" s="223" t="s">
        <v>1476</v>
      </c>
      <c r="E52" s="147" t="s">
        <v>490</v>
      </c>
      <c r="F52" s="147" t="s">
        <v>534</v>
      </c>
      <c r="G52" s="147">
        <v>0</v>
      </c>
      <c r="H52" s="223" t="s">
        <v>1477</v>
      </c>
      <c r="I52" s="147" t="s">
        <v>475</v>
      </c>
      <c r="J52" s="147">
        <v>2026</v>
      </c>
      <c r="K52" s="147" t="s">
        <v>535</v>
      </c>
      <c r="L52" s="147" t="s">
        <v>536</v>
      </c>
      <c r="M52" s="223" t="s">
        <v>1842</v>
      </c>
      <c r="N52" s="147" t="s">
        <v>531</v>
      </c>
      <c r="O52" s="147" t="s">
        <v>532</v>
      </c>
    </row>
    <row r="53" spans="1:15" ht="60" customHeight="1" x14ac:dyDescent="0.25">
      <c r="A53" s="150"/>
      <c r="B53" s="149" t="s">
        <v>692</v>
      </c>
      <c r="C53" s="148" t="s">
        <v>25</v>
      </c>
      <c r="D53" s="147" t="s">
        <v>887</v>
      </c>
      <c r="E53" s="147" t="s">
        <v>490</v>
      </c>
      <c r="F53" s="223" t="s">
        <v>1698</v>
      </c>
      <c r="G53" s="223">
        <v>0</v>
      </c>
      <c r="H53" s="223">
        <v>4860000</v>
      </c>
      <c r="I53" s="147" t="s">
        <v>475</v>
      </c>
      <c r="J53" s="147">
        <v>2026</v>
      </c>
      <c r="K53" s="147" t="s">
        <v>535</v>
      </c>
      <c r="L53" s="147" t="s">
        <v>536</v>
      </c>
      <c r="M53" s="223" t="s">
        <v>1843</v>
      </c>
      <c r="N53" s="147" t="s">
        <v>531</v>
      </c>
      <c r="O53" s="147" t="s">
        <v>888</v>
      </c>
    </row>
    <row r="54" spans="1:15" ht="60" customHeight="1" x14ac:dyDescent="0.25">
      <c r="A54" s="150"/>
      <c r="B54" s="149" t="s">
        <v>993</v>
      </c>
      <c r="C54" s="148" t="s">
        <v>25</v>
      </c>
      <c r="D54" s="223" t="s">
        <v>1695</v>
      </c>
      <c r="E54" s="147" t="s">
        <v>490</v>
      </c>
      <c r="F54" s="147" t="s">
        <v>534</v>
      </c>
      <c r="G54" s="147">
        <v>0</v>
      </c>
      <c r="H54" s="147">
        <v>51</v>
      </c>
      <c r="I54" s="147" t="s">
        <v>475</v>
      </c>
      <c r="J54" s="147">
        <v>2024</v>
      </c>
      <c r="K54" s="147" t="s">
        <v>500</v>
      </c>
      <c r="L54" s="147" t="s">
        <v>537</v>
      </c>
      <c r="M54" s="223" t="s">
        <v>1844</v>
      </c>
      <c r="N54" s="147" t="s">
        <v>1060</v>
      </c>
      <c r="O54" s="147" t="s">
        <v>533</v>
      </c>
    </row>
    <row r="55" spans="1:15" ht="60" customHeight="1" x14ac:dyDescent="0.25">
      <c r="A55" s="150"/>
      <c r="B55" s="149" t="s">
        <v>993</v>
      </c>
      <c r="C55" s="148" t="s">
        <v>25</v>
      </c>
      <c r="D55" s="223" t="s">
        <v>1696</v>
      </c>
      <c r="E55" s="147" t="s">
        <v>490</v>
      </c>
      <c r="F55" s="147" t="s">
        <v>534</v>
      </c>
      <c r="G55" s="147">
        <v>0</v>
      </c>
      <c r="H55" s="147">
        <v>133</v>
      </c>
      <c r="I55" s="147" t="s">
        <v>475</v>
      </c>
      <c r="J55" s="223">
        <v>2026</v>
      </c>
      <c r="K55" s="147" t="s">
        <v>500</v>
      </c>
      <c r="L55" s="147" t="s">
        <v>537</v>
      </c>
      <c r="M55" s="223" t="s">
        <v>1844</v>
      </c>
      <c r="N55" s="147" t="s">
        <v>1060</v>
      </c>
      <c r="O55" s="147" t="s">
        <v>533</v>
      </c>
    </row>
    <row r="56" spans="1:15" ht="60" customHeight="1" x14ac:dyDescent="0.25">
      <c r="A56" s="150"/>
      <c r="B56" s="149" t="s">
        <v>993</v>
      </c>
      <c r="C56" s="148" t="s">
        <v>25</v>
      </c>
      <c r="D56" s="147" t="s">
        <v>887</v>
      </c>
      <c r="E56" s="147"/>
      <c r="F56" s="175" t="s">
        <v>1698</v>
      </c>
      <c r="G56" s="147"/>
      <c r="H56" s="147">
        <v>37000000</v>
      </c>
      <c r="I56" s="147" t="s">
        <v>475</v>
      </c>
      <c r="J56" s="147">
        <v>2026</v>
      </c>
      <c r="K56" s="147" t="s">
        <v>500</v>
      </c>
      <c r="L56" s="147" t="s">
        <v>537</v>
      </c>
      <c r="M56" s="223" t="s">
        <v>1845</v>
      </c>
      <c r="N56" s="223" t="s">
        <v>1322</v>
      </c>
      <c r="O56" s="147" t="s">
        <v>889</v>
      </c>
    </row>
    <row r="57" spans="1:15" ht="60" customHeight="1" x14ac:dyDescent="0.25">
      <c r="A57" s="150"/>
      <c r="B57" s="149" t="s">
        <v>1323</v>
      </c>
      <c r="C57" s="151" t="s">
        <v>25</v>
      </c>
      <c r="D57" s="147" t="s">
        <v>1689</v>
      </c>
      <c r="E57" s="223" t="s">
        <v>490</v>
      </c>
      <c r="F57" s="175" t="s">
        <v>558</v>
      </c>
      <c r="G57" s="147">
        <v>0</v>
      </c>
      <c r="H57" s="147">
        <v>3</v>
      </c>
      <c r="I57" s="147" t="s">
        <v>475</v>
      </c>
      <c r="J57" s="147">
        <v>2025</v>
      </c>
      <c r="K57" s="147" t="s">
        <v>535</v>
      </c>
      <c r="L57" s="147" t="s">
        <v>1325</v>
      </c>
      <c r="M57" s="223" t="s">
        <v>1846</v>
      </c>
      <c r="N57" s="223" t="s">
        <v>1690</v>
      </c>
      <c r="O57" s="147" t="s">
        <v>1691</v>
      </c>
    </row>
    <row r="58" spans="1:15" ht="60" customHeight="1" x14ac:dyDescent="0.25">
      <c r="A58" s="150"/>
      <c r="B58" s="149" t="s">
        <v>1323</v>
      </c>
      <c r="C58" s="151" t="s">
        <v>25</v>
      </c>
      <c r="D58" s="223" t="s">
        <v>1324</v>
      </c>
      <c r="E58" s="223" t="s">
        <v>490</v>
      </c>
      <c r="F58" s="175" t="s">
        <v>1699</v>
      </c>
      <c r="G58" s="223">
        <v>0</v>
      </c>
      <c r="H58" s="223">
        <v>10</v>
      </c>
      <c r="I58" s="223" t="s">
        <v>475</v>
      </c>
      <c r="J58" s="223">
        <v>2026</v>
      </c>
      <c r="K58" s="223" t="s">
        <v>535</v>
      </c>
      <c r="L58" s="223" t="s">
        <v>1325</v>
      </c>
      <c r="M58" s="223" t="s">
        <v>1847</v>
      </c>
      <c r="N58" s="223" t="s">
        <v>1326</v>
      </c>
      <c r="O58" s="223" t="s">
        <v>888</v>
      </c>
    </row>
    <row r="59" spans="1:15" ht="60" customHeight="1" x14ac:dyDescent="0.25">
      <c r="A59" s="150"/>
      <c r="B59" s="149" t="s">
        <v>1096</v>
      </c>
      <c r="C59" s="158" t="s">
        <v>15</v>
      </c>
      <c r="D59" s="157" t="s">
        <v>850</v>
      </c>
      <c r="E59" s="156" t="s">
        <v>1659</v>
      </c>
      <c r="F59" s="157" t="s">
        <v>490</v>
      </c>
      <c r="G59" s="157" t="s">
        <v>490</v>
      </c>
      <c r="H59" s="157" t="s">
        <v>490</v>
      </c>
      <c r="I59" s="223" t="s">
        <v>473</v>
      </c>
      <c r="J59" s="156">
        <v>2022</v>
      </c>
      <c r="K59" s="157" t="s">
        <v>490</v>
      </c>
      <c r="L59" s="157" t="s">
        <v>851</v>
      </c>
      <c r="M59" s="156" t="s">
        <v>1848</v>
      </c>
      <c r="N59" s="157" t="s">
        <v>852</v>
      </c>
      <c r="O59" s="156" t="s">
        <v>1660</v>
      </c>
    </row>
    <row r="60" spans="1:15" ht="60" customHeight="1" x14ac:dyDescent="0.25">
      <c r="A60" s="150"/>
      <c r="B60" s="149" t="s">
        <v>1096</v>
      </c>
      <c r="C60" s="158" t="s">
        <v>25</v>
      </c>
      <c r="D60" s="157" t="s">
        <v>1097</v>
      </c>
      <c r="E60" s="157" t="s">
        <v>490</v>
      </c>
      <c r="F60" s="157" t="s">
        <v>553</v>
      </c>
      <c r="G60" s="157" t="s">
        <v>1098</v>
      </c>
      <c r="H60" s="157">
        <v>8</v>
      </c>
      <c r="I60" s="223" t="s">
        <v>473</v>
      </c>
      <c r="J60" s="157">
        <v>2025</v>
      </c>
      <c r="K60" s="157" t="s">
        <v>1099</v>
      </c>
      <c r="L60" s="157" t="s">
        <v>851</v>
      </c>
      <c r="M60" s="156" t="s">
        <v>1849</v>
      </c>
      <c r="N60" s="157" t="s">
        <v>1343</v>
      </c>
      <c r="O60" s="156" t="s">
        <v>1661</v>
      </c>
    </row>
    <row r="61" spans="1:15" ht="60" customHeight="1" x14ac:dyDescent="0.25">
      <c r="A61" s="150"/>
      <c r="B61" s="149" t="s">
        <v>1096</v>
      </c>
      <c r="C61" s="158" t="s">
        <v>15</v>
      </c>
      <c r="D61" s="156" t="s">
        <v>850</v>
      </c>
      <c r="E61" s="156" t="s">
        <v>1659</v>
      </c>
      <c r="F61" s="157" t="s">
        <v>490</v>
      </c>
      <c r="G61" s="157" t="s">
        <v>490</v>
      </c>
      <c r="H61" s="157" t="s">
        <v>490</v>
      </c>
      <c r="I61" s="223" t="s">
        <v>473</v>
      </c>
      <c r="J61" s="157">
        <v>2023</v>
      </c>
      <c r="K61" s="157" t="s">
        <v>490</v>
      </c>
      <c r="L61" s="157" t="s">
        <v>851</v>
      </c>
      <c r="M61" s="174" t="s">
        <v>1850</v>
      </c>
      <c r="N61" s="157" t="s">
        <v>1217</v>
      </c>
      <c r="O61" s="156" t="s">
        <v>1662</v>
      </c>
    </row>
    <row r="62" spans="1:15" ht="60" customHeight="1" x14ac:dyDescent="0.25">
      <c r="A62" s="150"/>
      <c r="B62" s="149" t="s">
        <v>1096</v>
      </c>
      <c r="C62" s="158" t="s">
        <v>15</v>
      </c>
      <c r="D62" s="157" t="s">
        <v>1344</v>
      </c>
      <c r="E62" s="156" t="s">
        <v>1663</v>
      </c>
      <c r="F62" s="157" t="s">
        <v>490</v>
      </c>
      <c r="G62" s="157" t="s">
        <v>490</v>
      </c>
      <c r="H62" s="157" t="s">
        <v>490</v>
      </c>
      <c r="I62" s="223" t="s">
        <v>473</v>
      </c>
      <c r="J62" s="157">
        <v>2023</v>
      </c>
      <c r="K62" s="157"/>
      <c r="L62" s="157"/>
      <c r="M62" s="156" t="s">
        <v>1664</v>
      </c>
      <c r="N62" s="157" t="s">
        <v>1704</v>
      </c>
      <c r="O62" s="156" t="s">
        <v>1660</v>
      </c>
    </row>
    <row r="63" spans="1:15" ht="60" customHeight="1" x14ac:dyDescent="0.25">
      <c r="A63" s="150"/>
      <c r="B63" s="149" t="s">
        <v>1096</v>
      </c>
      <c r="C63" s="158" t="s">
        <v>25</v>
      </c>
      <c r="D63" s="157" t="s">
        <v>1345</v>
      </c>
      <c r="E63" s="156" t="s">
        <v>1665</v>
      </c>
      <c r="F63" s="157" t="s">
        <v>558</v>
      </c>
      <c r="G63" s="157">
        <v>0</v>
      </c>
      <c r="H63" s="157">
        <v>3</v>
      </c>
      <c r="I63" s="223" t="s">
        <v>475</v>
      </c>
      <c r="J63" s="157">
        <v>2026</v>
      </c>
      <c r="K63" s="180" t="s">
        <v>535</v>
      </c>
      <c r="L63" s="157" t="s">
        <v>1346</v>
      </c>
      <c r="M63" s="181" t="s">
        <v>1666</v>
      </c>
      <c r="N63" s="157" t="s">
        <v>1347</v>
      </c>
      <c r="O63" s="157"/>
    </row>
    <row r="64" spans="1:15" ht="60" customHeight="1" x14ac:dyDescent="0.25">
      <c r="A64" s="150"/>
      <c r="B64" s="149" t="s">
        <v>1096</v>
      </c>
      <c r="C64" s="158" t="s">
        <v>15</v>
      </c>
      <c r="D64" s="157" t="s">
        <v>1348</v>
      </c>
      <c r="E64" s="156" t="s">
        <v>1667</v>
      </c>
      <c r="F64" s="157" t="s">
        <v>490</v>
      </c>
      <c r="G64" s="157" t="s">
        <v>490</v>
      </c>
      <c r="H64" s="157" t="s">
        <v>490</v>
      </c>
      <c r="I64" s="223" t="s">
        <v>473</v>
      </c>
      <c r="J64" s="157">
        <v>2023</v>
      </c>
      <c r="K64" s="167"/>
      <c r="L64" s="157" t="s">
        <v>851</v>
      </c>
      <c r="M64" s="166" t="s">
        <v>1668</v>
      </c>
      <c r="N64" s="157" t="s">
        <v>1349</v>
      </c>
      <c r="O64" s="157" t="s">
        <v>853</v>
      </c>
    </row>
    <row r="65" spans="1:15" ht="60" customHeight="1" x14ac:dyDescent="0.25">
      <c r="A65" s="150"/>
      <c r="B65" s="149" t="s">
        <v>1096</v>
      </c>
      <c r="C65" s="184" t="s">
        <v>25</v>
      </c>
      <c r="D65" s="157" t="s">
        <v>1669</v>
      </c>
      <c r="E65" s="168" t="s">
        <v>1350</v>
      </c>
      <c r="F65" s="157" t="s">
        <v>558</v>
      </c>
      <c r="G65" s="157">
        <v>0</v>
      </c>
      <c r="H65" s="157">
        <v>1</v>
      </c>
      <c r="I65" s="223" t="s">
        <v>474</v>
      </c>
      <c r="J65" s="157">
        <v>2026</v>
      </c>
      <c r="K65" s="157" t="s">
        <v>504</v>
      </c>
      <c r="L65" s="157" t="s">
        <v>851</v>
      </c>
      <c r="M65" s="156" t="s">
        <v>1670</v>
      </c>
      <c r="N65" s="157" t="s">
        <v>1351</v>
      </c>
      <c r="O65" s="157" t="s">
        <v>1352</v>
      </c>
    </row>
    <row r="66" spans="1:15" ht="60" customHeight="1" x14ac:dyDescent="0.25">
      <c r="A66" s="150"/>
      <c r="B66" s="149" t="s">
        <v>736</v>
      </c>
      <c r="C66" s="158" t="s">
        <v>25</v>
      </c>
      <c r="D66" s="157" t="s">
        <v>838</v>
      </c>
      <c r="E66" s="157" t="s">
        <v>558</v>
      </c>
      <c r="F66" s="157" t="s">
        <v>558</v>
      </c>
      <c r="G66" s="157">
        <v>0</v>
      </c>
      <c r="H66" s="157">
        <v>3000</v>
      </c>
      <c r="I66" s="223" t="s">
        <v>474</v>
      </c>
      <c r="J66" s="157">
        <v>2026</v>
      </c>
      <c r="K66" s="157" t="s">
        <v>839</v>
      </c>
      <c r="L66" s="157" t="s">
        <v>1100</v>
      </c>
      <c r="M66" s="156" t="s">
        <v>1851</v>
      </c>
      <c r="N66" s="157" t="s">
        <v>840</v>
      </c>
      <c r="O66" s="157" t="s">
        <v>1101</v>
      </c>
    </row>
    <row r="67" spans="1:15" ht="60" customHeight="1" x14ac:dyDescent="0.25">
      <c r="A67" s="150"/>
      <c r="B67" s="149" t="s">
        <v>693</v>
      </c>
      <c r="C67" s="148" t="s">
        <v>25</v>
      </c>
      <c r="D67" s="147" t="s">
        <v>539</v>
      </c>
      <c r="E67" s="147" t="s">
        <v>490</v>
      </c>
      <c r="F67" s="147" t="s">
        <v>1061</v>
      </c>
      <c r="G67" s="147">
        <v>0</v>
      </c>
      <c r="H67" s="147">
        <v>1286</v>
      </c>
      <c r="I67" s="147" t="s">
        <v>475</v>
      </c>
      <c r="J67" s="147">
        <v>2024</v>
      </c>
      <c r="K67" s="147" t="s">
        <v>540</v>
      </c>
      <c r="L67" s="147" t="s">
        <v>541</v>
      </c>
      <c r="M67" s="223" t="s">
        <v>1852</v>
      </c>
      <c r="N67" s="147" t="s">
        <v>531</v>
      </c>
      <c r="O67" s="147" t="s">
        <v>533</v>
      </c>
    </row>
    <row r="68" spans="1:15" ht="60" customHeight="1" x14ac:dyDescent="0.25">
      <c r="A68" s="150"/>
      <c r="B68" s="149" t="s">
        <v>693</v>
      </c>
      <c r="C68" s="148" t="s">
        <v>25</v>
      </c>
      <c r="D68" s="147" t="s">
        <v>539</v>
      </c>
      <c r="E68" s="147" t="s">
        <v>490</v>
      </c>
      <c r="F68" s="147" t="s">
        <v>1061</v>
      </c>
      <c r="G68" s="147">
        <v>0</v>
      </c>
      <c r="H68" s="147">
        <v>3000</v>
      </c>
      <c r="I68" s="147" t="s">
        <v>475</v>
      </c>
      <c r="J68" s="147">
        <v>2026</v>
      </c>
      <c r="K68" s="147" t="s">
        <v>540</v>
      </c>
      <c r="L68" s="147" t="s">
        <v>541</v>
      </c>
      <c r="M68" s="223" t="s">
        <v>1852</v>
      </c>
      <c r="N68" s="147" t="s">
        <v>531</v>
      </c>
      <c r="O68" s="147" t="s">
        <v>533</v>
      </c>
    </row>
    <row r="69" spans="1:15" ht="60" customHeight="1" x14ac:dyDescent="0.25">
      <c r="A69" s="150"/>
      <c r="B69" s="149" t="s">
        <v>1103</v>
      </c>
      <c r="C69" s="158" t="s">
        <v>854</v>
      </c>
      <c r="D69" s="157" t="s">
        <v>858</v>
      </c>
      <c r="E69" s="157" t="s">
        <v>490</v>
      </c>
      <c r="F69" s="157" t="s">
        <v>558</v>
      </c>
      <c r="G69" s="157">
        <v>0</v>
      </c>
      <c r="H69" s="157">
        <v>1000</v>
      </c>
      <c r="I69" s="223" t="s">
        <v>474</v>
      </c>
      <c r="J69" s="157">
        <v>2026</v>
      </c>
      <c r="K69" s="157" t="s">
        <v>496</v>
      </c>
      <c r="L69" s="157" t="s">
        <v>857</v>
      </c>
      <c r="M69" s="156" t="s">
        <v>1671</v>
      </c>
      <c r="N69" s="157" t="s">
        <v>1102</v>
      </c>
      <c r="O69" s="157" t="s">
        <v>859</v>
      </c>
    </row>
    <row r="70" spans="1:15" ht="60" customHeight="1" x14ac:dyDescent="0.25">
      <c r="A70" s="150"/>
      <c r="B70" s="149" t="s">
        <v>1169</v>
      </c>
      <c r="C70" s="184" t="s">
        <v>25</v>
      </c>
      <c r="D70" s="174" t="s">
        <v>1104</v>
      </c>
      <c r="E70" s="156" t="s">
        <v>490</v>
      </c>
      <c r="F70" s="156" t="s">
        <v>558</v>
      </c>
      <c r="G70" s="156">
        <v>0</v>
      </c>
      <c r="H70" s="156">
        <v>1500</v>
      </c>
      <c r="I70" s="223" t="s">
        <v>473</v>
      </c>
      <c r="J70" s="156">
        <v>2024</v>
      </c>
      <c r="K70" s="156" t="s">
        <v>496</v>
      </c>
      <c r="L70" s="156" t="s">
        <v>851</v>
      </c>
      <c r="M70" s="173" t="s">
        <v>1106</v>
      </c>
      <c r="N70" s="166" t="s">
        <v>1353</v>
      </c>
      <c r="O70" s="166" t="s">
        <v>1354</v>
      </c>
    </row>
    <row r="71" spans="1:15" ht="60" customHeight="1" x14ac:dyDescent="0.25">
      <c r="A71" s="150"/>
      <c r="B71" s="149" t="s">
        <v>1169</v>
      </c>
      <c r="C71" s="172" t="s">
        <v>25</v>
      </c>
      <c r="D71" s="170" t="s">
        <v>1104</v>
      </c>
      <c r="E71" s="170" t="s">
        <v>558</v>
      </c>
      <c r="F71" s="170" t="s">
        <v>558</v>
      </c>
      <c r="G71" s="156">
        <v>1500</v>
      </c>
      <c r="H71" s="170">
        <v>3500</v>
      </c>
      <c r="I71" s="223" t="s">
        <v>474</v>
      </c>
      <c r="J71" s="170">
        <v>2026</v>
      </c>
      <c r="K71" s="170" t="s">
        <v>496</v>
      </c>
      <c r="L71" s="170" t="s">
        <v>1105</v>
      </c>
      <c r="M71" s="171" t="s">
        <v>1106</v>
      </c>
      <c r="N71" s="170" t="s">
        <v>1107</v>
      </c>
      <c r="O71" s="170" t="s">
        <v>1108</v>
      </c>
    </row>
    <row r="72" spans="1:15" ht="60" customHeight="1" x14ac:dyDescent="0.25">
      <c r="A72" s="150"/>
      <c r="B72" s="149" t="s">
        <v>694</v>
      </c>
      <c r="C72" s="158" t="s">
        <v>25</v>
      </c>
      <c r="D72" s="157" t="s">
        <v>1109</v>
      </c>
      <c r="E72" s="157" t="s">
        <v>490</v>
      </c>
      <c r="F72" s="157" t="s">
        <v>553</v>
      </c>
      <c r="G72" s="157" t="s">
        <v>1110</v>
      </c>
      <c r="H72" s="157">
        <v>54</v>
      </c>
      <c r="I72" s="157" t="s">
        <v>474</v>
      </c>
      <c r="J72" s="157">
        <v>2026</v>
      </c>
      <c r="K72" s="157" t="s">
        <v>1111</v>
      </c>
      <c r="L72" s="157" t="s">
        <v>851</v>
      </c>
      <c r="M72" s="157" t="s">
        <v>1853</v>
      </c>
      <c r="N72" s="157" t="s">
        <v>1112</v>
      </c>
      <c r="O72" s="169" t="s">
        <v>1705</v>
      </c>
    </row>
    <row r="73" spans="1:15" ht="60" customHeight="1" x14ac:dyDescent="0.25">
      <c r="A73" s="150"/>
      <c r="B73" s="149" t="s">
        <v>694</v>
      </c>
      <c r="C73" s="158" t="s">
        <v>15</v>
      </c>
      <c r="D73" s="157" t="s">
        <v>860</v>
      </c>
      <c r="E73" s="156" t="s">
        <v>1672</v>
      </c>
      <c r="F73" s="157" t="s">
        <v>490</v>
      </c>
      <c r="G73" s="157" t="s">
        <v>490</v>
      </c>
      <c r="H73" s="157" t="s">
        <v>490</v>
      </c>
      <c r="I73" s="223" t="s">
        <v>473</v>
      </c>
      <c r="J73" s="156">
        <v>2022</v>
      </c>
      <c r="K73" s="157" t="s">
        <v>490</v>
      </c>
      <c r="L73" s="157" t="s">
        <v>851</v>
      </c>
      <c r="M73" s="156" t="s">
        <v>1706</v>
      </c>
      <c r="N73" s="157" t="s">
        <v>1113</v>
      </c>
      <c r="O73" s="157" t="s">
        <v>862</v>
      </c>
    </row>
    <row r="74" spans="1:15" ht="60" customHeight="1" x14ac:dyDescent="0.25">
      <c r="A74" s="150"/>
      <c r="B74" s="149" t="s">
        <v>694</v>
      </c>
      <c r="C74" s="158" t="s">
        <v>15</v>
      </c>
      <c r="D74" s="157" t="s">
        <v>1114</v>
      </c>
      <c r="E74" s="156" t="s">
        <v>1673</v>
      </c>
      <c r="F74" s="157" t="s">
        <v>490</v>
      </c>
      <c r="G74" s="157" t="s">
        <v>490</v>
      </c>
      <c r="H74" s="157" t="s">
        <v>490</v>
      </c>
      <c r="I74" s="223" t="s">
        <v>473</v>
      </c>
      <c r="J74" s="157">
        <v>2022</v>
      </c>
      <c r="K74" s="157" t="s">
        <v>498</v>
      </c>
      <c r="L74" s="157" t="s">
        <v>1105</v>
      </c>
      <c r="M74" s="156" t="s">
        <v>1854</v>
      </c>
      <c r="N74" s="157" t="s">
        <v>1113</v>
      </c>
      <c r="O74" s="157" t="s">
        <v>862</v>
      </c>
    </row>
    <row r="75" spans="1:15" ht="60" customHeight="1" x14ac:dyDescent="0.25">
      <c r="A75" s="150"/>
      <c r="B75" s="149" t="s">
        <v>737</v>
      </c>
      <c r="C75" s="158" t="s">
        <v>15</v>
      </c>
      <c r="D75" s="157" t="s">
        <v>1115</v>
      </c>
      <c r="E75" s="157" t="s">
        <v>490</v>
      </c>
      <c r="F75" s="157" t="s">
        <v>495</v>
      </c>
      <c r="G75" s="157">
        <v>0</v>
      </c>
      <c r="H75" s="157">
        <v>20000</v>
      </c>
      <c r="I75" s="223" t="s">
        <v>473</v>
      </c>
      <c r="J75" s="157">
        <v>2024</v>
      </c>
      <c r="K75" s="157" t="s">
        <v>496</v>
      </c>
      <c r="L75" s="157" t="s">
        <v>1116</v>
      </c>
      <c r="M75" s="157" t="s">
        <v>1855</v>
      </c>
      <c r="N75" s="157" t="s">
        <v>1355</v>
      </c>
      <c r="O75" s="157" t="s">
        <v>1117</v>
      </c>
    </row>
    <row r="76" spans="1:15" ht="60" customHeight="1" x14ac:dyDescent="0.25">
      <c r="A76" s="150"/>
      <c r="B76" s="149" t="s">
        <v>737</v>
      </c>
      <c r="C76" s="158" t="s">
        <v>25</v>
      </c>
      <c r="D76" s="168" t="s">
        <v>1115</v>
      </c>
      <c r="E76" s="157" t="s">
        <v>490</v>
      </c>
      <c r="F76" s="157" t="s">
        <v>495</v>
      </c>
      <c r="G76" s="157">
        <v>20000</v>
      </c>
      <c r="H76" s="157">
        <v>50000</v>
      </c>
      <c r="I76" s="223" t="s">
        <v>474</v>
      </c>
      <c r="J76" s="157">
        <v>2026</v>
      </c>
      <c r="K76" s="157" t="s">
        <v>496</v>
      </c>
      <c r="L76" s="157" t="s">
        <v>1116</v>
      </c>
      <c r="M76" s="180" t="s">
        <v>1366</v>
      </c>
      <c r="N76" s="167" t="s">
        <v>1367</v>
      </c>
      <c r="O76" s="167" t="s">
        <v>1117</v>
      </c>
    </row>
    <row r="77" spans="1:15" ht="60" customHeight="1" x14ac:dyDescent="0.25">
      <c r="A77" s="150"/>
      <c r="B77" s="149" t="s">
        <v>737</v>
      </c>
      <c r="C77" s="158" t="s">
        <v>25</v>
      </c>
      <c r="D77" s="157" t="s">
        <v>1118</v>
      </c>
      <c r="E77" s="157" t="s">
        <v>490</v>
      </c>
      <c r="F77" s="157" t="s">
        <v>495</v>
      </c>
      <c r="G77" s="157">
        <v>0</v>
      </c>
      <c r="H77" s="157">
        <v>42</v>
      </c>
      <c r="I77" s="223" t="s">
        <v>474</v>
      </c>
      <c r="J77" s="157">
        <v>2026</v>
      </c>
      <c r="K77" s="157" t="s">
        <v>855</v>
      </c>
      <c r="L77" s="157" t="s">
        <v>1119</v>
      </c>
      <c r="M77" s="166" t="s">
        <v>1674</v>
      </c>
      <c r="N77" s="157" t="s">
        <v>1120</v>
      </c>
      <c r="O77" s="157" t="s">
        <v>1121</v>
      </c>
    </row>
    <row r="78" spans="1:15" ht="60" customHeight="1" x14ac:dyDescent="0.25">
      <c r="A78" s="150"/>
      <c r="B78" s="149" t="s">
        <v>695</v>
      </c>
      <c r="C78" s="151" t="s">
        <v>15</v>
      </c>
      <c r="D78" s="223" t="s">
        <v>1294</v>
      </c>
      <c r="E78" s="223" t="s">
        <v>490</v>
      </c>
      <c r="F78" s="223" t="s">
        <v>490</v>
      </c>
      <c r="G78" s="223" t="s">
        <v>490</v>
      </c>
      <c r="H78" s="223" t="s">
        <v>1295</v>
      </c>
      <c r="I78" s="223" t="s">
        <v>475</v>
      </c>
      <c r="J78" s="223">
        <v>2023</v>
      </c>
      <c r="K78" s="223" t="s">
        <v>1296</v>
      </c>
      <c r="L78" s="223" t="s">
        <v>543</v>
      </c>
      <c r="M78" s="223" t="s">
        <v>1856</v>
      </c>
      <c r="N78" s="223" t="s">
        <v>1297</v>
      </c>
      <c r="O78" s="223" t="s">
        <v>1298</v>
      </c>
    </row>
    <row r="79" spans="1:15" ht="60" customHeight="1" x14ac:dyDescent="0.25">
      <c r="A79" s="150"/>
      <c r="B79" s="149" t="s">
        <v>695</v>
      </c>
      <c r="C79" s="151" t="s">
        <v>25</v>
      </c>
      <c r="D79" s="223" t="s">
        <v>1299</v>
      </c>
      <c r="E79" s="223" t="s">
        <v>490</v>
      </c>
      <c r="F79" s="223" t="s">
        <v>495</v>
      </c>
      <c r="G79" s="223" t="s">
        <v>490</v>
      </c>
      <c r="H79" s="223">
        <v>25160</v>
      </c>
      <c r="I79" s="223" t="s">
        <v>473</v>
      </c>
      <c r="J79" s="223">
        <v>2024</v>
      </c>
      <c r="K79" s="223" t="s">
        <v>542</v>
      </c>
      <c r="L79" s="223" t="s">
        <v>543</v>
      </c>
      <c r="M79" s="223" t="s">
        <v>1857</v>
      </c>
      <c r="N79" s="223" t="s">
        <v>1300</v>
      </c>
      <c r="O79" s="223" t="s">
        <v>1301</v>
      </c>
    </row>
    <row r="80" spans="1:15" ht="60" customHeight="1" x14ac:dyDescent="0.25">
      <c r="A80" s="150"/>
      <c r="B80" s="149" t="s">
        <v>695</v>
      </c>
      <c r="C80" s="151" t="s">
        <v>25</v>
      </c>
      <c r="D80" s="223" t="s">
        <v>1302</v>
      </c>
      <c r="E80" s="223" t="s">
        <v>490</v>
      </c>
      <c r="F80" s="223" t="s">
        <v>558</v>
      </c>
      <c r="G80" s="165" t="s">
        <v>490</v>
      </c>
      <c r="H80" s="223">
        <v>62900</v>
      </c>
      <c r="I80" s="223" t="s">
        <v>474</v>
      </c>
      <c r="J80" s="223">
        <v>2026</v>
      </c>
      <c r="K80" s="223" t="s">
        <v>542</v>
      </c>
      <c r="L80" s="223" t="s">
        <v>1303</v>
      </c>
      <c r="M80" s="223" t="s">
        <v>1857</v>
      </c>
      <c r="N80" s="223" t="s">
        <v>1300</v>
      </c>
      <c r="O80" s="223" t="s">
        <v>1301</v>
      </c>
    </row>
    <row r="81" spans="1:15" ht="60" customHeight="1" x14ac:dyDescent="0.25">
      <c r="A81" s="150"/>
      <c r="B81" s="149" t="s">
        <v>1678</v>
      </c>
      <c r="C81" s="158" t="s">
        <v>15</v>
      </c>
      <c r="D81" s="157" t="s">
        <v>1122</v>
      </c>
      <c r="E81" s="157" t="s">
        <v>1123</v>
      </c>
      <c r="F81" s="157" t="s">
        <v>490</v>
      </c>
      <c r="G81" s="157" t="s">
        <v>490</v>
      </c>
      <c r="H81" s="157" t="s">
        <v>490</v>
      </c>
      <c r="I81" s="223" t="s">
        <v>473</v>
      </c>
      <c r="J81" s="157">
        <v>2021</v>
      </c>
      <c r="K81" s="157" t="s">
        <v>855</v>
      </c>
      <c r="L81" s="157" t="s">
        <v>851</v>
      </c>
      <c r="M81" s="156" t="s">
        <v>1675</v>
      </c>
      <c r="N81" s="157" t="s">
        <v>1124</v>
      </c>
      <c r="O81" s="157" t="s">
        <v>862</v>
      </c>
    </row>
    <row r="82" spans="1:15" ht="60" customHeight="1" x14ac:dyDescent="0.25">
      <c r="A82" s="150"/>
      <c r="B82" s="149" t="s">
        <v>1678</v>
      </c>
      <c r="C82" s="158" t="s">
        <v>25</v>
      </c>
      <c r="D82" s="156" t="s">
        <v>1676</v>
      </c>
      <c r="E82" s="157" t="s">
        <v>490</v>
      </c>
      <c r="F82" s="157" t="s">
        <v>558</v>
      </c>
      <c r="G82" s="157" t="s">
        <v>490</v>
      </c>
      <c r="H82" s="157">
        <v>13310</v>
      </c>
      <c r="I82" s="157" t="s">
        <v>473</v>
      </c>
      <c r="J82" s="157">
        <v>2022</v>
      </c>
      <c r="K82" s="157" t="s">
        <v>855</v>
      </c>
      <c r="L82" s="157" t="s">
        <v>851</v>
      </c>
      <c r="M82" s="156" t="s">
        <v>1677</v>
      </c>
      <c r="N82" s="157" t="s">
        <v>1356</v>
      </c>
      <c r="O82" s="157" t="s">
        <v>1125</v>
      </c>
    </row>
    <row r="83" spans="1:15" ht="60" customHeight="1" x14ac:dyDescent="0.25">
      <c r="A83" s="150"/>
      <c r="B83" s="149" t="s">
        <v>1678</v>
      </c>
      <c r="C83" s="158" t="s">
        <v>25</v>
      </c>
      <c r="D83" s="156" t="s">
        <v>1676</v>
      </c>
      <c r="E83" s="157" t="s">
        <v>490</v>
      </c>
      <c r="F83" s="157" t="s">
        <v>558</v>
      </c>
      <c r="G83" s="157" t="s">
        <v>490</v>
      </c>
      <c r="H83" s="157">
        <v>26620</v>
      </c>
      <c r="I83" s="157" t="s">
        <v>473</v>
      </c>
      <c r="J83" s="157">
        <v>2023</v>
      </c>
      <c r="K83" s="157" t="s">
        <v>855</v>
      </c>
      <c r="L83" s="157" t="s">
        <v>851</v>
      </c>
      <c r="M83" s="156" t="s">
        <v>1677</v>
      </c>
      <c r="N83" s="157" t="s">
        <v>1377</v>
      </c>
      <c r="O83" s="157" t="s">
        <v>1125</v>
      </c>
    </row>
    <row r="84" spans="1:15" ht="60" customHeight="1" x14ac:dyDescent="0.25">
      <c r="A84" s="150"/>
      <c r="B84" s="149" t="s">
        <v>696</v>
      </c>
      <c r="C84" s="148" t="s">
        <v>15</v>
      </c>
      <c r="D84" s="223" t="s">
        <v>1510</v>
      </c>
      <c r="E84" s="223" t="s">
        <v>1510</v>
      </c>
      <c r="F84" s="147" t="s">
        <v>490</v>
      </c>
      <c r="G84" s="147" t="s">
        <v>490</v>
      </c>
      <c r="H84" s="147" t="s">
        <v>490</v>
      </c>
      <c r="I84" s="147" t="s">
        <v>473</v>
      </c>
      <c r="J84" s="147">
        <v>2021</v>
      </c>
      <c r="K84" s="147" t="s">
        <v>544</v>
      </c>
      <c r="L84" s="147" t="s">
        <v>545</v>
      </c>
      <c r="M84" s="223" t="s">
        <v>1858</v>
      </c>
      <c r="N84" s="147" t="s">
        <v>546</v>
      </c>
      <c r="O84" s="147" t="s">
        <v>547</v>
      </c>
    </row>
    <row r="85" spans="1:15" ht="60" customHeight="1" x14ac:dyDescent="0.25">
      <c r="A85" s="150"/>
      <c r="B85" s="149" t="s">
        <v>696</v>
      </c>
      <c r="C85" s="148" t="s">
        <v>15</v>
      </c>
      <c r="D85" s="223" t="s">
        <v>1511</v>
      </c>
      <c r="E85" s="223" t="s">
        <v>1512</v>
      </c>
      <c r="F85" s="147" t="s">
        <v>490</v>
      </c>
      <c r="G85" s="147" t="s">
        <v>490</v>
      </c>
      <c r="H85" s="147" t="s">
        <v>490</v>
      </c>
      <c r="I85" s="147" t="s">
        <v>473</v>
      </c>
      <c r="J85" s="147">
        <v>2021</v>
      </c>
      <c r="K85" s="147" t="s">
        <v>548</v>
      </c>
      <c r="L85" s="147" t="s">
        <v>549</v>
      </c>
      <c r="M85" s="223" t="s">
        <v>1513</v>
      </c>
      <c r="N85" s="147" t="s">
        <v>550</v>
      </c>
      <c r="O85" s="147" t="s">
        <v>551</v>
      </c>
    </row>
    <row r="86" spans="1:15" ht="60" customHeight="1" x14ac:dyDescent="0.25">
      <c r="A86" s="150"/>
      <c r="B86" s="149" t="s">
        <v>697</v>
      </c>
      <c r="C86" s="148" t="s">
        <v>25</v>
      </c>
      <c r="D86" s="147" t="s">
        <v>552</v>
      </c>
      <c r="E86" s="147" t="s">
        <v>490</v>
      </c>
      <c r="F86" s="147" t="s">
        <v>553</v>
      </c>
      <c r="G86" s="147">
        <v>6.27</v>
      </c>
      <c r="H86" s="147">
        <v>100</v>
      </c>
      <c r="I86" s="147" t="s">
        <v>473</v>
      </c>
      <c r="J86" s="147">
        <v>2025</v>
      </c>
      <c r="K86" s="147" t="s">
        <v>554</v>
      </c>
      <c r="L86" s="147" t="s">
        <v>555</v>
      </c>
      <c r="M86" s="223" t="s">
        <v>1859</v>
      </c>
      <c r="N86" s="147" t="s">
        <v>556</v>
      </c>
      <c r="O86" s="147" t="s">
        <v>557</v>
      </c>
    </row>
    <row r="87" spans="1:15" ht="60" customHeight="1" x14ac:dyDescent="0.25">
      <c r="A87" s="150"/>
      <c r="B87" s="149" t="s">
        <v>698</v>
      </c>
      <c r="C87" s="148" t="s">
        <v>25</v>
      </c>
      <c r="D87" s="223" t="s">
        <v>1514</v>
      </c>
      <c r="E87" s="147" t="s">
        <v>490</v>
      </c>
      <c r="F87" s="147" t="s">
        <v>558</v>
      </c>
      <c r="G87" s="147">
        <v>0</v>
      </c>
      <c r="H87" s="223">
        <v>1500</v>
      </c>
      <c r="I87" s="147" t="s">
        <v>473</v>
      </c>
      <c r="J87" s="147">
        <v>2025</v>
      </c>
      <c r="K87" s="147" t="s">
        <v>559</v>
      </c>
      <c r="L87" s="147" t="s">
        <v>560</v>
      </c>
      <c r="M87" s="223" t="s">
        <v>1860</v>
      </c>
      <c r="N87" s="147" t="s">
        <v>561</v>
      </c>
      <c r="O87" s="147" t="s">
        <v>562</v>
      </c>
    </row>
    <row r="88" spans="1:15" ht="60" customHeight="1" x14ac:dyDescent="0.25">
      <c r="A88" s="150"/>
      <c r="B88" s="149" t="s">
        <v>699</v>
      </c>
      <c r="C88" s="148" t="s">
        <v>15</v>
      </c>
      <c r="D88" s="223" t="s">
        <v>1619</v>
      </c>
      <c r="E88" s="223" t="s">
        <v>1620</v>
      </c>
      <c r="F88" s="147" t="s">
        <v>930</v>
      </c>
      <c r="G88" s="147" t="s">
        <v>930</v>
      </c>
      <c r="H88" s="147" t="s">
        <v>930</v>
      </c>
      <c r="I88" s="147" t="s">
        <v>473</v>
      </c>
      <c r="J88" s="147">
        <v>2023</v>
      </c>
      <c r="K88" s="147" t="s">
        <v>493</v>
      </c>
      <c r="L88" s="147" t="s">
        <v>493</v>
      </c>
      <c r="M88" s="223" t="s">
        <v>1621</v>
      </c>
      <c r="N88" s="147" t="s">
        <v>1304</v>
      </c>
      <c r="O88" s="223" t="s">
        <v>1305</v>
      </c>
    </row>
    <row r="89" spans="1:15" ht="60" customHeight="1" x14ac:dyDescent="0.25">
      <c r="A89" s="150"/>
      <c r="B89" s="149" t="s">
        <v>700</v>
      </c>
      <c r="C89" s="148" t="s">
        <v>25</v>
      </c>
      <c r="D89" s="147" t="s">
        <v>653</v>
      </c>
      <c r="E89" s="147" t="s">
        <v>490</v>
      </c>
      <c r="F89" s="147" t="s">
        <v>931</v>
      </c>
      <c r="G89" s="147">
        <v>0</v>
      </c>
      <c r="H89" s="147">
        <v>70</v>
      </c>
      <c r="I89" s="147" t="s">
        <v>473</v>
      </c>
      <c r="J89" s="147">
        <v>2022</v>
      </c>
      <c r="K89" s="147" t="s">
        <v>496</v>
      </c>
      <c r="L89" s="147" t="s">
        <v>563</v>
      </c>
      <c r="M89" s="223" t="s">
        <v>1622</v>
      </c>
      <c r="N89" s="223" t="s">
        <v>1306</v>
      </c>
      <c r="O89" s="147" t="s">
        <v>1080</v>
      </c>
    </row>
    <row r="90" spans="1:15" ht="60" customHeight="1" x14ac:dyDescent="0.25">
      <c r="A90" s="150"/>
      <c r="B90" s="149" t="s">
        <v>700</v>
      </c>
      <c r="C90" s="148" t="s">
        <v>25</v>
      </c>
      <c r="D90" s="147" t="s">
        <v>653</v>
      </c>
      <c r="E90" s="147" t="s">
        <v>490</v>
      </c>
      <c r="F90" s="147" t="s">
        <v>931</v>
      </c>
      <c r="G90" s="223">
        <v>70</v>
      </c>
      <c r="H90" s="223">
        <v>210</v>
      </c>
      <c r="I90" s="147" t="s">
        <v>473</v>
      </c>
      <c r="J90" s="147">
        <v>2024</v>
      </c>
      <c r="K90" s="147" t="s">
        <v>496</v>
      </c>
      <c r="L90" s="147" t="s">
        <v>563</v>
      </c>
      <c r="M90" s="223" t="s">
        <v>1623</v>
      </c>
      <c r="N90" s="223" t="s">
        <v>1307</v>
      </c>
      <c r="O90" s="147" t="s">
        <v>1080</v>
      </c>
    </row>
    <row r="91" spans="1:15" ht="60" customHeight="1" x14ac:dyDescent="0.25">
      <c r="A91" s="150"/>
      <c r="B91" s="149" t="s">
        <v>700</v>
      </c>
      <c r="C91" s="148" t="s">
        <v>25</v>
      </c>
      <c r="D91" s="223" t="s">
        <v>1624</v>
      </c>
      <c r="E91" s="223" t="s">
        <v>490</v>
      </c>
      <c r="F91" s="223" t="s">
        <v>495</v>
      </c>
      <c r="G91" s="223">
        <v>0</v>
      </c>
      <c r="H91" s="223">
        <v>7</v>
      </c>
      <c r="I91" s="223" t="s">
        <v>474</v>
      </c>
      <c r="J91" s="223">
        <v>2026</v>
      </c>
      <c r="K91" s="147" t="s">
        <v>938</v>
      </c>
      <c r="L91" s="147" t="s">
        <v>936</v>
      </c>
      <c r="M91" s="223" t="s">
        <v>1625</v>
      </c>
      <c r="N91" s="147" t="s">
        <v>1081</v>
      </c>
      <c r="O91" s="223" t="s">
        <v>1626</v>
      </c>
    </row>
    <row r="92" spans="1:15" ht="60" customHeight="1" x14ac:dyDescent="0.25">
      <c r="A92" s="150"/>
      <c r="B92" s="149" t="s">
        <v>700</v>
      </c>
      <c r="C92" s="148" t="s">
        <v>25</v>
      </c>
      <c r="D92" s="223" t="s">
        <v>1627</v>
      </c>
      <c r="E92" s="223" t="s">
        <v>490</v>
      </c>
      <c r="F92" s="223" t="s">
        <v>495</v>
      </c>
      <c r="G92" s="223">
        <v>0</v>
      </c>
      <c r="H92" s="223">
        <v>21</v>
      </c>
      <c r="I92" s="223" t="s">
        <v>474</v>
      </c>
      <c r="J92" s="223">
        <v>2026</v>
      </c>
      <c r="K92" s="147" t="s">
        <v>941</v>
      </c>
      <c r="L92" s="147" t="s">
        <v>936</v>
      </c>
      <c r="M92" s="223" t="s">
        <v>1628</v>
      </c>
      <c r="N92" s="147" t="s">
        <v>1082</v>
      </c>
      <c r="O92" s="223" t="s">
        <v>1629</v>
      </c>
    </row>
    <row r="93" spans="1:15" ht="60" customHeight="1" x14ac:dyDescent="0.25">
      <c r="A93" s="150"/>
      <c r="B93" s="149" t="s">
        <v>738</v>
      </c>
      <c r="C93" s="148" t="s">
        <v>15</v>
      </c>
      <c r="D93" s="223" t="s">
        <v>1630</v>
      </c>
      <c r="E93" s="223" t="s">
        <v>1631</v>
      </c>
      <c r="F93" s="147" t="s">
        <v>490</v>
      </c>
      <c r="G93" s="147" t="s">
        <v>490</v>
      </c>
      <c r="H93" s="147" t="s">
        <v>490</v>
      </c>
      <c r="I93" s="147" t="s">
        <v>473</v>
      </c>
      <c r="J93" s="147">
        <v>2022</v>
      </c>
      <c r="K93" s="147" t="s">
        <v>493</v>
      </c>
      <c r="L93" s="147" t="s">
        <v>493</v>
      </c>
      <c r="M93" s="223" t="s">
        <v>1771</v>
      </c>
      <c r="N93" s="147" t="s">
        <v>1083</v>
      </c>
      <c r="O93" s="223" t="s">
        <v>1632</v>
      </c>
    </row>
    <row r="94" spans="1:15" ht="60" customHeight="1" x14ac:dyDescent="0.25">
      <c r="A94" s="150"/>
      <c r="B94" s="149" t="s">
        <v>738</v>
      </c>
      <c r="C94" s="148" t="s">
        <v>15</v>
      </c>
      <c r="D94" s="223" t="s">
        <v>1633</v>
      </c>
      <c r="E94" s="223" t="s">
        <v>1634</v>
      </c>
      <c r="F94" s="147" t="s">
        <v>490</v>
      </c>
      <c r="G94" s="147" t="s">
        <v>490</v>
      </c>
      <c r="H94" s="147" t="s">
        <v>490</v>
      </c>
      <c r="I94" s="147" t="s">
        <v>473</v>
      </c>
      <c r="J94" s="147">
        <v>2024</v>
      </c>
      <c r="K94" s="147" t="s">
        <v>1084</v>
      </c>
      <c r="L94" s="147" t="s">
        <v>493</v>
      </c>
      <c r="M94" s="147" t="s">
        <v>1635</v>
      </c>
      <c r="N94" s="147" t="s">
        <v>1085</v>
      </c>
      <c r="O94" s="147" t="s">
        <v>1086</v>
      </c>
    </row>
    <row r="95" spans="1:15" ht="60" customHeight="1" x14ac:dyDescent="0.25">
      <c r="A95" s="150"/>
      <c r="B95" s="149" t="s">
        <v>738</v>
      </c>
      <c r="C95" s="151" t="s">
        <v>25</v>
      </c>
      <c r="D95" s="223" t="s">
        <v>1636</v>
      </c>
      <c r="E95" s="223" t="s">
        <v>490</v>
      </c>
      <c r="F95" s="223" t="s">
        <v>495</v>
      </c>
      <c r="G95" s="223">
        <v>0</v>
      </c>
      <c r="H95" s="223">
        <v>750</v>
      </c>
      <c r="I95" s="223" t="s">
        <v>473</v>
      </c>
      <c r="J95" s="223">
        <v>2024</v>
      </c>
      <c r="K95" s="223" t="s">
        <v>826</v>
      </c>
      <c r="L95" s="223" t="s">
        <v>493</v>
      </c>
      <c r="M95" s="223" t="s">
        <v>1772</v>
      </c>
      <c r="N95" s="223" t="s">
        <v>1308</v>
      </c>
      <c r="O95" s="223" t="s">
        <v>828</v>
      </c>
    </row>
    <row r="96" spans="1:15" ht="60" customHeight="1" x14ac:dyDescent="0.25">
      <c r="A96" s="150"/>
      <c r="B96" s="149" t="s">
        <v>738</v>
      </c>
      <c r="C96" s="148" t="s">
        <v>25</v>
      </c>
      <c r="D96" s="223" t="s">
        <v>1636</v>
      </c>
      <c r="E96" s="147" t="s">
        <v>490</v>
      </c>
      <c r="F96" s="147" t="s">
        <v>495</v>
      </c>
      <c r="G96" s="223">
        <v>750</v>
      </c>
      <c r="H96" s="147">
        <v>1300</v>
      </c>
      <c r="I96" s="147" t="s">
        <v>474</v>
      </c>
      <c r="J96" s="147">
        <v>2026</v>
      </c>
      <c r="K96" s="147" t="s">
        <v>826</v>
      </c>
      <c r="L96" s="147" t="s">
        <v>493</v>
      </c>
      <c r="M96" s="223" t="s">
        <v>1773</v>
      </c>
      <c r="N96" s="147" t="s">
        <v>827</v>
      </c>
      <c r="O96" s="147" t="s">
        <v>828</v>
      </c>
    </row>
    <row r="97" spans="1:15" ht="60" customHeight="1" x14ac:dyDescent="0.25">
      <c r="A97" s="150"/>
      <c r="B97" s="149" t="s">
        <v>739</v>
      </c>
      <c r="C97" s="151" t="s">
        <v>15</v>
      </c>
      <c r="D97" s="151" t="s">
        <v>1637</v>
      </c>
      <c r="E97" s="223" t="s">
        <v>1638</v>
      </c>
      <c r="F97" s="223" t="s">
        <v>490</v>
      </c>
      <c r="G97" s="223" t="s">
        <v>490</v>
      </c>
      <c r="H97" s="223" t="s">
        <v>490</v>
      </c>
      <c r="I97" s="223" t="s">
        <v>473</v>
      </c>
      <c r="J97" s="223">
        <v>2022</v>
      </c>
      <c r="K97" s="223" t="s">
        <v>823</v>
      </c>
      <c r="L97" s="223" t="s">
        <v>823</v>
      </c>
      <c r="M97" s="223" t="s">
        <v>1774</v>
      </c>
      <c r="N97" s="223" t="s">
        <v>1309</v>
      </c>
      <c r="O97" s="223" t="s">
        <v>1639</v>
      </c>
    </row>
    <row r="98" spans="1:15" ht="60" customHeight="1" x14ac:dyDescent="0.25">
      <c r="A98" s="150"/>
      <c r="B98" s="149" t="s">
        <v>739</v>
      </c>
      <c r="C98" s="148" t="s">
        <v>15</v>
      </c>
      <c r="D98" s="223" t="s">
        <v>1640</v>
      </c>
      <c r="E98" s="223" t="s">
        <v>1641</v>
      </c>
      <c r="F98" s="147" t="s">
        <v>930</v>
      </c>
      <c r="G98" s="147" t="s">
        <v>930</v>
      </c>
      <c r="H98" s="147" t="s">
        <v>930</v>
      </c>
      <c r="I98" s="147" t="s">
        <v>473</v>
      </c>
      <c r="J98" s="147">
        <v>2023</v>
      </c>
      <c r="K98" s="223" t="s">
        <v>1310</v>
      </c>
      <c r="L98" s="223" t="s">
        <v>1310</v>
      </c>
      <c r="M98" s="223" t="s">
        <v>1642</v>
      </c>
      <c r="N98" s="223" t="s">
        <v>1311</v>
      </c>
      <c r="O98" s="223" t="s">
        <v>1312</v>
      </c>
    </row>
    <row r="99" spans="1:15" ht="60" customHeight="1" x14ac:dyDescent="0.25">
      <c r="A99" s="150"/>
      <c r="B99" s="149" t="s">
        <v>739</v>
      </c>
      <c r="C99" s="148" t="s">
        <v>25</v>
      </c>
      <c r="D99" s="147" t="s">
        <v>564</v>
      </c>
      <c r="E99" s="147" t="s">
        <v>490</v>
      </c>
      <c r="F99" s="147" t="s">
        <v>495</v>
      </c>
      <c r="G99" s="147" t="s">
        <v>930</v>
      </c>
      <c r="H99" s="223">
        <v>4</v>
      </c>
      <c r="I99" s="223" t="s">
        <v>473</v>
      </c>
      <c r="J99" s="223">
        <v>2025</v>
      </c>
      <c r="K99" s="223" t="s">
        <v>566</v>
      </c>
      <c r="L99" s="223" t="s">
        <v>1643</v>
      </c>
      <c r="M99" s="223" t="s">
        <v>1644</v>
      </c>
      <c r="N99" s="147" t="s">
        <v>824</v>
      </c>
      <c r="O99" s="147" t="s">
        <v>825</v>
      </c>
    </row>
    <row r="100" spans="1:15" ht="60" customHeight="1" x14ac:dyDescent="0.25">
      <c r="A100" s="150"/>
      <c r="B100" s="149" t="s">
        <v>739</v>
      </c>
      <c r="C100" s="148" t="s">
        <v>25</v>
      </c>
      <c r="D100" s="223" t="s">
        <v>1645</v>
      </c>
      <c r="E100" s="147" t="s">
        <v>490</v>
      </c>
      <c r="F100" s="147" t="s">
        <v>495</v>
      </c>
      <c r="G100" s="147" t="s">
        <v>930</v>
      </c>
      <c r="H100" s="223">
        <v>4</v>
      </c>
      <c r="I100" s="223" t="s">
        <v>473</v>
      </c>
      <c r="J100" s="223">
        <v>2025</v>
      </c>
      <c r="K100" s="151" t="s">
        <v>496</v>
      </c>
      <c r="L100" s="223" t="s">
        <v>1646</v>
      </c>
      <c r="M100" s="223" t="s">
        <v>1647</v>
      </c>
      <c r="N100" s="223" t="s">
        <v>1648</v>
      </c>
      <c r="O100" s="147" t="s">
        <v>1087</v>
      </c>
    </row>
    <row r="101" spans="1:15" ht="60" customHeight="1" x14ac:dyDescent="0.25">
      <c r="A101" s="150"/>
      <c r="B101" s="149" t="s">
        <v>739</v>
      </c>
      <c r="C101" s="151" t="s">
        <v>25</v>
      </c>
      <c r="D101" s="223" t="s">
        <v>1649</v>
      </c>
      <c r="E101" s="223" t="s">
        <v>490</v>
      </c>
      <c r="F101" s="223" t="s">
        <v>495</v>
      </c>
      <c r="G101" s="223" t="s">
        <v>930</v>
      </c>
      <c r="H101" s="164">
        <v>328</v>
      </c>
      <c r="I101" s="223" t="s">
        <v>474</v>
      </c>
      <c r="J101" s="223">
        <v>2026</v>
      </c>
      <c r="K101" s="151" t="s">
        <v>496</v>
      </c>
      <c r="L101" s="223" t="s">
        <v>1646</v>
      </c>
      <c r="M101" s="223" t="s">
        <v>1775</v>
      </c>
      <c r="N101" s="223" t="s">
        <v>1650</v>
      </c>
      <c r="O101" s="223" t="s">
        <v>1651</v>
      </c>
    </row>
    <row r="102" spans="1:15" ht="60" customHeight="1" x14ac:dyDescent="0.25">
      <c r="A102" s="150"/>
      <c r="B102" s="149" t="s">
        <v>1189</v>
      </c>
      <c r="C102" s="151" t="s">
        <v>15</v>
      </c>
      <c r="D102" s="147" t="s">
        <v>567</v>
      </c>
      <c r="E102" s="223" t="s">
        <v>1478</v>
      </c>
      <c r="F102" s="147" t="s">
        <v>490</v>
      </c>
      <c r="G102" s="147" t="s">
        <v>490</v>
      </c>
      <c r="H102" s="147" t="s">
        <v>490</v>
      </c>
      <c r="I102" s="147" t="s">
        <v>475</v>
      </c>
      <c r="J102" s="147">
        <v>2021</v>
      </c>
      <c r="K102" s="147" t="s">
        <v>490</v>
      </c>
      <c r="L102" s="147" t="s">
        <v>499</v>
      </c>
      <c r="M102" s="223" t="s">
        <v>1479</v>
      </c>
      <c r="N102" s="223" t="s">
        <v>490</v>
      </c>
      <c r="O102" s="223" t="s">
        <v>1480</v>
      </c>
    </row>
    <row r="103" spans="1:15" ht="60" customHeight="1" x14ac:dyDescent="0.25">
      <c r="A103" s="150"/>
      <c r="B103" s="149" t="s">
        <v>1189</v>
      </c>
      <c r="C103" s="151" t="s">
        <v>15</v>
      </c>
      <c r="D103" s="147" t="s">
        <v>962</v>
      </c>
      <c r="E103" s="147" t="s">
        <v>890</v>
      </c>
      <c r="F103" s="147" t="s">
        <v>891</v>
      </c>
      <c r="G103" s="147" t="s">
        <v>891</v>
      </c>
      <c r="H103" s="147" t="s">
        <v>891</v>
      </c>
      <c r="I103" s="223" t="s">
        <v>475</v>
      </c>
      <c r="J103" s="147">
        <v>2022</v>
      </c>
      <c r="K103" s="147" t="s">
        <v>891</v>
      </c>
      <c r="L103" s="147" t="s">
        <v>892</v>
      </c>
      <c r="M103" s="223" t="s">
        <v>1481</v>
      </c>
      <c r="N103" s="147" t="s">
        <v>1327</v>
      </c>
      <c r="O103" s="147" t="s">
        <v>893</v>
      </c>
    </row>
    <row r="104" spans="1:15" ht="60" customHeight="1" x14ac:dyDescent="0.25">
      <c r="A104" s="150"/>
      <c r="B104" s="149" t="s">
        <v>1189</v>
      </c>
      <c r="C104" s="151" t="s">
        <v>15</v>
      </c>
      <c r="D104" s="223" t="s">
        <v>1328</v>
      </c>
      <c r="E104" s="223" t="s">
        <v>1482</v>
      </c>
      <c r="F104" s="223" t="s">
        <v>891</v>
      </c>
      <c r="G104" s="223" t="s">
        <v>891</v>
      </c>
      <c r="H104" s="223" t="s">
        <v>891</v>
      </c>
      <c r="I104" s="223" t="s">
        <v>474</v>
      </c>
      <c r="J104" s="163">
        <v>2022</v>
      </c>
      <c r="K104" s="223" t="s">
        <v>490</v>
      </c>
      <c r="L104" s="223" t="s">
        <v>503</v>
      </c>
      <c r="M104" s="223" t="s">
        <v>1483</v>
      </c>
      <c r="N104" s="223" t="s">
        <v>1329</v>
      </c>
      <c r="O104" s="223" t="s">
        <v>1482</v>
      </c>
    </row>
    <row r="105" spans="1:15" ht="60" customHeight="1" x14ac:dyDescent="0.25">
      <c r="A105" s="150"/>
      <c r="B105" s="149" t="s">
        <v>1189</v>
      </c>
      <c r="C105" s="151" t="s">
        <v>854</v>
      </c>
      <c r="D105" s="223" t="s">
        <v>1330</v>
      </c>
      <c r="E105" s="223" t="s">
        <v>1484</v>
      </c>
      <c r="F105" s="223" t="s">
        <v>495</v>
      </c>
      <c r="G105" s="223">
        <v>0</v>
      </c>
      <c r="H105" s="223">
        <v>300</v>
      </c>
      <c r="I105" s="162" t="s">
        <v>473</v>
      </c>
      <c r="J105" s="161">
        <v>2024</v>
      </c>
      <c r="K105" s="151" t="s">
        <v>496</v>
      </c>
      <c r="L105" s="223" t="s">
        <v>1062</v>
      </c>
      <c r="M105" s="223" t="s">
        <v>1776</v>
      </c>
      <c r="N105" s="223" t="s">
        <v>1063</v>
      </c>
      <c r="O105" s="223" t="s">
        <v>1064</v>
      </c>
    </row>
    <row r="106" spans="1:15" ht="60" customHeight="1" x14ac:dyDescent="0.25">
      <c r="A106" s="150"/>
      <c r="B106" s="149" t="s">
        <v>1189</v>
      </c>
      <c r="C106" s="151" t="s">
        <v>854</v>
      </c>
      <c r="D106" s="223" t="s">
        <v>1330</v>
      </c>
      <c r="E106" s="223" t="s">
        <v>1484</v>
      </c>
      <c r="F106" s="223" t="s">
        <v>495</v>
      </c>
      <c r="G106" s="223">
        <v>0</v>
      </c>
      <c r="H106" s="160">
        <v>700</v>
      </c>
      <c r="I106" s="159" t="s">
        <v>474</v>
      </c>
      <c r="J106" s="151">
        <v>2026</v>
      </c>
      <c r="K106" s="223" t="s">
        <v>496</v>
      </c>
      <c r="L106" s="223" t="s">
        <v>1062</v>
      </c>
      <c r="M106" s="223" t="s">
        <v>1777</v>
      </c>
      <c r="N106" s="223" t="s">
        <v>1063</v>
      </c>
      <c r="O106" s="223" t="s">
        <v>1064</v>
      </c>
    </row>
    <row r="107" spans="1:15" ht="60" customHeight="1" x14ac:dyDescent="0.25">
      <c r="A107" s="150"/>
      <c r="B107" s="149" t="s">
        <v>1189</v>
      </c>
      <c r="C107" s="151" t="s">
        <v>854</v>
      </c>
      <c r="D107" s="223" t="s">
        <v>1331</v>
      </c>
      <c r="E107" s="223" t="s">
        <v>490</v>
      </c>
      <c r="F107" s="223" t="s">
        <v>558</v>
      </c>
      <c r="G107" s="223">
        <v>0</v>
      </c>
      <c r="H107" s="223">
        <v>300</v>
      </c>
      <c r="I107" s="223" t="s">
        <v>474</v>
      </c>
      <c r="J107" s="223">
        <v>2026</v>
      </c>
      <c r="K107" s="223" t="s">
        <v>1332</v>
      </c>
      <c r="L107" s="223" t="s">
        <v>1062</v>
      </c>
      <c r="M107" s="223" t="s">
        <v>1778</v>
      </c>
      <c r="N107" s="223" t="s">
        <v>1063</v>
      </c>
      <c r="O107" s="223" t="s">
        <v>1333</v>
      </c>
    </row>
    <row r="108" spans="1:15" ht="60" customHeight="1" x14ac:dyDescent="0.25">
      <c r="A108" s="150"/>
      <c r="B108" s="149" t="s">
        <v>740</v>
      </c>
      <c r="C108" s="158" t="s">
        <v>15</v>
      </c>
      <c r="D108" s="157" t="s">
        <v>971</v>
      </c>
      <c r="E108" s="156" t="s">
        <v>861</v>
      </c>
      <c r="F108" s="157" t="s">
        <v>490</v>
      </c>
      <c r="G108" s="157" t="s">
        <v>490</v>
      </c>
      <c r="H108" s="157" t="s">
        <v>490</v>
      </c>
      <c r="I108" s="157" t="s">
        <v>473</v>
      </c>
      <c r="J108" s="157">
        <v>2021</v>
      </c>
      <c r="K108" s="157" t="s">
        <v>490</v>
      </c>
      <c r="L108" s="157" t="s">
        <v>568</v>
      </c>
      <c r="M108" s="156" t="s">
        <v>1779</v>
      </c>
      <c r="N108" s="157" t="s">
        <v>972</v>
      </c>
      <c r="O108" s="157" t="s">
        <v>494</v>
      </c>
    </row>
    <row r="109" spans="1:15" ht="60" customHeight="1" x14ac:dyDescent="0.25">
      <c r="A109" s="150"/>
      <c r="B109" s="149" t="s">
        <v>740</v>
      </c>
      <c r="C109" s="158" t="s">
        <v>15</v>
      </c>
      <c r="D109" s="157" t="s">
        <v>973</v>
      </c>
      <c r="E109" s="157" t="s">
        <v>1378</v>
      </c>
      <c r="F109" s="156" t="s">
        <v>490</v>
      </c>
      <c r="G109" s="156" t="s">
        <v>490</v>
      </c>
      <c r="H109" s="156" t="s">
        <v>490</v>
      </c>
      <c r="I109" s="157" t="s">
        <v>475</v>
      </c>
      <c r="J109" s="157">
        <v>2022</v>
      </c>
      <c r="K109" s="157" t="s">
        <v>974</v>
      </c>
      <c r="L109" s="157" t="s">
        <v>568</v>
      </c>
      <c r="M109" s="157" t="s">
        <v>1780</v>
      </c>
      <c r="N109" s="157" t="s">
        <v>975</v>
      </c>
      <c r="O109" s="157" t="s">
        <v>976</v>
      </c>
    </row>
    <row r="110" spans="1:15" ht="60" customHeight="1" x14ac:dyDescent="0.25">
      <c r="A110" s="150"/>
      <c r="B110" s="149" t="s">
        <v>740</v>
      </c>
      <c r="C110" s="158" t="s">
        <v>25</v>
      </c>
      <c r="D110" s="157" t="s">
        <v>841</v>
      </c>
      <c r="E110" s="157" t="s">
        <v>977</v>
      </c>
      <c r="F110" s="156" t="s">
        <v>495</v>
      </c>
      <c r="G110" s="156">
        <v>0</v>
      </c>
      <c r="H110" s="156">
        <v>20</v>
      </c>
      <c r="I110" s="157" t="s">
        <v>474</v>
      </c>
      <c r="J110" s="157">
        <v>2026</v>
      </c>
      <c r="K110" s="157" t="s">
        <v>508</v>
      </c>
      <c r="L110" s="157" t="s">
        <v>568</v>
      </c>
      <c r="M110" s="156" t="s">
        <v>1679</v>
      </c>
      <c r="N110" s="157" t="s">
        <v>978</v>
      </c>
      <c r="O110" s="156" t="s">
        <v>1680</v>
      </c>
    </row>
    <row r="111" spans="1:15" ht="60" customHeight="1" x14ac:dyDescent="0.25">
      <c r="A111" s="150"/>
      <c r="B111" s="149" t="s">
        <v>1202</v>
      </c>
      <c r="C111" s="148" t="s">
        <v>15</v>
      </c>
      <c r="D111" s="223" t="s">
        <v>1652</v>
      </c>
      <c r="E111" s="147" t="s">
        <v>492</v>
      </c>
      <c r="F111" s="147" t="s">
        <v>490</v>
      </c>
      <c r="G111" s="147" t="s">
        <v>490</v>
      </c>
      <c r="H111" s="147" t="s">
        <v>490</v>
      </c>
      <c r="I111" s="147" t="s">
        <v>473</v>
      </c>
      <c r="J111" s="147">
        <v>2022</v>
      </c>
      <c r="K111" s="147" t="s">
        <v>493</v>
      </c>
      <c r="L111" s="147" t="s">
        <v>493</v>
      </c>
      <c r="M111" s="223" t="s">
        <v>1653</v>
      </c>
      <c r="N111" s="147" t="s">
        <v>1203</v>
      </c>
      <c r="O111" s="147" t="s">
        <v>494</v>
      </c>
    </row>
    <row r="112" spans="1:15" ht="60" customHeight="1" x14ac:dyDescent="0.25">
      <c r="A112" s="150"/>
      <c r="B112" s="149" t="s">
        <v>1202</v>
      </c>
      <c r="C112" s="151" t="s">
        <v>25</v>
      </c>
      <c r="D112" s="223" t="s">
        <v>1654</v>
      </c>
      <c r="E112" s="223" t="s">
        <v>1655</v>
      </c>
      <c r="F112" s="223" t="s">
        <v>1781</v>
      </c>
      <c r="G112" s="147" t="s">
        <v>490</v>
      </c>
      <c r="H112" s="223">
        <v>9500000</v>
      </c>
      <c r="I112" s="147" t="s">
        <v>473</v>
      </c>
      <c r="J112" s="147">
        <v>2024</v>
      </c>
      <c r="K112" s="147" t="s">
        <v>493</v>
      </c>
      <c r="L112" s="147" t="s">
        <v>497</v>
      </c>
      <c r="M112" s="223" t="s">
        <v>1782</v>
      </c>
      <c r="N112" s="147" t="s">
        <v>1204</v>
      </c>
      <c r="O112" s="147" t="s">
        <v>1205</v>
      </c>
    </row>
    <row r="113" spans="1:15" ht="60" customHeight="1" x14ac:dyDescent="0.25">
      <c r="A113" s="150"/>
      <c r="B113" s="149" t="s">
        <v>1202</v>
      </c>
      <c r="C113" s="148" t="s">
        <v>25</v>
      </c>
      <c r="D113" s="223" t="s">
        <v>1656</v>
      </c>
      <c r="E113" s="147" t="s">
        <v>490</v>
      </c>
      <c r="F113" s="147" t="s">
        <v>558</v>
      </c>
      <c r="G113" s="147">
        <v>0</v>
      </c>
      <c r="H113" s="147">
        <v>15</v>
      </c>
      <c r="I113" s="147" t="s">
        <v>473</v>
      </c>
      <c r="J113" s="147">
        <v>2025</v>
      </c>
      <c r="K113" s="147" t="s">
        <v>496</v>
      </c>
      <c r="L113" s="147" t="s">
        <v>497</v>
      </c>
      <c r="M113" s="223" t="s">
        <v>1657</v>
      </c>
      <c r="N113" s="147" t="s">
        <v>1206</v>
      </c>
      <c r="O113" s="147" t="s">
        <v>1207</v>
      </c>
    </row>
    <row r="114" spans="1:15" ht="60" customHeight="1" x14ac:dyDescent="0.25">
      <c r="A114" s="150"/>
      <c r="B114" s="149" t="s">
        <v>701</v>
      </c>
      <c r="C114" s="148" t="s">
        <v>15</v>
      </c>
      <c r="D114" s="223" t="s">
        <v>1542</v>
      </c>
      <c r="E114" s="223" t="s">
        <v>1543</v>
      </c>
      <c r="F114" s="223" t="s">
        <v>490</v>
      </c>
      <c r="G114" s="223" t="s">
        <v>490</v>
      </c>
      <c r="H114" s="223" t="s">
        <v>1544</v>
      </c>
      <c r="I114" s="147" t="s">
        <v>473</v>
      </c>
      <c r="J114" s="147">
        <v>2021</v>
      </c>
      <c r="K114" s="147" t="s">
        <v>775</v>
      </c>
      <c r="L114" s="147" t="s">
        <v>569</v>
      </c>
      <c r="M114" s="223" t="s">
        <v>1545</v>
      </c>
      <c r="N114" s="147" t="s">
        <v>776</v>
      </c>
      <c r="O114" s="147" t="s">
        <v>777</v>
      </c>
    </row>
    <row r="115" spans="1:15" ht="60" customHeight="1" x14ac:dyDescent="0.25">
      <c r="A115" s="150"/>
      <c r="B115" s="149" t="s">
        <v>701</v>
      </c>
      <c r="C115" s="148" t="s">
        <v>15</v>
      </c>
      <c r="D115" s="223" t="s">
        <v>1913</v>
      </c>
      <c r="E115" s="223" t="s">
        <v>1913</v>
      </c>
      <c r="F115" s="223" t="s">
        <v>490</v>
      </c>
      <c r="G115" s="223" t="s">
        <v>490</v>
      </c>
      <c r="H115" s="223" t="s">
        <v>490</v>
      </c>
      <c r="I115" s="223" t="s">
        <v>476</v>
      </c>
      <c r="J115" s="223">
        <v>2023</v>
      </c>
      <c r="K115" s="147" t="s">
        <v>778</v>
      </c>
      <c r="L115" s="147" t="s">
        <v>569</v>
      </c>
      <c r="M115" s="223" t="s">
        <v>1914</v>
      </c>
      <c r="N115" s="147" t="s">
        <v>776</v>
      </c>
      <c r="O115" s="147" t="s">
        <v>1167</v>
      </c>
    </row>
    <row r="116" spans="1:15" ht="60" customHeight="1" x14ac:dyDescent="0.25">
      <c r="A116" s="150"/>
      <c r="B116" s="149" t="s">
        <v>741</v>
      </c>
      <c r="C116" s="148" t="s">
        <v>15</v>
      </c>
      <c r="D116" s="151" t="s">
        <v>1546</v>
      </c>
      <c r="E116" s="223" t="s">
        <v>1547</v>
      </c>
      <c r="F116" s="147" t="s">
        <v>490</v>
      </c>
      <c r="G116" s="147" t="s">
        <v>490</v>
      </c>
      <c r="H116" s="147" t="s">
        <v>490</v>
      </c>
      <c r="I116" s="147" t="s">
        <v>476</v>
      </c>
      <c r="J116" s="147">
        <v>2022</v>
      </c>
      <c r="K116" s="147" t="s">
        <v>779</v>
      </c>
      <c r="L116" s="147" t="s">
        <v>569</v>
      </c>
      <c r="M116" s="223" t="s">
        <v>1548</v>
      </c>
      <c r="N116" s="147" t="s">
        <v>780</v>
      </c>
      <c r="O116" s="147" t="s">
        <v>1047</v>
      </c>
    </row>
    <row r="117" spans="1:15" ht="60" customHeight="1" x14ac:dyDescent="0.25">
      <c r="A117" s="150"/>
      <c r="B117" s="149" t="s">
        <v>741</v>
      </c>
      <c r="C117" s="148" t="s">
        <v>15</v>
      </c>
      <c r="D117" s="151" t="s">
        <v>1549</v>
      </c>
      <c r="E117" s="223" t="s">
        <v>1550</v>
      </c>
      <c r="F117" s="147" t="s">
        <v>490</v>
      </c>
      <c r="G117" s="147" t="s">
        <v>490</v>
      </c>
      <c r="H117" s="147" t="s">
        <v>490</v>
      </c>
      <c r="I117" s="147" t="s">
        <v>473</v>
      </c>
      <c r="J117" s="147">
        <v>2022</v>
      </c>
      <c r="K117" s="147" t="s">
        <v>781</v>
      </c>
      <c r="L117" s="147" t="s">
        <v>569</v>
      </c>
      <c r="M117" s="223" t="s">
        <v>1551</v>
      </c>
      <c r="N117" s="147" t="s">
        <v>782</v>
      </c>
      <c r="O117" s="147" t="s">
        <v>783</v>
      </c>
    </row>
    <row r="118" spans="1:15" ht="60" customHeight="1" x14ac:dyDescent="0.25">
      <c r="A118" s="150"/>
      <c r="B118" s="149" t="s">
        <v>741</v>
      </c>
      <c r="C118" s="148" t="s">
        <v>25</v>
      </c>
      <c r="D118" s="151" t="s">
        <v>1552</v>
      </c>
      <c r="E118" s="147" t="s">
        <v>490</v>
      </c>
      <c r="F118" s="147" t="s">
        <v>784</v>
      </c>
      <c r="G118" s="147">
        <v>0</v>
      </c>
      <c r="H118" s="147">
        <v>63</v>
      </c>
      <c r="I118" s="147" t="s">
        <v>473</v>
      </c>
      <c r="J118" s="147">
        <v>2024</v>
      </c>
      <c r="K118" s="147" t="s">
        <v>785</v>
      </c>
      <c r="L118" s="147" t="s">
        <v>569</v>
      </c>
      <c r="M118" s="223" t="s">
        <v>1553</v>
      </c>
      <c r="N118" s="147" t="s">
        <v>786</v>
      </c>
      <c r="O118" s="147" t="s">
        <v>1048</v>
      </c>
    </row>
    <row r="119" spans="1:15" ht="60" customHeight="1" x14ac:dyDescent="0.25">
      <c r="A119" s="150"/>
      <c r="B119" s="149" t="s">
        <v>741</v>
      </c>
      <c r="C119" s="148" t="s">
        <v>15</v>
      </c>
      <c r="D119" s="151" t="s">
        <v>1554</v>
      </c>
      <c r="E119" s="223" t="s">
        <v>1555</v>
      </c>
      <c r="F119" s="147" t="s">
        <v>490</v>
      </c>
      <c r="G119" s="147" t="s">
        <v>490</v>
      </c>
      <c r="H119" s="147" t="s">
        <v>490</v>
      </c>
      <c r="I119" s="147" t="s">
        <v>474</v>
      </c>
      <c r="J119" s="147">
        <v>2022</v>
      </c>
      <c r="K119" s="147" t="s">
        <v>787</v>
      </c>
      <c r="L119" s="147" t="s">
        <v>569</v>
      </c>
      <c r="M119" s="223" t="s">
        <v>1556</v>
      </c>
      <c r="N119" s="147" t="s">
        <v>788</v>
      </c>
      <c r="O119" s="223" t="s">
        <v>1557</v>
      </c>
    </row>
    <row r="120" spans="1:15" ht="60" customHeight="1" x14ac:dyDescent="0.25">
      <c r="A120" s="150"/>
      <c r="B120" s="149" t="s">
        <v>741</v>
      </c>
      <c r="C120" s="148" t="s">
        <v>15</v>
      </c>
      <c r="D120" s="151" t="s">
        <v>1558</v>
      </c>
      <c r="E120" s="223" t="s">
        <v>1559</v>
      </c>
      <c r="F120" s="147" t="s">
        <v>490</v>
      </c>
      <c r="G120" s="147" t="s">
        <v>490</v>
      </c>
      <c r="H120" s="147" t="s">
        <v>490</v>
      </c>
      <c r="I120" s="147" t="s">
        <v>474</v>
      </c>
      <c r="J120" s="147">
        <v>2023</v>
      </c>
      <c r="K120" s="147" t="s">
        <v>781</v>
      </c>
      <c r="L120" s="147" t="s">
        <v>569</v>
      </c>
      <c r="M120" s="223" t="s">
        <v>1560</v>
      </c>
      <c r="N120" s="147" t="s">
        <v>782</v>
      </c>
      <c r="O120" s="147" t="s">
        <v>783</v>
      </c>
    </row>
    <row r="121" spans="1:15" ht="60" customHeight="1" x14ac:dyDescent="0.25">
      <c r="A121" s="150"/>
      <c r="B121" s="149" t="s">
        <v>741</v>
      </c>
      <c r="C121" s="148" t="s">
        <v>25</v>
      </c>
      <c r="D121" s="148" t="s">
        <v>789</v>
      </c>
      <c r="E121" s="147" t="s">
        <v>490</v>
      </c>
      <c r="F121" s="147" t="s">
        <v>570</v>
      </c>
      <c r="G121" s="147">
        <v>0</v>
      </c>
      <c r="H121" s="147">
        <v>259</v>
      </c>
      <c r="I121" s="147" t="s">
        <v>473</v>
      </c>
      <c r="J121" s="147">
        <v>2024</v>
      </c>
      <c r="K121" s="147" t="s">
        <v>779</v>
      </c>
      <c r="L121" s="147" t="s">
        <v>569</v>
      </c>
      <c r="M121" s="223" t="s">
        <v>1561</v>
      </c>
      <c r="N121" s="147" t="s">
        <v>790</v>
      </c>
      <c r="O121" s="147" t="s">
        <v>1049</v>
      </c>
    </row>
    <row r="122" spans="1:15" ht="60" customHeight="1" x14ac:dyDescent="0.25">
      <c r="A122" s="150"/>
      <c r="B122" s="149" t="s">
        <v>733</v>
      </c>
      <c r="C122" s="148" t="s">
        <v>15</v>
      </c>
      <c r="D122" s="223" t="s">
        <v>1562</v>
      </c>
      <c r="E122" s="223" t="s">
        <v>1563</v>
      </c>
      <c r="F122" s="147" t="s">
        <v>490</v>
      </c>
      <c r="G122" s="147" t="s">
        <v>490</v>
      </c>
      <c r="H122" s="147" t="s">
        <v>490</v>
      </c>
      <c r="I122" s="147" t="s">
        <v>475</v>
      </c>
      <c r="J122" s="147">
        <v>2022</v>
      </c>
      <c r="K122" s="147" t="s">
        <v>787</v>
      </c>
      <c r="L122" s="147" t="s">
        <v>571</v>
      </c>
      <c r="M122" s="223" t="s">
        <v>1564</v>
      </c>
      <c r="N122" s="147" t="s">
        <v>791</v>
      </c>
      <c r="O122" s="147" t="s">
        <v>792</v>
      </c>
    </row>
    <row r="123" spans="1:15" ht="60" customHeight="1" x14ac:dyDescent="0.25">
      <c r="A123" s="150"/>
      <c r="B123" s="149" t="s">
        <v>733</v>
      </c>
      <c r="C123" s="148" t="s">
        <v>15</v>
      </c>
      <c r="D123" s="147" t="s">
        <v>793</v>
      </c>
      <c r="E123" s="223" t="s">
        <v>1565</v>
      </c>
      <c r="F123" s="147" t="s">
        <v>490</v>
      </c>
      <c r="G123" s="147" t="s">
        <v>490</v>
      </c>
      <c r="H123" s="147" t="s">
        <v>490</v>
      </c>
      <c r="I123" s="147" t="s">
        <v>475</v>
      </c>
      <c r="J123" s="147">
        <v>2023</v>
      </c>
      <c r="K123" s="147" t="s">
        <v>787</v>
      </c>
      <c r="L123" s="147" t="s">
        <v>571</v>
      </c>
      <c r="M123" s="223" t="s">
        <v>1566</v>
      </c>
      <c r="N123" s="147" t="s">
        <v>794</v>
      </c>
      <c r="O123" s="147" t="s">
        <v>1050</v>
      </c>
    </row>
    <row r="124" spans="1:15" ht="60" customHeight="1" x14ac:dyDescent="0.25">
      <c r="A124" s="150"/>
      <c r="B124" s="149" t="s">
        <v>733</v>
      </c>
      <c r="C124" s="148" t="s">
        <v>15</v>
      </c>
      <c r="D124" s="147" t="s">
        <v>795</v>
      </c>
      <c r="E124" s="223" t="s">
        <v>1567</v>
      </c>
      <c r="F124" s="147" t="s">
        <v>490</v>
      </c>
      <c r="G124" s="147" t="s">
        <v>490</v>
      </c>
      <c r="H124" s="147" t="s">
        <v>490</v>
      </c>
      <c r="I124" s="147" t="s">
        <v>473</v>
      </c>
      <c r="J124" s="147">
        <v>2024</v>
      </c>
      <c r="K124" s="147" t="s">
        <v>796</v>
      </c>
      <c r="L124" s="147" t="s">
        <v>571</v>
      </c>
      <c r="M124" s="223" t="s">
        <v>1568</v>
      </c>
      <c r="N124" s="147" t="s">
        <v>797</v>
      </c>
      <c r="O124" s="147" t="s">
        <v>1051</v>
      </c>
    </row>
    <row r="125" spans="1:15" ht="60" customHeight="1" x14ac:dyDescent="0.25">
      <c r="A125" s="150"/>
      <c r="B125" s="149" t="s">
        <v>742</v>
      </c>
      <c r="C125" s="148" t="s">
        <v>15</v>
      </c>
      <c r="D125" s="147" t="s">
        <v>798</v>
      </c>
      <c r="E125" s="223" t="s">
        <v>1569</v>
      </c>
      <c r="F125" s="147" t="s">
        <v>490</v>
      </c>
      <c r="G125" s="147" t="s">
        <v>490</v>
      </c>
      <c r="H125" s="147" t="s">
        <v>490</v>
      </c>
      <c r="I125" s="147" t="s">
        <v>474</v>
      </c>
      <c r="J125" s="147">
        <v>2022</v>
      </c>
      <c r="K125" s="147" t="s">
        <v>799</v>
      </c>
      <c r="L125" s="147" t="s">
        <v>569</v>
      </c>
      <c r="M125" s="223" t="s">
        <v>1570</v>
      </c>
      <c r="N125" s="147" t="s">
        <v>800</v>
      </c>
      <c r="O125" s="147" t="s">
        <v>801</v>
      </c>
    </row>
    <row r="126" spans="1:15" ht="60" customHeight="1" x14ac:dyDescent="0.25">
      <c r="A126" s="150"/>
      <c r="B126" s="149" t="s">
        <v>742</v>
      </c>
      <c r="C126" s="148" t="s">
        <v>25</v>
      </c>
      <c r="D126" s="147" t="s">
        <v>802</v>
      </c>
      <c r="E126" s="147" t="s">
        <v>490</v>
      </c>
      <c r="F126" s="147" t="s">
        <v>803</v>
      </c>
      <c r="G126" s="147">
        <v>0</v>
      </c>
      <c r="H126" s="147">
        <v>18</v>
      </c>
      <c r="I126" s="147" t="s">
        <v>475</v>
      </c>
      <c r="J126" s="147">
        <v>2023</v>
      </c>
      <c r="K126" s="147" t="s">
        <v>781</v>
      </c>
      <c r="L126" s="147" t="s">
        <v>804</v>
      </c>
      <c r="M126" s="223" t="s">
        <v>1783</v>
      </c>
      <c r="N126" s="147" t="s">
        <v>805</v>
      </c>
      <c r="O126" s="147" t="s">
        <v>806</v>
      </c>
    </row>
    <row r="127" spans="1:15" ht="60" customHeight="1" x14ac:dyDescent="0.25">
      <c r="A127" s="150"/>
      <c r="B127" s="149" t="s">
        <v>742</v>
      </c>
      <c r="C127" s="148" t="s">
        <v>25</v>
      </c>
      <c r="D127" s="147" t="s">
        <v>1052</v>
      </c>
      <c r="E127" s="147" t="s">
        <v>490</v>
      </c>
      <c r="F127" s="147" t="s">
        <v>1053</v>
      </c>
      <c r="G127" s="147">
        <v>0</v>
      </c>
      <c r="H127" s="147">
        <v>852</v>
      </c>
      <c r="I127" s="147" t="s">
        <v>473</v>
      </c>
      <c r="J127" s="147">
        <v>2024</v>
      </c>
      <c r="K127" s="147" t="s">
        <v>779</v>
      </c>
      <c r="L127" s="147" t="s">
        <v>804</v>
      </c>
      <c r="M127" s="223" t="s">
        <v>1571</v>
      </c>
      <c r="N127" s="147" t="s">
        <v>807</v>
      </c>
      <c r="O127" s="147" t="s">
        <v>1054</v>
      </c>
    </row>
    <row r="128" spans="1:15" ht="60" customHeight="1" x14ac:dyDescent="0.25">
      <c r="A128" s="150"/>
      <c r="B128" s="149" t="s">
        <v>992</v>
      </c>
      <c r="C128" s="148" t="s">
        <v>15</v>
      </c>
      <c r="D128" s="147" t="s">
        <v>808</v>
      </c>
      <c r="E128" s="223" t="s">
        <v>1572</v>
      </c>
      <c r="F128" s="147" t="s">
        <v>490</v>
      </c>
      <c r="G128" s="147" t="s">
        <v>490</v>
      </c>
      <c r="H128" s="147" t="s">
        <v>490</v>
      </c>
      <c r="I128" s="147" t="s">
        <v>476</v>
      </c>
      <c r="J128" s="147">
        <v>2023</v>
      </c>
      <c r="K128" s="147" t="s">
        <v>809</v>
      </c>
      <c r="L128" s="147" t="s">
        <v>572</v>
      </c>
      <c r="M128" s="223" t="s">
        <v>1737</v>
      </c>
      <c r="N128" s="147" t="s">
        <v>810</v>
      </c>
      <c r="O128" s="147" t="s">
        <v>811</v>
      </c>
    </row>
    <row r="129" spans="1:15" ht="60" customHeight="1" x14ac:dyDescent="0.25">
      <c r="A129" s="150"/>
      <c r="B129" s="149" t="s">
        <v>992</v>
      </c>
      <c r="C129" s="148" t="s">
        <v>15</v>
      </c>
      <c r="D129" s="147" t="s">
        <v>812</v>
      </c>
      <c r="E129" s="223" t="s">
        <v>1573</v>
      </c>
      <c r="F129" s="147" t="s">
        <v>490</v>
      </c>
      <c r="G129" s="147" t="s">
        <v>490</v>
      </c>
      <c r="H129" s="147" t="s">
        <v>490</v>
      </c>
      <c r="I129" s="147" t="s">
        <v>476</v>
      </c>
      <c r="J129" s="147">
        <v>2024</v>
      </c>
      <c r="K129" s="147" t="s">
        <v>809</v>
      </c>
      <c r="L129" s="147" t="s">
        <v>572</v>
      </c>
      <c r="M129" s="223" t="s">
        <v>1574</v>
      </c>
      <c r="N129" s="147" t="s">
        <v>1055</v>
      </c>
      <c r="O129" s="147" t="s">
        <v>813</v>
      </c>
    </row>
    <row r="130" spans="1:15" ht="60" customHeight="1" x14ac:dyDescent="0.25">
      <c r="A130" s="150"/>
      <c r="B130" s="149" t="s">
        <v>992</v>
      </c>
      <c r="C130" s="151" t="s">
        <v>15</v>
      </c>
      <c r="D130" s="223" t="s">
        <v>1575</v>
      </c>
      <c r="E130" s="223" t="s">
        <v>1576</v>
      </c>
      <c r="F130" s="223" t="s">
        <v>490</v>
      </c>
      <c r="G130" s="223" t="s">
        <v>490</v>
      </c>
      <c r="H130" s="223" t="s">
        <v>490</v>
      </c>
      <c r="I130" s="147" t="s">
        <v>475</v>
      </c>
      <c r="J130" s="147">
        <v>2025</v>
      </c>
      <c r="K130" s="147" t="s">
        <v>809</v>
      </c>
      <c r="L130" s="147" t="s">
        <v>572</v>
      </c>
      <c r="M130" s="223" t="s">
        <v>1577</v>
      </c>
      <c r="N130" s="147" t="s">
        <v>1253</v>
      </c>
      <c r="O130" s="223" t="s">
        <v>1254</v>
      </c>
    </row>
    <row r="131" spans="1:15" ht="60" customHeight="1" x14ac:dyDescent="0.25">
      <c r="A131" s="150"/>
      <c r="B131" s="149" t="s">
        <v>935</v>
      </c>
      <c r="C131" s="148" t="s">
        <v>15</v>
      </c>
      <c r="D131" s="223" t="s">
        <v>1578</v>
      </c>
      <c r="E131" s="223" t="s">
        <v>1579</v>
      </c>
      <c r="F131" s="147" t="s">
        <v>490</v>
      </c>
      <c r="G131" s="147" t="s">
        <v>490</v>
      </c>
      <c r="H131" s="147" t="s">
        <v>490</v>
      </c>
      <c r="I131" s="147" t="s">
        <v>475</v>
      </c>
      <c r="J131" s="147">
        <v>2023</v>
      </c>
      <c r="K131" s="147" t="s">
        <v>814</v>
      </c>
      <c r="L131" s="147" t="s">
        <v>569</v>
      </c>
      <c r="M131" s="223" t="s">
        <v>1580</v>
      </c>
      <c r="N131" s="147" t="s">
        <v>815</v>
      </c>
      <c r="O131" s="147" t="s">
        <v>816</v>
      </c>
    </row>
    <row r="132" spans="1:15" ht="60" customHeight="1" x14ac:dyDescent="0.25">
      <c r="A132" s="150"/>
      <c r="B132" s="149" t="s">
        <v>935</v>
      </c>
      <c r="C132" s="148" t="s">
        <v>15</v>
      </c>
      <c r="D132" s="223" t="s">
        <v>1581</v>
      </c>
      <c r="E132" s="223" t="s">
        <v>1582</v>
      </c>
      <c r="F132" s="147" t="s">
        <v>490</v>
      </c>
      <c r="G132" s="147" t="s">
        <v>490</v>
      </c>
      <c r="H132" s="147" t="s">
        <v>490</v>
      </c>
      <c r="I132" s="147" t="s">
        <v>473</v>
      </c>
      <c r="J132" s="147">
        <v>2023</v>
      </c>
      <c r="K132" s="147" t="s">
        <v>817</v>
      </c>
      <c r="L132" s="147" t="s">
        <v>573</v>
      </c>
      <c r="M132" s="223" t="s">
        <v>1583</v>
      </c>
      <c r="N132" s="147" t="s">
        <v>818</v>
      </c>
      <c r="O132" s="147" t="s">
        <v>819</v>
      </c>
    </row>
    <row r="133" spans="1:15" ht="60" customHeight="1" x14ac:dyDescent="0.25">
      <c r="A133" s="150"/>
      <c r="B133" s="149" t="s">
        <v>935</v>
      </c>
      <c r="C133" s="148" t="s">
        <v>25</v>
      </c>
      <c r="D133" s="147" t="s">
        <v>820</v>
      </c>
      <c r="E133" s="147" t="s">
        <v>660</v>
      </c>
      <c r="F133" s="223" t="s">
        <v>570</v>
      </c>
      <c r="G133" s="223">
        <v>0</v>
      </c>
      <c r="H133" s="147">
        <v>10000</v>
      </c>
      <c r="I133" s="223" t="s">
        <v>476</v>
      </c>
      <c r="J133" s="147">
        <v>2025</v>
      </c>
      <c r="K133" s="147" t="s">
        <v>1179</v>
      </c>
      <c r="L133" s="147" t="s">
        <v>573</v>
      </c>
      <c r="M133" s="223" t="s">
        <v>1784</v>
      </c>
      <c r="N133" s="147" t="s">
        <v>821</v>
      </c>
      <c r="O133" s="147" t="s">
        <v>822</v>
      </c>
    </row>
    <row r="134" spans="1:15" ht="60" customHeight="1" x14ac:dyDescent="0.25">
      <c r="A134" s="150"/>
      <c r="B134" s="149" t="s">
        <v>935</v>
      </c>
      <c r="C134" s="148" t="s">
        <v>25</v>
      </c>
      <c r="D134" s="147" t="s">
        <v>820</v>
      </c>
      <c r="E134" s="147" t="s">
        <v>660</v>
      </c>
      <c r="F134" s="223" t="s">
        <v>570</v>
      </c>
      <c r="G134" s="223">
        <v>10000</v>
      </c>
      <c r="H134" s="147">
        <v>20450</v>
      </c>
      <c r="I134" s="147" t="s">
        <v>474</v>
      </c>
      <c r="J134" s="147">
        <v>2026</v>
      </c>
      <c r="K134" s="147" t="s">
        <v>1179</v>
      </c>
      <c r="L134" s="147" t="s">
        <v>573</v>
      </c>
      <c r="M134" s="223" t="s">
        <v>1785</v>
      </c>
      <c r="N134" s="147" t="s">
        <v>821</v>
      </c>
      <c r="O134" s="147" t="s">
        <v>822</v>
      </c>
    </row>
    <row r="135" spans="1:15" ht="60" customHeight="1" x14ac:dyDescent="0.25">
      <c r="A135" s="150"/>
      <c r="B135" s="149" t="s">
        <v>743</v>
      </c>
      <c r="C135" s="151" t="s">
        <v>15</v>
      </c>
      <c r="D135" s="223" t="s">
        <v>1786</v>
      </c>
      <c r="E135" s="223" t="s">
        <v>1387</v>
      </c>
      <c r="F135" s="223" t="s">
        <v>490</v>
      </c>
      <c r="G135" s="223" t="s">
        <v>490</v>
      </c>
      <c r="H135" s="223" t="s">
        <v>490</v>
      </c>
      <c r="I135" s="223" t="s">
        <v>474</v>
      </c>
      <c r="J135" s="223">
        <v>2022</v>
      </c>
      <c r="K135" s="223" t="s">
        <v>578</v>
      </c>
      <c r="L135" s="223" t="s">
        <v>756</v>
      </c>
      <c r="M135" s="223" t="s">
        <v>1787</v>
      </c>
      <c r="N135" s="223" t="s">
        <v>658</v>
      </c>
      <c r="O135" s="223" t="s">
        <v>1262</v>
      </c>
    </row>
    <row r="136" spans="1:15" ht="60" customHeight="1" x14ac:dyDescent="0.25">
      <c r="A136" s="150"/>
      <c r="B136" s="149" t="s">
        <v>743</v>
      </c>
      <c r="C136" s="151" t="s">
        <v>15</v>
      </c>
      <c r="D136" s="223" t="s">
        <v>1382</v>
      </c>
      <c r="E136" s="223" t="s">
        <v>1814</v>
      </c>
      <c r="F136" s="223" t="s">
        <v>490</v>
      </c>
      <c r="G136" s="223" t="s">
        <v>490</v>
      </c>
      <c r="H136" s="223" t="s">
        <v>490</v>
      </c>
      <c r="I136" s="223" t="s">
        <v>473</v>
      </c>
      <c r="J136" s="223">
        <v>2022</v>
      </c>
      <c r="K136" s="223" t="s">
        <v>943</v>
      </c>
      <c r="L136" s="223" t="s">
        <v>574</v>
      </c>
      <c r="M136" s="223" t="s">
        <v>1815</v>
      </c>
      <c r="N136" s="223" t="s">
        <v>1383</v>
      </c>
      <c r="O136" s="223" t="s">
        <v>1259</v>
      </c>
    </row>
    <row r="137" spans="1:15" ht="60" customHeight="1" x14ac:dyDescent="0.25">
      <c r="A137" s="150"/>
      <c r="B137" s="149" t="s">
        <v>743</v>
      </c>
      <c r="C137" s="151" t="s">
        <v>15</v>
      </c>
      <c r="D137" s="223" t="s">
        <v>1003</v>
      </c>
      <c r="E137" s="223" t="s">
        <v>1004</v>
      </c>
      <c r="F137" s="223" t="s">
        <v>490</v>
      </c>
      <c r="G137" s="223" t="s">
        <v>490</v>
      </c>
      <c r="H137" s="223" t="s">
        <v>490</v>
      </c>
      <c r="I137" s="223" t="s">
        <v>476</v>
      </c>
      <c r="J137" s="223">
        <v>2024</v>
      </c>
      <c r="K137" s="223" t="s">
        <v>578</v>
      </c>
      <c r="L137" s="223" t="s">
        <v>579</v>
      </c>
      <c r="M137" s="223" t="s">
        <v>1788</v>
      </c>
      <c r="N137" s="223" t="s">
        <v>659</v>
      </c>
      <c r="O137" s="223" t="s">
        <v>1261</v>
      </c>
    </row>
    <row r="138" spans="1:15" ht="60" customHeight="1" x14ac:dyDescent="0.25">
      <c r="A138" s="150"/>
      <c r="B138" s="149" t="s">
        <v>743</v>
      </c>
      <c r="C138" s="151" t="s">
        <v>15</v>
      </c>
      <c r="D138" s="223" t="s">
        <v>1384</v>
      </c>
      <c r="E138" s="223" t="s">
        <v>1789</v>
      </c>
      <c r="F138" s="223" t="s">
        <v>490</v>
      </c>
      <c r="G138" s="223" t="s">
        <v>490</v>
      </c>
      <c r="H138" s="223" t="s">
        <v>490</v>
      </c>
      <c r="I138" s="223" t="s">
        <v>474</v>
      </c>
      <c r="J138" s="223">
        <v>2026</v>
      </c>
      <c r="K138" s="223" t="s">
        <v>1385</v>
      </c>
      <c r="L138" s="223" t="s">
        <v>754</v>
      </c>
      <c r="M138" s="223" t="s">
        <v>1790</v>
      </c>
      <c r="N138" s="223" t="s">
        <v>1386</v>
      </c>
      <c r="O138" s="223" t="s">
        <v>1260</v>
      </c>
    </row>
    <row r="139" spans="1:15" ht="60" customHeight="1" x14ac:dyDescent="0.25">
      <c r="A139" s="150"/>
      <c r="B139" s="149" t="s">
        <v>1005</v>
      </c>
      <c r="C139" s="151" t="s">
        <v>15</v>
      </c>
      <c r="D139" s="223" t="s">
        <v>1903</v>
      </c>
      <c r="E139" s="223" t="s">
        <v>1791</v>
      </c>
      <c r="F139" s="223" t="s">
        <v>490</v>
      </c>
      <c r="G139" s="223" t="s">
        <v>490</v>
      </c>
      <c r="H139" s="223" t="s">
        <v>490</v>
      </c>
      <c r="I139" s="223" t="s">
        <v>474</v>
      </c>
      <c r="J139" s="223">
        <v>2022</v>
      </c>
      <c r="K139" s="223" t="s">
        <v>1006</v>
      </c>
      <c r="L139" s="223" t="s">
        <v>756</v>
      </c>
      <c r="M139" s="223" t="s">
        <v>1816</v>
      </c>
      <c r="N139" s="223" t="s">
        <v>1388</v>
      </c>
      <c r="O139" s="223" t="s">
        <v>1007</v>
      </c>
    </row>
    <row r="140" spans="1:15" ht="60" customHeight="1" x14ac:dyDescent="0.25">
      <c r="A140" s="150"/>
      <c r="B140" s="149" t="s">
        <v>1005</v>
      </c>
      <c r="C140" s="151" t="s">
        <v>15</v>
      </c>
      <c r="D140" s="223" t="s">
        <v>1792</v>
      </c>
      <c r="E140" s="223" t="s">
        <v>1793</v>
      </c>
      <c r="F140" s="223" t="s">
        <v>490</v>
      </c>
      <c r="G140" s="223" t="s">
        <v>490</v>
      </c>
      <c r="H140" s="223" t="s">
        <v>490</v>
      </c>
      <c r="I140" s="223" t="s">
        <v>473</v>
      </c>
      <c r="J140" s="223">
        <v>2025</v>
      </c>
      <c r="K140" s="223" t="s">
        <v>755</v>
      </c>
      <c r="L140" s="223" t="s">
        <v>756</v>
      </c>
      <c r="M140" s="223" t="s">
        <v>757</v>
      </c>
      <c r="N140" s="223" t="s">
        <v>658</v>
      </c>
      <c r="O140" s="223" t="s">
        <v>1707</v>
      </c>
    </row>
    <row r="141" spans="1:15" ht="60" customHeight="1" x14ac:dyDescent="0.25">
      <c r="A141" s="150"/>
      <c r="B141" s="149" t="s">
        <v>1005</v>
      </c>
      <c r="C141" s="151" t="s">
        <v>15</v>
      </c>
      <c r="D141" s="223" t="s">
        <v>1904</v>
      </c>
      <c r="E141" s="223" t="s">
        <v>1794</v>
      </c>
      <c r="F141" s="223" t="s">
        <v>490</v>
      </c>
      <c r="G141" s="223" t="s">
        <v>490</v>
      </c>
      <c r="H141" s="223" t="s">
        <v>490</v>
      </c>
      <c r="I141" s="223" t="s">
        <v>474</v>
      </c>
      <c r="J141" s="223">
        <v>2026</v>
      </c>
      <c r="K141" s="223" t="s">
        <v>1008</v>
      </c>
      <c r="L141" s="223" t="s">
        <v>756</v>
      </c>
      <c r="M141" s="223" t="s">
        <v>1817</v>
      </c>
      <c r="N141" s="223" t="s">
        <v>658</v>
      </c>
      <c r="O141" s="223" t="s">
        <v>1389</v>
      </c>
    </row>
    <row r="142" spans="1:15" ht="60" customHeight="1" x14ac:dyDescent="0.25">
      <c r="A142" s="150"/>
      <c r="B142" s="149" t="s">
        <v>1009</v>
      </c>
      <c r="C142" s="151" t="s">
        <v>25</v>
      </c>
      <c r="D142" s="223" t="s">
        <v>1012</v>
      </c>
      <c r="E142" s="223" t="s">
        <v>490</v>
      </c>
      <c r="F142" s="223" t="s">
        <v>558</v>
      </c>
      <c r="G142" s="223">
        <v>0</v>
      </c>
      <c r="H142" s="223">
        <v>10</v>
      </c>
      <c r="I142" s="223" t="s">
        <v>473</v>
      </c>
      <c r="J142" s="223">
        <v>2022</v>
      </c>
      <c r="K142" s="223" t="s">
        <v>1013</v>
      </c>
      <c r="L142" s="223" t="s">
        <v>1014</v>
      </c>
      <c r="M142" s="223" t="s">
        <v>1795</v>
      </c>
      <c r="N142" s="223" t="s">
        <v>658</v>
      </c>
      <c r="O142" s="223" t="s">
        <v>1264</v>
      </c>
    </row>
    <row r="143" spans="1:15" ht="60" customHeight="1" x14ac:dyDescent="0.25">
      <c r="A143" s="150"/>
      <c r="B143" s="149" t="s">
        <v>1009</v>
      </c>
      <c r="C143" s="151" t="s">
        <v>25</v>
      </c>
      <c r="D143" s="223" t="s">
        <v>1818</v>
      </c>
      <c r="E143" s="223" t="s">
        <v>490</v>
      </c>
      <c r="F143" s="223" t="s">
        <v>1758</v>
      </c>
      <c r="G143" s="223">
        <v>0</v>
      </c>
      <c r="H143" s="223">
        <v>59.8</v>
      </c>
      <c r="I143" s="223" t="s">
        <v>473</v>
      </c>
      <c r="J143" s="223">
        <v>2024</v>
      </c>
      <c r="K143" s="223" t="s">
        <v>1010</v>
      </c>
      <c r="L143" s="133" t="s">
        <v>1011</v>
      </c>
      <c r="M143" s="223" t="s">
        <v>1819</v>
      </c>
      <c r="N143" s="133" t="s">
        <v>1390</v>
      </c>
      <c r="O143" s="133" t="s">
        <v>1266</v>
      </c>
    </row>
    <row r="144" spans="1:15" ht="60" customHeight="1" x14ac:dyDescent="0.25">
      <c r="A144" s="150"/>
      <c r="B144" s="149" t="s">
        <v>1009</v>
      </c>
      <c r="C144" s="151" t="s">
        <v>25</v>
      </c>
      <c r="D144" s="223" t="s">
        <v>758</v>
      </c>
      <c r="E144" s="223" t="s">
        <v>490</v>
      </c>
      <c r="F144" s="223" t="s">
        <v>558</v>
      </c>
      <c r="G144" s="223">
        <v>0</v>
      </c>
      <c r="H144" s="223">
        <v>10</v>
      </c>
      <c r="I144" s="223" t="s">
        <v>474</v>
      </c>
      <c r="J144" s="223">
        <v>2026</v>
      </c>
      <c r="K144" s="223" t="s">
        <v>759</v>
      </c>
      <c r="L144" s="223" t="s">
        <v>576</v>
      </c>
      <c r="M144" s="223" t="s">
        <v>1820</v>
      </c>
      <c r="N144" s="223" t="s">
        <v>658</v>
      </c>
      <c r="O144" s="223" t="s">
        <v>1265</v>
      </c>
    </row>
    <row r="145" spans="1:15" ht="60" customHeight="1" x14ac:dyDescent="0.25">
      <c r="A145" s="150"/>
      <c r="B145" s="149" t="s">
        <v>1015</v>
      </c>
      <c r="C145" s="151" t="s">
        <v>25</v>
      </c>
      <c r="D145" s="223" t="s">
        <v>1821</v>
      </c>
      <c r="E145" s="223" t="s">
        <v>490</v>
      </c>
      <c r="F145" s="223" t="s">
        <v>1758</v>
      </c>
      <c r="G145" s="223">
        <v>0</v>
      </c>
      <c r="H145" s="185">
        <v>4.25</v>
      </c>
      <c r="I145" s="223" t="s">
        <v>473</v>
      </c>
      <c r="J145" s="223">
        <v>2024</v>
      </c>
      <c r="K145" s="223" t="s">
        <v>1010</v>
      </c>
      <c r="L145" s="223" t="s">
        <v>1011</v>
      </c>
      <c r="M145" s="223" t="s">
        <v>1912</v>
      </c>
      <c r="N145" s="223" t="s">
        <v>1391</v>
      </c>
      <c r="O145" s="223" t="s">
        <v>1266</v>
      </c>
    </row>
    <row r="146" spans="1:15" ht="60" customHeight="1" x14ac:dyDescent="0.25">
      <c r="A146" s="150"/>
      <c r="B146" s="149" t="s">
        <v>1015</v>
      </c>
      <c r="C146" s="151" t="s">
        <v>25</v>
      </c>
      <c r="D146" s="223" t="s">
        <v>1905</v>
      </c>
      <c r="E146" s="223" t="s">
        <v>490</v>
      </c>
      <c r="F146" s="223" t="s">
        <v>558</v>
      </c>
      <c r="G146" s="223">
        <v>0</v>
      </c>
      <c r="H146" s="223">
        <v>40</v>
      </c>
      <c r="I146" s="223" t="s">
        <v>474</v>
      </c>
      <c r="J146" s="223">
        <v>2026</v>
      </c>
      <c r="K146" s="223" t="s">
        <v>760</v>
      </c>
      <c r="L146" s="223" t="s">
        <v>576</v>
      </c>
      <c r="M146" s="223" t="s">
        <v>1796</v>
      </c>
      <c r="N146" s="223" t="s">
        <v>761</v>
      </c>
      <c r="O146" s="223" t="s">
        <v>1265</v>
      </c>
    </row>
    <row r="147" spans="1:15" ht="60" customHeight="1" x14ac:dyDescent="0.25">
      <c r="A147" s="150"/>
      <c r="B147" s="149" t="s">
        <v>983</v>
      </c>
      <c r="C147" s="151" t="s">
        <v>15</v>
      </c>
      <c r="D147" s="223" t="s">
        <v>1016</v>
      </c>
      <c r="E147" s="223" t="s">
        <v>1822</v>
      </c>
      <c r="F147" s="223" t="s">
        <v>490</v>
      </c>
      <c r="G147" s="223" t="s">
        <v>490</v>
      </c>
      <c r="H147" s="223" t="s">
        <v>490</v>
      </c>
      <c r="I147" s="223" t="s">
        <v>475</v>
      </c>
      <c r="J147" s="223">
        <v>2023</v>
      </c>
      <c r="K147" s="223" t="s">
        <v>762</v>
      </c>
      <c r="L147" s="223" t="s">
        <v>763</v>
      </c>
      <c r="M147" s="223" t="s">
        <v>1797</v>
      </c>
      <c r="N147" s="223" t="s">
        <v>764</v>
      </c>
      <c r="O147" s="223" t="s">
        <v>1362</v>
      </c>
    </row>
    <row r="148" spans="1:15" ht="60" customHeight="1" x14ac:dyDescent="0.25">
      <c r="A148" s="150"/>
      <c r="B148" s="149" t="s">
        <v>983</v>
      </c>
      <c r="C148" s="151" t="s">
        <v>15</v>
      </c>
      <c r="D148" s="223" t="s">
        <v>1798</v>
      </c>
      <c r="E148" s="223" t="s">
        <v>1823</v>
      </c>
      <c r="F148" s="223" t="s">
        <v>490</v>
      </c>
      <c r="G148" s="223" t="s">
        <v>490</v>
      </c>
      <c r="H148" s="223" t="s">
        <v>490</v>
      </c>
      <c r="I148" s="223" t="s">
        <v>473</v>
      </c>
      <c r="J148" s="223">
        <v>2023</v>
      </c>
      <c r="K148" s="223" t="s">
        <v>1017</v>
      </c>
      <c r="L148" s="223" t="s">
        <v>763</v>
      </c>
      <c r="M148" s="223" t="s">
        <v>1824</v>
      </c>
      <c r="N148" s="223" t="s">
        <v>1018</v>
      </c>
      <c r="O148" s="223" t="s">
        <v>1361</v>
      </c>
    </row>
    <row r="149" spans="1:15" ht="60" customHeight="1" x14ac:dyDescent="0.25">
      <c r="A149" s="150"/>
      <c r="B149" s="149" t="s">
        <v>983</v>
      </c>
      <c r="C149" s="151" t="s">
        <v>15</v>
      </c>
      <c r="D149" s="223" t="s">
        <v>1799</v>
      </c>
      <c r="E149" s="223" t="s">
        <v>1800</v>
      </c>
      <c r="F149" s="223" t="s">
        <v>490</v>
      </c>
      <c r="G149" s="223" t="s">
        <v>490</v>
      </c>
      <c r="H149" s="223" t="s">
        <v>490</v>
      </c>
      <c r="I149" s="223" t="s">
        <v>475</v>
      </c>
      <c r="J149" s="223">
        <v>2024</v>
      </c>
      <c r="K149" s="223" t="s">
        <v>762</v>
      </c>
      <c r="L149" s="223" t="s">
        <v>1412</v>
      </c>
      <c r="M149" s="223" t="s">
        <v>1801</v>
      </c>
      <c r="N149" s="223" t="s">
        <v>1413</v>
      </c>
      <c r="O149" s="223" t="s">
        <v>1414</v>
      </c>
    </row>
    <row r="150" spans="1:15" ht="60" customHeight="1" x14ac:dyDescent="0.25">
      <c r="A150" s="150"/>
      <c r="B150" s="149" t="s">
        <v>983</v>
      </c>
      <c r="C150" s="151" t="s">
        <v>15</v>
      </c>
      <c r="D150" s="223" t="s">
        <v>1802</v>
      </c>
      <c r="E150" s="223" t="s">
        <v>1803</v>
      </c>
      <c r="F150" s="223" t="s">
        <v>490</v>
      </c>
      <c r="G150" s="223" t="s">
        <v>490</v>
      </c>
      <c r="H150" s="223" t="s">
        <v>490</v>
      </c>
      <c r="I150" s="223" t="s">
        <v>473</v>
      </c>
      <c r="J150" s="223">
        <v>2024</v>
      </c>
      <c r="K150" s="223" t="s">
        <v>1415</v>
      </c>
      <c r="L150" s="223" t="s">
        <v>763</v>
      </c>
      <c r="M150" s="223" t="s">
        <v>1416</v>
      </c>
      <c r="N150" s="223" t="s">
        <v>1417</v>
      </c>
      <c r="O150" s="223" t="s">
        <v>1418</v>
      </c>
    </row>
    <row r="151" spans="1:15" ht="60" customHeight="1" x14ac:dyDescent="0.25">
      <c r="A151" s="150"/>
      <c r="B151" s="149" t="s">
        <v>1027</v>
      </c>
      <c r="C151" s="151" t="s">
        <v>15</v>
      </c>
      <c r="D151" s="223" t="s">
        <v>1804</v>
      </c>
      <c r="E151" s="223" t="s">
        <v>1825</v>
      </c>
      <c r="F151" s="223" t="s">
        <v>490</v>
      </c>
      <c r="G151" s="223" t="s">
        <v>490</v>
      </c>
      <c r="H151" s="223" t="s">
        <v>490</v>
      </c>
      <c r="I151" s="223" t="s">
        <v>473</v>
      </c>
      <c r="J151" s="223">
        <v>2023</v>
      </c>
      <c r="K151" s="223" t="s">
        <v>765</v>
      </c>
      <c r="L151" s="223" t="s">
        <v>574</v>
      </c>
      <c r="M151" s="223" t="s">
        <v>1826</v>
      </c>
      <c r="N151" s="223" t="s">
        <v>766</v>
      </c>
      <c r="O151" s="223" t="s">
        <v>1267</v>
      </c>
    </row>
    <row r="152" spans="1:15" ht="60" customHeight="1" x14ac:dyDescent="0.25">
      <c r="A152" s="150"/>
      <c r="B152" s="149" t="s">
        <v>1027</v>
      </c>
      <c r="C152" s="151" t="s">
        <v>15</v>
      </c>
      <c r="D152" s="223" t="s">
        <v>767</v>
      </c>
      <c r="E152" s="223" t="s">
        <v>1019</v>
      </c>
      <c r="F152" s="223" t="s">
        <v>490</v>
      </c>
      <c r="G152" s="223" t="s">
        <v>490</v>
      </c>
      <c r="H152" s="223" t="s">
        <v>490</v>
      </c>
      <c r="I152" s="223" t="s">
        <v>474</v>
      </c>
      <c r="J152" s="223">
        <v>2026</v>
      </c>
      <c r="K152" s="223" t="s">
        <v>577</v>
      </c>
      <c r="L152" s="223" t="s">
        <v>574</v>
      </c>
      <c r="M152" s="223" t="s">
        <v>1716</v>
      </c>
      <c r="N152" s="223" t="s">
        <v>1268</v>
      </c>
      <c r="O152" s="223" t="s">
        <v>1717</v>
      </c>
    </row>
    <row r="153" spans="1:15" ht="60" customHeight="1" x14ac:dyDescent="0.25">
      <c r="A153" s="150"/>
      <c r="B153" s="149" t="s">
        <v>984</v>
      </c>
      <c r="C153" s="151" t="s">
        <v>15</v>
      </c>
      <c r="D153" s="223" t="s">
        <v>1827</v>
      </c>
      <c r="E153" s="223" t="s">
        <v>1805</v>
      </c>
      <c r="F153" s="223" t="s">
        <v>490</v>
      </c>
      <c r="G153" s="223" t="s">
        <v>490</v>
      </c>
      <c r="H153" s="223" t="s">
        <v>490</v>
      </c>
      <c r="I153" s="223" t="s">
        <v>473</v>
      </c>
      <c r="J153" s="223">
        <v>2022</v>
      </c>
      <c r="K153" s="223" t="s">
        <v>769</v>
      </c>
      <c r="L153" s="223" t="s">
        <v>574</v>
      </c>
      <c r="M153" s="223" t="s">
        <v>1806</v>
      </c>
      <c r="N153" s="223" t="s">
        <v>768</v>
      </c>
      <c r="O153" s="223" t="s">
        <v>1269</v>
      </c>
    </row>
    <row r="154" spans="1:15" ht="60" customHeight="1" x14ac:dyDescent="0.25">
      <c r="A154" s="150"/>
      <c r="B154" s="149" t="s">
        <v>984</v>
      </c>
      <c r="C154" s="151" t="s">
        <v>25</v>
      </c>
      <c r="D154" s="223" t="s">
        <v>1807</v>
      </c>
      <c r="E154" s="223" t="s">
        <v>490</v>
      </c>
      <c r="F154" s="223" t="s">
        <v>558</v>
      </c>
      <c r="G154" s="223">
        <v>0</v>
      </c>
      <c r="H154" s="223">
        <v>10</v>
      </c>
      <c r="I154" s="223" t="s">
        <v>474</v>
      </c>
      <c r="J154" s="223">
        <v>2026</v>
      </c>
      <c r="K154" s="223" t="s">
        <v>578</v>
      </c>
      <c r="L154" s="223" t="s">
        <v>579</v>
      </c>
      <c r="M154" s="223" t="s">
        <v>1828</v>
      </c>
      <c r="N154" s="223" t="s">
        <v>1392</v>
      </c>
      <c r="O154" s="223" t="s">
        <v>1393</v>
      </c>
    </row>
    <row r="155" spans="1:15" ht="60" customHeight="1" x14ac:dyDescent="0.25">
      <c r="A155" s="150"/>
      <c r="B155" s="149" t="s">
        <v>1020</v>
      </c>
      <c r="C155" s="151" t="s">
        <v>15</v>
      </c>
      <c r="D155" s="223" t="s">
        <v>1808</v>
      </c>
      <c r="E155" s="223" t="s">
        <v>1809</v>
      </c>
      <c r="F155" s="223" t="s">
        <v>490</v>
      </c>
      <c r="G155" s="223" t="s">
        <v>490</v>
      </c>
      <c r="H155" s="223" t="s">
        <v>490</v>
      </c>
      <c r="I155" s="223" t="s">
        <v>473</v>
      </c>
      <c r="J155" s="223">
        <v>2022</v>
      </c>
      <c r="K155" s="223" t="s">
        <v>578</v>
      </c>
      <c r="L155" s="223" t="s">
        <v>579</v>
      </c>
      <c r="M155" s="223" t="s">
        <v>1810</v>
      </c>
      <c r="N155" s="223" t="s">
        <v>658</v>
      </c>
      <c r="O155" s="223" t="s">
        <v>1007</v>
      </c>
    </row>
    <row r="156" spans="1:15" ht="60" customHeight="1" x14ac:dyDescent="0.25">
      <c r="A156" s="150"/>
      <c r="B156" s="149" t="s">
        <v>1020</v>
      </c>
      <c r="C156" s="151" t="s">
        <v>15</v>
      </c>
      <c r="D156" s="223" t="s">
        <v>770</v>
      </c>
      <c r="E156" s="223" t="s">
        <v>1811</v>
      </c>
      <c r="F156" s="223" t="s">
        <v>490</v>
      </c>
      <c r="G156" s="223" t="s">
        <v>490</v>
      </c>
      <c r="H156" s="223" t="s">
        <v>490</v>
      </c>
      <c r="I156" s="223" t="s">
        <v>473</v>
      </c>
      <c r="J156" s="223">
        <v>2023</v>
      </c>
      <c r="K156" s="223" t="s">
        <v>1021</v>
      </c>
      <c r="L156" s="223" t="s">
        <v>574</v>
      </c>
      <c r="M156" s="223" t="s">
        <v>1812</v>
      </c>
      <c r="N156" s="223" t="s">
        <v>658</v>
      </c>
      <c r="O156" s="223" t="s">
        <v>1263</v>
      </c>
    </row>
    <row r="157" spans="1:15" ht="60" customHeight="1" x14ac:dyDescent="0.25">
      <c r="A157" s="150"/>
      <c r="B157" s="149" t="s">
        <v>1020</v>
      </c>
      <c r="C157" s="151" t="s">
        <v>15</v>
      </c>
      <c r="D157" s="223" t="s">
        <v>1022</v>
      </c>
      <c r="E157" s="223" t="s">
        <v>1813</v>
      </c>
      <c r="F157" s="223" t="s">
        <v>490</v>
      </c>
      <c r="G157" s="223" t="s">
        <v>490</v>
      </c>
      <c r="H157" s="223" t="s">
        <v>490</v>
      </c>
      <c r="I157" s="223" t="s">
        <v>473</v>
      </c>
      <c r="J157" s="223">
        <v>2024</v>
      </c>
      <c r="K157" s="223" t="s">
        <v>578</v>
      </c>
      <c r="L157" s="223" t="s">
        <v>579</v>
      </c>
      <c r="M157" s="223" t="s">
        <v>1829</v>
      </c>
      <c r="N157" s="223" t="s">
        <v>658</v>
      </c>
      <c r="O157" s="223" t="s">
        <v>1270</v>
      </c>
    </row>
    <row r="158" spans="1:15" ht="60" customHeight="1" x14ac:dyDescent="0.25">
      <c r="A158" s="150"/>
      <c r="B158" s="149" t="s">
        <v>702</v>
      </c>
      <c r="C158" s="151" t="s">
        <v>15</v>
      </c>
      <c r="D158" s="223" t="s">
        <v>1753</v>
      </c>
      <c r="E158" s="223" t="s">
        <v>1065</v>
      </c>
      <c r="F158" s="223" t="s">
        <v>930</v>
      </c>
      <c r="G158" s="223" t="s">
        <v>930</v>
      </c>
      <c r="H158" s="223" t="s">
        <v>930</v>
      </c>
      <c r="I158" s="223" t="s">
        <v>473</v>
      </c>
      <c r="J158" s="223">
        <v>2022</v>
      </c>
      <c r="K158" s="223" t="s">
        <v>490</v>
      </c>
      <c r="L158" s="223" t="s">
        <v>1066</v>
      </c>
      <c r="M158" s="223" t="s">
        <v>1485</v>
      </c>
      <c r="N158" s="223" t="s">
        <v>1067</v>
      </c>
      <c r="O158" s="223" t="s">
        <v>1334</v>
      </c>
    </row>
    <row r="159" spans="1:15" ht="60" customHeight="1" x14ac:dyDescent="0.25">
      <c r="A159" s="150"/>
      <c r="B159" s="149" t="s">
        <v>703</v>
      </c>
      <c r="C159" s="151" t="s">
        <v>854</v>
      </c>
      <c r="D159" s="223" t="s">
        <v>1754</v>
      </c>
      <c r="E159" s="223" t="s">
        <v>490</v>
      </c>
      <c r="F159" s="223" t="s">
        <v>1486</v>
      </c>
      <c r="G159" s="223">
        <v>0</v>
      </c>
      <c r="H159" s="223">
        <v>19</v>
      </c>
      <c r="I159" s="223" t="s">
        <v>473</v>
      </c>
      <c r="J159" s="223">
        <v>2023</v>
      </c>
      <c r="K159" s="223" t="s">
        <v>1335</v>
      </c>
      <c r="L159" s="223" t="s">
        <v>1335</v>
      </c>
      <c r="M159" s="223" t="s">
        <v>1755</v>
      </c>
      <c r="N159" s="223" t="s">
        <v>1487</v>
      </c>
      <c r="O159" s="223" t="s">
        <v>1488</v>
      </c>
    </row>
    <row r="160" spans="1:15" ht="60" customHeight="1" x14ac:dyDescent="0.25">
      <c r="A160" s="150"/>
      <c r="B160" s="149" t="s">
        <v>703</v>
      </c>
      <c r="C160" s="151" t="s">
        <v>15</v>
      </c>
      <c r="D160" s="223" t="s">
        <v>1336</v>
      </c>
      <c r="E160" s="223" t="s">
        <v>580</v>
      </c>
      <c r="F160" s="223" t="s">
        <v>930</v>
      </c>
      <c r="G160" s="223" t="s">
        <v>930</v>
      </c>
      <c r="H160" s="223" t="s">
        <v>930</v>
      </c>
      <c r="I160" s="223" t="s">
        <v>474</v>
      </c>
      <c r="J160" s="223">
        <v>2026</v>
      </c>
      <c r="K160" s="223" t="s">
        <v>581</v>
      </c>
      <c r="L160" s="223" t="s">
        <v>582</v>
      </c>
      <c r="M160" s="223" t="s">
        <v>1489</v>
      </c>
      <c r="N160" s="223" t="s">
        <v>1068</v>
      </c>
      <c r="O160" s="223" t="s">
        <v>1337</v>
      </c>
    </row>
    <row r="161" spans="1:15" ht="60" customHeight="1" x14ac:dyDescent="0.25">
      <c r="A161" s="150"/>
      <c r="B161" s="149" t="s">
        <v>704</v>
      </c>
      <c r="C161" s="151" t="s">
        <v>15</v>
      </c>
      <c r="D161" s="223" t="s">
        <v>583</v>
      </c>
      <c r="E161" s="223" t="s">
        <v>1756</v>
      </c>
      <c r="F161" s="223" t="s">
        <v>930</v>
      </c>
      <c r="G161" s="223" t="s">
        <v>930</v>
      </c>
      <c r="H161" s="223" t="s">
        <v>930</v>
      </c>
      <c r="I161" s="223" t="s">
        <v>476</v>
      </c>
      <c r="J161" s="223">
        <v>2023</v>
      </c>
      <c r="K161" s="223" t="s">
        <v>584</v>
      </c>
      <c r="L161" s="223" t="s">
        <v>585</v>
      </c>
      <c r="M161" s="223" t="s">
        <v>1490</v>
      </c>
      <c r="N161" s="223" t="s">
        <v>586</v>
      </c>
      <c r="O161" s="223" t="s">
        <v>587</v>
      </c>
    </row>
    <row r="162" spans="1:15" ht="60" customHeight="1" x14ac:dyDescent="0.25">
      <c r="A162" s="150"/>
      <c r="B162" s="149" t="s">
        <v>704</v>
      </c>
      <c r="C162" s="151" t="s">
        <v>854</v>
      </c>
      <c r="D162" s="223" t="s">
        <v>1757</v>
      </c>
      <c r="E162" s="223" t="s">
        <v>930</v>
      </c>
      <c r="F162" s="223" t="s">
        <v>1758</v>
      </c>
      <c r="G162" s="223">
        <v>0</v>
      </c>
      <c r="H162" s="223">
        <v>98</v>
      </c>
      <c r="I162" s="223" t="s">
        <v>474</v>
      </c>
      <c r="J162" s="223">
        <v>2026</v>
      </c>
      <c r="K162" s="223" t="s">
        <v>1491</v>
      </c>
      <c r="L162" s="223" t="s">
        <v>582</v>
      </c>
      <c r="M162" s="223" t="s">
        <v>1759</v>
      </c>
      <c r="N162" s="223" t="s">
        <v>1069</v>
      </c>
      <c r="O162" s="223" t="s">
        <v>1492</v>
      </c>
    </row>
    <row r="163" spans="1:15" ht="60" customHeight="1" x14ac:dyDescent="0.25">
      <c r="A163" s="150"/>
      <c r="B163" s="149" t="s">
        <v>744</v>
      </c>
      <c r="C163" s="158" t="s">
        <v>15</v>
      </c>
      <c r="D163" s="156" t="s">
        <v>1681</v>
      </c>
      <c r="E163" s="156" t="s">
        <v>1708</v>
      </c>
      <c r="F163" s="157" t="s">
        <v>490</v>
      </c>
      <c r="G163" s="157" t="s">
        <v>490</v>
      </c>
      <c r="H163" s="157" t="s">
        <v>490</v>
      </c>
      <c r="I163" s="223" t="s">
        <v>473</v>
      </c>
      <c r="J163" s="157">
        <v>2022</v>
      </c>
      <c r="K163" s="157" t="s">
        <v>778</v>
      </c>
      <c r="L163" s="157" t="s">
        <v>851</v>
      </c>
      <c r="M163" s="156" t="s">
        <v>1682</v>
      </c>
      <c r="N163" s="157" t="s">
        <v>590</v>
      </c>
      <c r="O163" s="157" t="s">
        <v>1357</v>
      </c>
    </row>
    <row r="164" spans="1:15" ht="60" customHeight="1" x14ac:dyDescent="0.25">
      <c r="A164" s="150"/>
      <c r="B164" s="149" t="s">
        <v>744</v>
      </c>
      <c r="C164" s="158" t="s">
        <v>15</v>
      </c>
      <c r="D164" s="156" t="s">
        <v>1760</v>
      </c>
      <c r="E164" s="156" t="s">
        <v>1683</v>
      </c>
      <c r="F164" s="157" t="s">
        <v>490</v>
      </c>
      <c r="G164" s="157" t="s">
        <v>490</v>
      </c>
      <c r="H164" s="157" t="s">
        <v>490</v>
      </c>
      <c r="I164" s="223" t="s">
        <v>473</v>
      </c>
      <c r="J164" s="157">
        <v>2024</v>
      </c>
      <c r="K164" s="157" t="s">
        <v>778</v>
      </c>
      <c r="L164" s="157" t="s">
        <v>851</v>
      </c>
      <c r="M164" s="156" t="s">
        <v>1684</v>
      </c>
      <c r="N164" s="157" t="s">
        <v>1358</v>
      </c>
      <c r="O164" s="156" t="s">
        <v>1357</v>
      </c>
    </row>
    <row r="165" spans="1:15" ht="60" customHeight="1" x14ac:dyDescent="0.25">
      <c r="A165" s="150"/>
      <c r="B165" s="149" t="s">
        <v>744</v>
      </c>
      <c r="C165" s="158" t="s">
        <v>25</v>
      </c>
      <c r="D165" s="156" t="s">
        <v>1685</v>
      </c>
      <c r="E165" s="157" t="s">
        <v>490</v>
      </c>
      <c r="F165" s="156" t="s">
        <v>495</v>
      </c>
      <c r="G165" s="156">
        <v>0</v>
      </c>
      <c r="H165" s="186">
        <v>4</v>
      </c>
      <c r="I165" s="223" t="s">
        <v>475</v>
      </c>
      <c r="J165" s="157">
        <v>2023</v>
      </c>
      <c r="K165" s="157" t="s">
        <v>1126</v>
      </c>
      <c r="L165" s="157" t="s">
        <v>851</v>
      </c>
      <c r="M165" s="156" t="s">
        <v>1686</v>
      </c>
      <c r="N165" s="157" t="s">
        <v>1127</v>
      </c>
      <c r="O165" s="157" t="s">
        <v>1128</v>
      </c>
    </row>
    <row r="166" spans="1:15" ht="60" customHeight="1" x14ac:dyDescent="0.25">
      <c r="A166" s="150"/>
      <c r="B166" s="149" t="s">
        <v>744</v>
      </c>
      <c r="C166" s="158" t="s">
        <v>25</v>
      </c>
      <c r="D166" s="157" t="s">
        <v>1129</v>
      </c>
      <c r="E166" s="157" t="s">
        <v>490</v>
      </c>
      <c r="F166" s="157" t="s">
        <v>553</v>
      </c>
      <c r="G166" s="157">
        <v>0</v>
      </c>
      <c r="H166" s="157">
        <v>100</v>
      </c>
      <c r="I166" s="223" t="s">
        <v>474</v>
      </c>
      <c r="J166" s="157">
        <v>2026</v>
      </c>
      <c r="K166" s="157" t="s">
        <v>591</v>
      </c>
      <c r="L166" s="157" t="s">
        <v>538</v>
      </c>
      <c r="M166" s="156" t="s">
        <v>1761</v>
      </c>
      <c r="N166" s="157" t="s">
        <v>592</v>
      </c>
      <c r="O166" s="156" t="s">
        <v>1687</v>
      </c>
    </row>
    <row r="167" spans="1:15" ht="60" customHeight="1" x14ac:dyDescent="0.25">
      <c r="A167" s="150"/>
      <c r="B167" s="149" t="s">
        <v>1192</v>
      </c>
      <c r="C167" s="158" t="s">
        <v>25</v>
      </c>
      <c r="D167" s="157" t="s">
        <v>1762</v>
      </c>
      <c r="E167" s="157" t="s">
        <v>490</v>
      </c>
      <c r="F167" s="157" t="s">
        <v>1763</v>
      </c>
      <c r="G167" s="157">
        <v>0</v>
      </c>
      <c r="H167" s="187" t="s">
        <v>1738</v>
      </c>
      <c r="I167" s="223" t="s">
        <v>474</v>
      </c>
      <c r="J167" s="157">
        <v>2026</v>
      </c>
      <c r="K167" s="157" t="s">
        <v>1744</v>
      </c>
      <c r="L167" s="157" t="s">
        <v>588</v>
      </c>
      <c r="M167" s="156" t="s">
        <v>1764</v>
      </c>
      <c r="N167" s="157" t="s">
        <v>1218</v>
      </c>
      <c r="O167" s="157" t="s">
        <v>589</v>
      </c>
    </row>
    <row r="168" spans="1:15" ht="60" customHeight="1" x14ac:dyDescent="0.25">
      <c r="A168" s="150"/>
      <c r="B168" s="149" t="s">
        <v>1192</v>
      </c>
      <c r="C168" s="158" t="s">
        <v>25</v>
      </c>
      <c r="D168" s="157" t="s">
        <v>1765</v>
      </c>
      <c r="E168" s="157" t="s">
        <v>490</v>
      </c>
      <c r="F168" s="157" t="s">
        <v>1766</v>
      </c>
      <c r="G168" s="157">
        <v>0</v>
      </c>
      <c r="H168" s="157">
        <v>315</v>
      </c>
      <c r="I168" s="157" t="s">
        <v>474</v>
      </c>
      <c r="J168" s="157">
        <v>2026</v>
      </c>
      <c r="K168" s="157" t="s">
        <v>842</v>
      </c>
      <c r="L168" s="157" t="s">
        <v>588</v>
      </c>
      <c r="M168" s="156" t="s">
        <v>1767</v>
      </c>
      <c r="N168" s="157" t="s">
        <v>843</v>
      </c>
      <c r="O168" s="157" t="s">
        <v>589</v>
      </c>
    </row>
    <row r="169" spans="1:15" ht="60" customHeight="1" x14ac:dyDescent="0.25">
      <c r="A169" s="150"/>
      <c r="B169" s="149" t="s">
        <v>1192</v>
      </c>
      <c r="C169" s="158" t="s">
        <v>25</v>
      </c>
      <c r="D169" s="157" t="s">
        <v>1768</v>
      </c>
      <c r="E169" s="157" t="s">
        <v>490</v>
      </c>
      <c r="F169" s="157" t="s">
        <v>1769</v>
      </c>
      <c r="G169" s="157">
        <v>0</v>
      </c>
      <c r="H169" s="157">
        <v>90</v>
      </c>
      <c r="I169" s="157" t="s">
        <v>474</v>
      </c>
      <c r="J169" s="157">
        <v>2026</v>
      </c>
      <c r="K169" s="157" t="s">
        <v>844</v>
      </c>
      <c r="L169" s="157" t="s">
        <v>588</v>
      </c>
      <c r="M169" s="156" t="s">
        <v>1770</v>
      </c>
      <c r="N169" s="157" t="s">
        <v>845</v>
      </c>
      <c r="O169" s="157" t="s">
        <v>589</v>
      </c>
    </row>
    <row r="170" spans="1:15" ht="60" customHeight="1" x14ac:dyDescent="0.25">
      <c r="A170" s="150"/>
      <c r="B170" s="149" t="s">
        <v>999</v>
      </c>
      <c r="C170" s="151" t="s">
        <v>15</v>
      </c>
      <c r="D170" s="223" t="s">
        <v>1861</v>
      </c>
      <c r="E170" s="223" t="s">
        <v>1862</v>
      </c>
      <c r="F170" s="223" t="s">
        <v>490</v>
      </c>
      <c r="G170" s="223" t="s">
        <v>490</v>
      </c>
      <c r="H170" s="223" t="s">
        <v>490</v>
      </c>
      <c r="I170" s="223" t="s">
        <v>473</v>
      </c>
      <c r="J170" s="223">
        <v>2022</v>
      </c>
      <c r="K170" s="223" t="s">
        <v>1433</v>
      </c>
      <c r="L170" s="223" t="s">
        <v>998</v>
      </c>
      <c r="M170" s="223" t="s">
        <v>1363</v>
      </c>
      <c r="N170" s="223" t="s">
        <v>490</v>
      </c>
      <c r="O170" s="223" t="s">
        <v>490</v>
      </c>
    </row>
    <row r="171" spans="1:15" ht="60" customHeight="1" x14ac:dyDescent="0.25">
      <c r="A171" s="150"/>
      <c r="B171" s="149" t="s">
        <v>999</v>
      </c>
      <c r="C171" s="151" t="s">
        <v>15</v>
      </c>
      <c r="D171" s="223" t="s">
        <v>1438</v>
      </c>
      <c r="E171" s="223" t="s">
        <v>1426</v>
      </c>
      <c r="F171" s="223" t="s">
        <v>558</v>
      </c>
      <c r="G171" s="223">
        <v>0</v>
      </c>
      <c r="H171" s="223">
        <v>1</v>
      </c>
      <c r="I171" s="223" t="s">
        <v>473</v>
      </c>
      <c r="J171" s="223">
        <v>2022</v>
      </c>
      <c r="K171" s="223" t="s">
        <v>1434</v>
      </c>
      <c r="L171" s="223" t="s">
        <v>998</v>
      </c>
      <c r="M171" s="223" t="s">
        <v>1034</v>
      </c>
      <c r="N171" s="223" t="s">
        <v>1035</v>
      </c>
      <c r="O171" s="223" t="s">
        <v>490</v>
      </c>
    </row>
    <row r="172" spans="1:15" ht="60" customHeight="1" x14ac:dyDescent="0.25">
      <c r="A172" s="150"/>
      <c r="B172" s="149" t="s">
        <v>999</v>
      </c>
      <c r="C172" s="151" t="s">
        <v>15</v>
      </c>
      <c r="D172" s="223" t="s">
        <v>1437</v>
      </c>
      <c r="E172" s="223" t="s">
        <v>1436</v>
      </c>
      <c r="F172" s="223" t="s">
        <v>553</v>
      </c>
      <c r="G172" s="223">
        <v>0</v>
      </c>
      <c r="H172" s="223">
        <v>100</v>
      </c>
      <c r="I172" s="223" t="s">
        <v>475</v>
      </c>
      <c r="J172" s="223">
        <v>2024</v>
      </c>
      <c r="K172" s="223" t="s">
        <v>1435</v>
      </c>
      <c r="L172" s="223" t="s">
        <v>1033</v>
      </c>
      <c r="M172" s="223" t="s">
        <v>1036</v>
      </c>
      <c r="N172" s="223" t="s">
        <v>1037</v>
      </c>
      <c r="O172" s="223" t="s">
        <v>1038</v>
      </c>
    </row>
    <row r="173" spans="1:15" ht="60" customHeight="1" x14ac:dyDescent="0.25">
      <c r="A173" s="150"/>
      <c r="B173" s="149" t="s">
        <v>999</v>
      </c>
      <c r="C173" s="151" t="s">
        <v>15</v>
      </c>
      <c r="D173" s="223" t="s">
        <v>1432</v>
      </c>
      <c r="E173" s="223" t="s">
        <v>1427</v>
      </c>
      <c r="F173" s="223" t="s">
        <v>558</v>
      </c>
      <c r="G173" s="223">
        <v>0</v>
      </c>
      <c r="H173" s="223">
        <v>1</v>
      </c>
      <c r="I173" s="223" t="s">
        <v>474</v>
      </c>
      <c r="J173" s="223">
        <v>2023</v>
      </c>
      <c r="K173" s="223" t="s">
        <v>1863</v>
      </c>
      <c r="L173" s="223" t="s">
        <v>1033</v>
      </c>
      <c r="M173" s="223" t="s">
        <v>1364</v>
      </c>
      <c r="N173" s="223" t="s">
        <v>1365</v>
      </c>
      <c r="O173" s="223" t="s">
        <v>490</v>
      </c>
    </row>
    <row r="174" spans="1:15" ht="60" customHeight="1" x14ac:dyDescent="0.25">
      <c r="A174" s="150"/>
      <c r="B174" s="149" t="s">
        <v>999</v>
      </c>
      <c r="C174" s="148" t="s">
        <v>25</v>
      </c>
      <c r="D174" s="147" t="s">
        <v>1045</v>
      </c>
      <c r="E174" s="223" t="s">
        <v>1692</v>
      </c>
      <c r="F174" s="147" t="s">
        <v>490</v>
      </c>
      <c r="G174" s="223">
        <v>0</v>
      </c>
      <c r="H174" s="223">
        <v>5</v>
      </c>
      <c r="I174" s="147" t="s">
        <v>473</v>
      </c>
      <c r="J174" s="147">
        <v>2022</v>
      </c>
      <c r="K174" s="223" t="s">
        <v>1864</v>
      </c>
      <c r="L174" s="147" t="s">
        <v>998</v>
      </c>
      <c r="M174" s="147" t="s">
        <v>1693</v>
      </c>
      <c r="N174" s="147" t="s">
        <v>490</v>
      </c>
      <c r="O174" s="147" t="s">
        <v>1046</v>
      </c>
    </row>
    <row r="175" spans="1:15" ht="60" customHeight="1" x14ac:dyDescent="0.25">
      <c r="A175" s="150"/>
      <c r="B175" s="149" t="s">
        <v>999</v>
      </c>
      <c r="C175" s="151" t="s">
        <v>15</v>
      </c>
      <c r="D175" s="223" t="s">
        <v>1045</v>
      </c>
      <c r="E175" s="151" t="s">
        <v>1694</v>
      </c>
      <c r="F175" s="223" t="s">
        <v>490</v>
      </c>
      <c r="G175" s="223" t="s">
        <v>490</v>
      </c>
      <c r="H175" s="223" t="s">
        <v>490</v>
      </c>
      <c r="I175" s="223" t="s">
        <v>473</v>
      </c>
      <c r="J175" s="223">
        <v>2023</v>
      </c>
      <c r="K175" s="151" t="s">
        <v>1865</v>
      </c>
      <c r="L175" s="223" t="s">
        <v>998</v>
      </c>
      <c r="M175" s="223" t="s">
        <v>1693</v>
      </c>
      <c r="N175" s="223" t="s">
        <v>490</v>
      </c>
      <c r="O175" s="151" t="s">
        <v>1694</v>
      </c>
    </row>
    <row r="176" spans="1:15" ht="60" customHeight="1" x14ac:dyDescent="0.25">
      <c r="A176" s="150"/>
      <c r="B176" s="149" t="s">
        <v>990</v>
      </c>
      <c r="C176" s="151" t="s">
        <v>15</v>
      </c>
      <c r="D176" s="147" t="s">
        <v>919</v>
      </c>
      <c r="E176" s="151" t="s">
        <v>1428</v>
      </c>
      <c r="F176" s="147" t="s">
        <v>490</v>
      </c>
      <c r="G176" s="147">
        <v>0</v>
      </c>
      <c r="H176" s="147">
        <v>100</v>
      </c>
      <c r="I176" s="147" t="s">
        <v>475</v>
      </c>
      <c r="J176" s="147">
        <v>2024</v>
      </c>
      <c r="K176" s="223" t="s">
        <v>1866</v>
      </c>
      <c r="L176" s="147" t="s">
        <v>594</v>
      </c>
      <c r="M176" s="147" t="s">
        <v>920</v>
      </c>
      <c r="N176" s="147" t="s">
        <v>921</v>
      </c>
      <c r="O176" s="147" t="s">
        <v>922</v>
      </c>
    </row>
    <row r="177" spans="1:15" ht="60" customHeight="1" x14ac:dyDescent="0.25">
      <c r="A177" s="150"/>
      <c r="B177" s="149" t="s">
        <v>991</v>
      </c>
      <c r="C177" s="151" t="s">
        <v>15</v>
      </c>
      <c r="D177" s="147" t="s">
        <v>923</v>
      </c>
      <c r="E177" s="151" t="s">
        <v>1429</v>
      </c>
      <c r="F177" s="156" t="s">
        <v>553</v>
      </c>
      <c r="G177" s="147"/>
      <c r="H177" s="147"/>
      <c r="I177" s="147" t="s">
        <v>475</v>
      </c>
      <c r="J177" s="147">
        <v>2024</v>
      </c>
      <c r="K177" s="223" t="s">
        <v>1431</v>
      </c>
      <c r="L177" s="147" t="s">
        <v>594</v>
      </c>
      <c r="M177" s="147" t="s">
        <v>924</v>
      </c>
      <c r="N177" s="147" t="s">
        <v>925</v>
      </c>
      <c r="O177" s="147" t="s">
        <v>922</v>
      </c>
    </row>
    <row r="178" spans="1:15" ht="60" customHeight="1" x14ac:dyDescent="0.25">
      <c r="A178" s="150"/>
      <c r="B178" s="149" t="s">
        <v>996</v>
      </c>
      <c r="C178" s="148" t="s">
        <v>25</v>
      </c>
      <c r="D178" s="147" t="s">
        <v>926</v>
      </c>
      <c r="E178" s="151" t="s">
        <v>1430</v>
      </c>
      <c r="F178" s="147" t="s">
        <v>558</v>
      </c>
      <c r="G178" s="147">
        <v>0</v>
      </c>
      <c r="H178" s="223">
        <v>50</v>
      </c>
      <c r="I178" s="147" t="s">
        <v>473</v>
      </c>
      <c r="J178" s="147">
        <v>2023</v>
      </c>
      <c r="K178" s="223" t="s">
        <v>1439</v>
      </c>
      <c r="L178" s="147" t="s">
        <v>594</v>
      </c>
      <c r="M178" s="147" t="s">
        <v>927</v>
      </c>
      <c r="N178" s="147" t="s">
        <v>490</v>
      </c>
      <c r="O178" s="147" t="s">
        <v>928</v>
      </c>
    </row>
    <row r="179" spans="1:15" ht="60" customHeight="1" x14ac:dyDescent="0.25">
      <c r="A179" s="150"/>
      <c r="B179" s="149" t="s">
        <v>745</v>
      </c>
      <c r="C179" s="151" t="s">
        <v>25</v>
      </c>
      <c r="D179" s="151" t="s">
        <v>1271</v>
      </c>
      <c r="E179" s="151" t="s">
        <v>1525</v>
      </c>
      <c r="F179" s="223" t="s">
        <v>1700</v>
      </c>
      <c r="G179" s="223">
        <v>0</v>
      </c>
      <c r="H179" s="223">
        <v>95</v>
      </c>
      <c r="I179" s="223" t="s">
        <v>474</v>
      </c>
      <c r="J179" s="223">
        <v>2026</v>
      </c>
      <c r="K179" s="223" t="s">
        <v>593</v>
      </c>
      <c r="L179" s="223" t="s">
        <v>594</v>
      </c>
      <c r="M179" s="151" t="s">
        <v>1867</v>
      </c>
      <c r="N179" s="223" t="s">
        <v>1272</v>
      </c>
      <c r="O179" s="223" t="s">
        <v>1273</v>
      </c>
    </row>
    <row r="180" spans="1:15" ht="60" customHeight="1" x14ac:dyDescent="0.25">
      <c r="A180" s="150"/>
      <c r="B180" s="149" t="s">
        <v>746</v>
      </c>
      <c r="C180" s="151" t="s">
        <v>15</v>
      </c>
      <c r="D180" s="223" t="s">
        <v>1526</v>
      </c>
      <c r="E180" s="223" t="s">
        <v>1527</v>
      </c>
      <c r="F180" s="223" t="s">
        <v>490</v>
      </c>
      <c r="G180" s="223" t="s">
        <v>490</v>
      </c>
      <c r="H180" s="223" t="s">
        <v>490</v>
      </c>
      <c r="I180" s="223" t="s">
        <v>473</v>
      </c>
      <c r="J180" s="223">
        <v>2023</v>
      </c>
      <c r="K180" s="223" t="s">
        <v>593</v>
      </c>
      <c r="L180" s="223" t="s">
        <v>594</v>
      </c>
      <c r="M180" s="223" t="s">
        <v>1528</v>
      </c>
      <c r="N180" s="223" t="s">
        <v>595</v>
      </c>
      <c r="O180" s="223" t="s">
        <v>596</v>
      </c>
    </row>
    <row r="181" spans="1:15" ht="60" customHeight="1" x14ac:dyDescent="0.25">
      <c r="A181" s="150"/>
      <c r="B181" s="149" t="s">
        <v>746</v>
      </c>
      <c r="C181" s="151" t="s">
        <v>15</v>
      </c>
      <c r="D181" s="223" t="s">
        <v>1529</v>
      </c>
      <c r="E181" s="223" t="s">
        <v>1527</v>
      </c>
      <c r="F181" s="223" t="s">
        <v>490</v>
      </c>
      <c r="G181" s="223" t="s">
        <v>490</v>
      </c>
      <c r="H181" s="223" t="s">
        <v>490</v>
      </c>
      <c r="I181" s="223" t="s">
        <v>473</v>
      </c>
      <c r="J181" s="223">
        <v>2024</v>
      </c>
      <c r="K181" s="223" t="s">
        <v>593</v>
      </c>
      <c r="L181" s="223" t="s">
        <v>594</v>
      </c>
      <c r="M181" s="223" t="s">
        <v>1530</v>
      </c>
      <c r="N181" s="223" t="s">
        <v>597</v>
      </c>
      <c r="O181" s="223" t="s">
        <v>596</v>
      </c>
    </row>
    <row r="182" spans="1:15" ht="60" customHeight="1" x14ac:dyDescent="0.25">
      <c r="A182" s="150"/>
      <c r="B182" s="149" t="s">
        <v>988</v>
      </c>
      <c r="C182" s="148" t="s">
        <v>15</v>
      </c>
      <c r="D182" s="148" t="s">
        <v>951</v>
      </c>
      <c r="E182" s="223" t="s">
        <v>1527</v>
      </c>
      <c r="F182" s="223" t="s">
        <v>490</v>
      </c>
      <c r="G182" s="223" t="s">
        <v>490</v>
      </c>
      <c r="H182" s="223" t="s">
        <v>490</v>
      </c>
      <c r="I182" s="223" t="s">
        <v>473</v>
      </c>
      <c r="J182" s="223">
        <v>2022</v>
      </c>
      <c r="K182" s="223" t="s">
        <v>593</v>
      </c>
      <c r="L182" s="223" t="s">
        <v>594</v>
      </c>
      <c r="M182" s="223" t="s">
        <v>1531</v>
      </c>
      <c r="N182" s="223" t="s">
        <v>598</v>
      </c>
      <c r="O182" s="223" t="s">
        <v>599</v>
      </c>
    </row>
    <row r="183" spans="1:15" ht="60" customHeight="1" x14ac:dyDescent="0.25">
      <c r="A183" s="150"/>
      <c r="B183" s="149" t="s">
        <v>988</v>
      </c>
      <c r="C183" s="148" t="s">
        <v>15</v>
      </c>
      <c r="D183" s="148" t="s">
        <v>952</v>
      </c>
      <c r="E183" s="223" t="s">
        <v>1527</v>
      </c>
      <c r="F183" s="223" t="s">
        <v>490</v>
      </c>
      <c r="G183" s="223" t="s">
        <v>490</v>
      </c>
      <c r="H183" s="223" t="s">
        <v>490</v>
      </c>
      <c r="I183" s="223" t="s">
        <v>473</v>
      </c>
      <c r="J183" s="223">
        <v>2022</v>
      </c>
      <c r="K183" s="223" t="s">
        <v>593</v>
      </c>
      <c r="L183" s="223" t="s">
        <v>594</v>
      </c>
      <c r="M183" s="223" t="s">
        <v>1532</v>
      </c>
      <c r="N183" s="223" t="s">
        <v>598</v>
      </c>
      <c r="O183" s="223" t="s">
        <v>599</v>
      </c>
    </row>
    <row r="184" spans="1:15" ht="60" customHeight="1" x14ac:dyDescent="0.25">
      <c r="A184" s="150"/>
      <c r="B184" s="149" t="s">
        <v>747</v>
      </c>
      <c r="C184" s="148" t="s">
        <v>15</v>
      </c>
      <c r="D184" s="223" t="s">
        <v>953</v>
      </c>
      <c r="E184" s="223" t="s">
        <v>1527</v>
      </c>
      <c r="F184" s="223" t="s">
        <v>490</v>
      </c>
      <c r="G184" s="223" t="s">
        <v>490</v>
      </c>
      <c r="H184" s="223" t="s">
        <v>490</v>
      </c>
      <c r="I184" s="223" t="s">
        <v>473</v>
      </c>
      <c r="J184" s="223">
        <v>2023</v>
      </c>
      <c r="K184" s="223" t="s">
        <v>593</v>
      </c>
      <c r="L184" s="223" t="s">
        <v>594</v>
      </c>
      <c r="M184" s="223" t="s">
        <v>1533</v>
      </c>
      <c r="N184" s="223" t="s">
        <v>598</v>
      </c>
      <c r="O184" s="223" t="s">
        <v>599</v>
      </c>
    </row>
    <row r="185" spans="1:15" ht="60" customHeight="1" x14ac:dyDescent="0.25">
      <c r="A185" s="150"/>
      <c r="B185" s="149" t="s">
        <v>748</v>
      </c>
      <c r="C185" s="148" t="s">
        <v>15</v>
      </c>
      <c r="D185" s="223" t="s">
        <v>954</v>
      </c>
      <c r="E185" s="223" t="s">
        <v>1534</v>
      </c>
      <c r="F185" s="223" t="s">
        <v>490</v>
      </c>
      <c r="G185" s="223" t="s">
        <v>490</v>
      </c>
      <c r="H185" s="223" t="s">
        <v>490</v>
      </c>
      <c r="I185" s="223" t="s">
        <v>473</v>
      </c>
      <c r="J185" s="223">
        <v>2022</v>
      </c>
      <c r="K185" s="223" t="s">
        <v>1274</v>
      </c>
      <c r="L185" s="223" t="s">
        <v>1275</v>
      </c>
      <c r="M185" s="223" t="s">
        <v>1535</v>
      </c>
      <c r="N185" s="223" t="s">
        <v>634</v>
      </c>
      <c r="O185" s="223"/>
    </row>
    <row r="186" spans="1:15" ht="60" customHeight="1" x14ac:dyDescent="0.25">
      <c r="A186" s="150"/>
      <c r="B186" s="149" t="s">
        <v>748</v>
      </c>
      <c r="C186" s="148" t="s">
        <v>15</v>
      </c>
      <c r="D186" s="223" t="s">
        <v>1536</v>
      </c>
      <c r="E186" s="223" t="s">
        <v>490</v>
      </c>
      <c r="F186" s="223" t="s">
        <v>490</v>
      </c>
      <c r="G186" s="223" t="s">
        <v>490</v>
      </c>
      <c r="H186" s="223" t="s">
        <v>490</v>
      </c>
      <c r="I186" s="223" t="s">
        <v>473</v>
      </c>
      <c r="J186" s="223">
        <v>2023</v>
      </c>
      <c r="K186" s="223" t="s">
        <v>1274</v>
      </c>
      <c r="L186" s="223" t="s">
        <v>1275</v>
      </c>
      <c r="M186" s="223" t="s">
        <v>1537</v>
      </c>
      <c r="N186" s="223" t="s">
        <v>955</v>
      </c>
      <c r="O186" s="223"/>
    </row>
    <row r="187" spans="1:15" ht="60" customHeight="1" x14ac:dyDescent="0.25">
      <c r="A187" s="150"/>
      <c r="B187" s="149" t="s">
        <v>748</v>
      </c>
      <c r="C187" s="148" t="s">
        <v>15</v>
      </c>
      <c r="D187" s="223" t="s">
        <v>956</v>
      </c>
      <c r="E187" s="223" t="s">
        <v>490</v>
      </c>
      <c r="F187" s="223" t="s">
        <v>490</v>
      </c>
      <c r="G187" s="223" t="s">
        <v>490</v>
      </c>
      <c r="H187" s="223" t="s">
        <v>490</v>
      </c>
      <c r="I187" s="223" t="s">
        <v>474</v>
      </c>
      <c r="J187" s="223">
        <v>2026</v>
      </c>
      <c r="K187" s="223" t="s">
        <v>1274</v>
      </c>
      <c r="L187" s="223" t="s">
        <v>1275</v>
      </c>
      <c r="M187" s="223" t="s">
        <v>1538</v>
      </c>
      <c r="N187" s="223" t="s">
        <v>957</v>
      </c>
      <c r="O187" s="223"/>
    </row>
    <row r="188" spans="1:15" ht="60" customHeight="1" x14ac:dyDescent="0.25">
      <c r="A188" s="150"/>
      <c r="B188" s="149" t="s">
        <v>748</v>
      </c>
      <c r="C188" s="148" t="s">
        <v>15</v>
      </c>
      <c r="D188" s="223" t="s">
        <v>958</v>
      </c>
      <c r="E188" s="223" t="s">
        <v>490</v>
      </c>
      <c r="F188" s="223" t="s">
        <v>490</v>
      </c>
      <c r="G188" s="223" t="s">
        <v>490</v>
      </c>
      <c r="H188" s="223" t="s">
        <v>490</v>
      </c>
      <c r="I188" s="223" t="s">
        <v>473</v>
      </c>
      <c r="J188" s="223">
        <v>2022</v>
      </c>
      <c r="K188" s="223" t="s">
        <v>593</v>
      </c>
      <c r="L188" s="223" t="s">
        <v>594</v>
      </c>
      <c r="M188" s="223" t="s">
        <v>1539</v>
      </c>
      <c r="N188" s="223" t="s">
        <v>959</v>
      </c>
      <c r="O188" s="223" t="s">
        <v>635</v>
      </c>
    </row>
    <row r="189" spans="1:15" ht="60" customHeight="1" x14ac:dyDescent="0.25">
      <c r="A189" s="150"/>
      <c r="B189" s="149" t="s">
        <v>748</v>
      </c>
      <c r="C189" s="148" t="s">
        <v>15</v>
      </c>
      <c r="D189" s="223" t="s">
        <v>960</v>
      </c>
      <c r="E189" s="223" t="s">
        <v>1527</v>
      </c>
      <c r="F189" s="223" t="s">
        <v>490</v>
      </c>
      <c r="G189" s="223" t="s">
        <v>490</v>
      </c>
      <c r="H189" s="223" t="s">
        <v>490</v>
      </c>
      <c r="I189" s="223" t="s">
        <v>473</v>
      </c>
      <c r="J189" s="223">
        <v>2024</v>
      </c>
      <c r="K189" s="223" t="s">
        <v>593</v>
      </c>
      <c r="L189" s="223" t="s">
        <v>594</v>
      </c>
      <c r="M189" s="223" t="s">
        <v>1540</v>
      </c>
      <c r="N189" s="223" t="s">
        <v>961</v>
      </c>
      <c r="O189" s="223" t="s">
        <v>1541</v>
      </c>
    </row>
    <row r="190" spans="1:15" s="155" customFormat="1" ht="60" customHeight="1" x14ac:dyDescent="0.25">
      <c r="A190" s="150"/>
      <c r="B190" s="149" t="s">
        <v>1000</v>
      </c>
      <c r="C190" s="148" t="s">
        <v>15</v>
      </c>
      <c r="D190" s="147" t="s">
        <v>664</v>
      </c>
      <c r="E190" s="147" t="s">
        <v>665</v>
      </c>
      <c r="F190" s="223" t="s">
        <v>490</v>
      </c>
      <c r="G190" s="223" t="s">
        <v>490</v>
      </c>
      <c r="H190" s="223" t="s">
        <v>490</v>
      </c>
      <c r="I190" s="147" t="s">
        <v>475</v>
      </c>
      <c r="J190" s="147">
        <v>2021</v>
      </c>
      <c r="K190" s="147" t="s">
        <v>600</v>
      </c>
      <c r="L190" s="147" t="s">
        <v>601</v>
      </c>
      <c r="M190" s="223" t="s">
        <v>1246</v>
      </c>
      <c r="N190" s="223" t="s">
        <v>1247</v>
      </c>
      <c r="O190" s="223" t="s">
        <v>1248</v>
      </c>
    </row>
    <row r="191" spans="1:15" ht="60" customHeight="1" x14ac:dyDescent="0.25">
      <c r="A191" s="150"/>
      <c r="B191" s="149" t="s">
        <v>1001</v>
      </c>
      <c r="C191" s="148" t="s">
        <v>15</v>
      </c>
      <c r="D191" s="223" t="s">
        <v>1249</v>
      </c>
      <c r="E191" s="223" t="s">
        <v>1250</v>
      </c>
      <c r="F191" s="223" t="s">
        <v>490</v>
      </c>
      <c r="G191" s="223" t="s">
        <v>490</v>
      </c>
      <c r="H191" s="223" t="s">
        <v>490</v>
      </c>
      <c r="I191" s="147" t="s">
        <v>476</v>
      </c>
      <c r="J191" s="147">
        <v>2025</v>
      </c>
      <c r="K191" s="147" t="s">
        <v>600</v>
      </c>
      <c r="L191" s="147" t="s">
        <v>601</v>
      </c>
      <c r="M191" s="223" t="s">
        <v>1251</v>
      </c>
      <c r="N191" s="147" t="s">
        <v>666</v>
      </c>
      <c r="O191" s="223" t="s">
        <v>1252</v>
      </c>
    </row>
    <row r="192" spans="1:15" ht="60" customHeight="1" x14ac:dyDescent="0.25">
      <c r="A192" s="150"/>
      <c r="B192" s="149" t="s">
        <v>989</v>
      </c>
      <c r="C192" s="148" t="s">
        <v>15</v>
      </c>
      <c r="D192" s="147" t="s">
        <v>874</v>
      </c>
      <c r="E192" s="147" t="s">
        <v>875</v>
      </c>
      <c r="F192" s="223" t="s">
        <v>490</v>
      </c>
      <c r="G192" s="223" t="s">
        <v>490</v>
      </c>
      <c r="H192" s="223" t="s">
        <v>490</v>
      </c>
      <c r="I192" s="223" t="s">
        <v>473</v>
      </c>
      <c r="J192" s="223">
        <v>2025</v>
      </c>
      <c r="K192" s="223" t="s">
        <v>1868</v>
      </c>
      <c r="L192" s="223" t="s">
        <v>667</v>
      </c>
      <c r="M192" s="223" t="s">
        <v>1709</v>
      </c>
      <c r="N192" s="223" t="s">
        <v>876</v>
      </c>
      <c r="O192" s="223" t="s">
        <v>1403</v>
      </c>
    </row>
    <row r="193" spans="1:15" ht="60" customHeight="1" x14ac:dyDescent="0.25">
      <c r="A193" s="150"/>
      <c r="B193" s="149" t="s">
        <v>989</v>
      </c>
      <c r="C193" s="148" t="s">
        <v>25</v>
      </c>
      <c r="D193" s="147" t="s">
        <v>877</v>
      </c>
      <c r="E193" s="223" t="s">
        <v>878</v>
      </c>
      <c r="F193" s="223" t="s">
        <v>553</v>
      </c>
      <c r="G193" s="223">
        <v>40</v>
      </c>
      <c r="H193" s="223">
        <v>60</v>
      </c>
      <c r="I193" s="147" t="s">
        <v>476</v>
      </c>
      <c r="J193" s="147">
        <v>2025</v>
      </c>
      <c r="K193" s="135" t="s">
        <v>1870</v>
      </c>
      <c r="L193" s="223" t="s">
        <v>1379</v>
      </c>
      <c r="M193" s="223" t="s">
        <v>1869</v>
      </c>
      <c r="N193" s="223" t="s">
        <v>1710</v>
      </c>
      <c r="O193" s="223" t="s">
        <v>1711</v>
      </c>
    </row>
    <row r="194" spans="1:15" ht="60" customHeight="1" x14ac:dyDescent="0.25">
      <c r="A194" s="150"/>
      <c r="B194" s="149" t="s">
        <v>989</v>
      </c>
      <c r="C194" s="148" t="s">
        <v>25</v>
      </c>
      <c r="D194" s="147" t="s">
        <v>1440</v>
      </c>
      <c r="E194" s="223" t="s">
        <v>1441</v>
      </c>
      <c r="F194" s="223" t="s">
        <v>558</v>
      </c>
      <c r="G194" s="223">
        <v>0</v>
      </c>
      <c r="H194" s="223">
        <v>20</v>
      </c>
      <c r="I194" s="223" t="s">
        <v>476</v>
      </c>
      <c r="J194" s="223">
        <v>2025</v>
      </c>
      <c r="K194" s="223" t="s">
        <v>1871</v>
      </c>
      <c r="L194" s="223" t="s">
        <v>602</v>
      </c>
      <c r="M194" s="223" t="s">
        <v>1712</v>
      </c>
      <c r="N194" s="154" t="s">
        <v>1442</v>
      </c>
      <c r="O194" s="154" t="s">
        <v>1443</v>
      </c>
    </row>
    <row r="195" spans="1:15" ht="60" customHeight="1" x14ac:dyDescent="0.25">
      <c r="A195" s="150"/>
      <c r="B195" s="149" t="s">
        <v>989</v>
      </c>
      <c r="C195" s="148" t="s">
        <v>25</v>
      </c>
      <c r="D195" s="147" t="s">
        <v>1444</v>
      </c>
      <c r="E195" s="223" t="s">
        <v>1445</v>
      </c>
      <c r="F195" s="223" t="s">
        <v>558</v>
      </c>
      <c r="G195" s="223">
        <v>0</v>
      </c>
      <c r="H195" s="223">
        <v>237</v>
      </c>
      <c r="I195" s="223" t="s">
        <v>476</v>
      </c>
      <c r="J195" s="223">
        <v>2025</v>
      </c>
      <c r="K195" s="223" t="s">
        <v>1446</v>
      </c>
      <c r="L195" s="223" t="s">
        <v>602</v>
      </c>
      <c r="M195" s="223" t="s">
        <v>1447</v>
      </c>
      <c r="N195" s="223" t="s">
        <v>1448</v>
      </c>
      <c r="O195" s="223" t="s">
        <v>879</v>
      </c>
    </row>
    <row r="196" spans="1:15" ht="60" customHeight="1" x14ac:dyDescent="0.25">
      <c r="A196" s="150"/>
      <c r="B196" s="149" t="s">
        <v>749</v>
      </c>
      <c r="C196" s="151" t="s">
        <v>15</v>
      </c>
      <c r="D196" s="223" t="s">
        <v>771</v>
      </c>
      <c r="E196" s="223" t="s">
        <v>1176</v>
      </c>
      <c r="F196" s="223" t="s">
        <v>490</v>
      </c>
      <c r="G196" s="223" t="s">
        <v>490</v>
      </c>
      <c r="H196" s="223" t="s">
        <v>490</v>
      </c>
      <c r="I196" s="223" t="s">
        <v>476</v>
      </c>
      <c r="J196" s="223">
        <v>2025</v>
      </c>
      <c r="K196" s="223" t="s">
        <v>603</v>
      </c>
      <c r="L196" s="223" t="s">
        <v>604</v>
      </c>
      <c r="M196" s="223" t="s">
        <v>1450</v>
      </c>
      <c r="N196" s="223" t="s">
        <v>1177</v>
      </c>
      <c r="O196" s="223" t="s">
        <v>706</v>
      </c>
    </row>
    <row r="197" spans="1:15" ht="60" customHeight="1" x14ac:dyDescent="0.25">
      <c r="A197" s="150"/>
      <c r="B197" s="149" t="s">
        <v>749</v>
      </c>
      <c r="C197" s="222" t="s">
        <v>25</v>
      </c>
      <c r="D197" s="222" t="s">
        <v>771</v>
      </c>
      <c r="E197" s="222" t="s">
        <v>772</v>
      </c>
      <c r="F197" s="222" t="s">
        <v>558</v>
      </c>
      <c r="G197" s="222">
        <v>0</v>
      </c>
      <c r="H197" s="222">
        <v>10</v>
      </c>
      <c r="I197" s="223" t="s">
        <v>473</v>
      </c>
      <c r="J197" s="223">
        <v>2024</v>
      </c>
      <c r="K197" s="135" t="s">
        <v>1872</v>
      </c>
      <c r="L197" s="222" t="s">
        <v>604</v>
      </c>
      <c r="M197" s="223" t="s">
        <v>1451</v>
      </c>
      <c r="N197" s="222" t="s">
        <v>1452</v>
      </c>
      <c r="O197" s="222" t="s">
        <v>1453</v>
      </c>
    </row>
    <row r="198" spans="1:15" ht="60" customHeight="1" x14ac:dyDescent="0.25">
      <c r="A198" s="150"/>
      <c r="B198" s="220" t="s">
        <v>749</v>
      </c>
      <c r="C198" s="153" t="s">
        <v>25</v>
      </c>
      <c r="D198" s="153" t="s">
        <v>771</v>
      </c>
      <c r="E198" s="153" t="s">
        <v>1454</v>
      </c>
      <c r="F198" s="153" t="s">
        <v>558</v>
      </c>
      <c r="G198" s="153">
        <v>0</v>
      </c>
      <c r="H198" s="153">
        <v>10</v>
      </c>
      <c r="I198" s="223" t="s">
        <v>475</v>
      </c>
      <c r="J198" s="223">
        <v>2026</v>
      </c>
      <c r="K198" s="153" t="s">
        <v>1873</v>
      </c>
      <c r="L198" s="153" t="s">
        <v>604</v>
      </c>
      <c r="M198" s="223" t="s">
        <v>1455</v>
      </c>
      <c r="N198" s="153" t="s">
        <v>1456</v>
      </c>
      <c r="O198" s="153" t="s">
        <v>1457</v>
      </c>
    </row>
    <row r="199" spans="1:15" ht="60" customHeight="1" x14ac:dyDescent="0.25">
      <c r="A199" s="150"/>
      <c r="B199" s="149" t="s">
        <v>749</v>
      </c>
      <c r="C199" s="151" t="s">
        <v>15</v>
      </c>
      <c r="D199" s="223" t="s">
        <v>771</v>
      </c>
      <c r="E199" s="223" t="s">
        <v>1178</v>
      </c>
      <c r="F199" s="223" t="s">
        <v>490</v>
      </c>
      <c r="G199" s="223" t="s">
        <v>490</v>
      </c>
      <c r="H199" s="223" t="s">
        <v>490</v>
      </c>
      <c r="I199" s="223" t="s">
        <v>473</v>
      </c>
      <c r="J199" s="223">
        <v>2024</v>
      </c>
      <c r="K199" s="223" t="s">
        <v>707</v>
      </c>
      <c r="L199" s="223" t="s">
        <v>604</v>
      </c>
      <c r="M199" s="152" t="s">
        <v>1458</v>
      </c>
      <c r="N199" s="223" t="s">
        <v>773</v>
      </c>
      <c r="O199" s="223" t="s">
        <v>774</v>
      </c>
    </row>
    <row r="200" spans="1:15" ht="60" customHeight="1" x14ac:dyDescent="0.25">
      <c r="A200" s="150"/>
      <c r="B200" s="149" t="s">
        <v>1002</v>
      </c>
      <c r="C200" s="148" t="s">
        <v>15</v>
      </c>
      <c r="D200" s="147" t="s">
        <v>913</v>
      </c>
      <c r="E200" s="147" t="s">
        <v>914</v>
      </c>
      <c r="F200" s="223" t="s">
        <v>490</v>
      </c>
      <c r="G200" s="223" t="s">
        <v>490</v>
      </c>
      <c r="H200" s="223" t="s">
        <v>490</v>
      </c>
      <c r="I200" s="223" t="s">
        <v>473</v>
      </c>
      <c r="J200" s="223">
        <v>2022</v>
      </c>
      <c r="K200" s="147" t="s">
        <v>613</v>
      </c>
      <c r="L200" s="147" t="s">
        <v>613</v>
      </c>
      <c r="M200" s="223" t="s">
        <v>1585</v>
      </c>
      <c r="N200" s="147" t="s">
        <v>915</v>
      </c>
      <c r="O200" s="147" t="s">
        <v>916</v>
      </c>
    </row>
    <row r="201" spans="1:15" ht="60" customHeight="1" x14ac:dyDescent="0.25">
      <c r="A201" s="150"/>
      <c r="B201" s="149" t="s">
        <v>1002</v>
      </c>
      <c r="C201" s="151" t="s">
        <v>15</v>
      </c>
      <c r="D201" s="223" t="s">
        <v>1586</v>
      </c>
      <c r="E201" s="223" t="s">
        <v>1587</v>
      </c>
      <c r="F201" s="223" t="s">
        <v>490</v>
      </c>
      <c r="G201" s="223" t="s">
        <v>490</v>
      </c>
      <c r="H201" s="223" t="s">
        <v>490</v>
      </c>
      <c r="I201" s="223" t="s">
        <v>473</v>
      </c>
      <c r="J201" s="223">
        <v>2025</v>
      </c>
      <c r="K201" s="223" t="s">
        <v>613</v>
      </c>
      <c r="L201" s="223" t="s">
        <v>613</v>
      </c>
      <c r="M201" s="223" t="s">
        <v>1588</v>
      </c>
      <c r="N201" s="223" t="s">
        <v>1589</v>
      </c>
      <c r="O201" s="223" t="s">
        <v>1590</v>
      </c>
    </row>
    <row r="202" spans="1:15" ht="60" customHeight="1" x14ac:dyDescent="0.25">
      <c r="A202" s="150"/>
      <c r="B202" s="149" t="s">
        <v>1002</v>
      </c>
      <c r="C202" s="151" t="s">
        <v>15</v>
      </c>
      <c r="D202" s="223" t="s">
        <v>1277</v>
      </c>
      <c r="E202" s="147" t="s">
        <v>490</v>
      </c>
      <c r="F202" s="223" t="s">
        <v>490</v>
      </c>
      <c r="G202" s="223" t="s">
        <v>490</v>
      </c>
      <c r="H202" s="223" t="s">
        <v>490</v>
      </c>
      <c r="I202" s="223" t="s">
        <v>473</v>
      </c>
      <c r="J202" s="223">
        <v>2022</v>
      </c>
      <c r="K202" s="147" t="s">
        <v>613</v>
      </c>
      <c r="L202" s="147" t="s">
        <v>613</v>
      </c>
      <c r="M202" s="223" t="s">
        <v>1591</v>
      </c>
      <c r="N202" s="147" t="s">
        <v>1592</v>
      </c>
      <c r="O202" s="147" t="s">
        <v>917</v>
      </c>
    </row>
    <row r="203" spans="1:15" ht="60" customHeight="1" x14ac:dyDescent="0.25">
      <c r="A203" s="176"/>
      <c r="B203" s="149" t="s">
        <v>1002</v>
      </c>
      <c r="C203" s="148" t="s">
        <v>25</v>
      </c>
      <c r="D203" s="223" t="s">
        <v>1702</v>
      </c>
      <c r="E203" s="147" t="s">
        <v>490</v>
      </c>
      <c r="F203" s="147" t="s">
        <v>609</v>
      </c>
      <c r="G203" s="147">
        <v>0</v>
      </c>
      <c r="H203" s="147">
        <v>16232</v>
      </c>
      <c r="I203" s="223" t="s">
        <v>474</v>
      </c>
      <c r="J203" s="223">
        <v>2026</v>
      </c>
      <c r="K203" s="147" t="s">
        <v>610</v>
      </c>
      <c r="L203" s="147" t="s">
        <v>610</v>
      </c>
      <c r="M203" s="223" t="s">
        <v>1278</v>
      </c>
      <c r="N203" s="147" t="s">
        <v>611</v>
      </c>
      <c r="O203" s="147" t="s">
        <v>612</v>
      </c>
    </row>
    <row r="204" spans="1:15" ht="60" customHeight="1" x14ac:dyDescent="0.25">
      <c r="A204" s="150"/>
      <c r="B204" s="149" t="s">
        <v>932</v>
      </c>
      <c r="C204" s="148" t="s">
        <v>25</v>
      </c>
      <c r="D204" s="147" t="s">
        <v>1088</v>
      </c>
      <c r="E204" s="147" t="s">
        <v>490</v>
      </c>
      <c r="F204" s="147" t="s">
        <v>1089</v>
      </c>
      <c r="G204" s="147">
        <v>0</v>
      </c>
      <c r="H204" s="147">
        <v>15</v>
      </c>
      <c r="I204" s="147" t="s">
        <v>474</v>
      </c>
      <c r="J204" s="147">
        <v>2026</v>
      </c>
      <c r="K204" s="147" t="s">
        <v>613</v>
      </c>
      <c r="L204" s="147" t="s">
        <v>613</v>
      </c>
      <c r="M204" s="223" t="s">
        <v>1593</v>
      </c>
      <c r="N204" s="147" t="s">
        <v>1090</v>
      </c>
      <c r="O204" s="147" t="s">
        <v>917</v>
      </c>
    </row>
    <row r="205" spans="1:15" ht="60" customHeight="1" x14ac:dyDescent="0.25">
      <c r="A205" s="150"/>
      <c r="B205" s="149" t="s">
        <v>932</v>
      </c>
      <c r="C205" s="148" t="s">
        <v>15</v>
      </c>
      <c r="D205" s="147" t="s">
        <v>605</v>
      </c>
      <c r="E205" s="147" t="s">
        <v>1091</v>
      </c>
      <c r="F205" s="147" t="s">
        <v>490</v>
      </c>
      <c r="G205" s="147" t="s">
        <v>490</v>
      </c>
      <c r="H205" s="147" t="s">
        <v>490</v>
      </c>
      <c r="I205" s="147" t="s">
        <v>473</v>
      </c>
      <c r="J205" s="147">
        <v>2023</v>
      </c>
      <c r="K205" s="147" t="s">
        <v>606</v>
      </c>
      <c r="L205" s="147" t="s">
        <v>606</v>
      </c>
      <c r="M205" s="223" t="s">
        <v>1874</v>
      </c>
      <c r="N205" s="147" t="s">
        <v>607</v>
      </c>
      <c r="O205" s="147" t="s">
        <v>608</v>
      </c>
    </row>
    <row r="206" spans="1:15" ht="60" customHeight="1" x14ac:dyDescent="0.25">
      <c r="A206" s="150"/>
      <c r="B206" s="149" t="s">
        <v>933</v>
      </c>
      <c r="C206" s="148" t="s">
        <v>15</v>
      </c>
      <c r="D206" s="147" t="s">
        <v>645</v>
      </c>
      <c r="E206" s="147" t="s">
        <v>1092</v>
      </c>
      <c r="F206" s="147" t="s">
        <v>490</v>
      </c>
      <c r="G206" s="147" t="s">
        <v>490</v>
      </c>
      <c r="H206" s="147" t="s">
        <v>490</v>
      </c>
      <c r="I206" s="147" t="s">
        <v>473</v>
      </c>
      <c r="J206" s="147">
        <v>2023</v>
      </c>
      <c r="K206" s="147" t="s">
        <v>606</v>
      </c>
      <c r="L206" s="147" t="s">
        <v>613</v>
      </c>
      <c r="M206" s="223" t="s">
        <v>1594</v>
      </c>
      <c r="N206" s="147" t="s">
        <v>614</v>
      </c>
      <c r="O206" s="147" t="s">
        <v>615</v>
      </c>
    </row>
    <row r="207" spans="1:15" ht="60" customHeight="1" x14ac:dyDescent="0.25">
      <c r="A207" s="150"/>
      <c r="B207" s="149" t="s">
        <v>933</v>
      </c>
      <c r="C207" s="148" t="s">
        <v>25</v>
      </c>
      <c r="D207" s="223" t="s">
        <v>1702</v>
      </c>
      <c r="E207" s="147" t="s">
        <v>490</v>
      </c>
      <c r="F207" s="147" t="s">
        <v>609</v>
      </c>
      <c r="G207" s="147">
        <v>0</v>
      </c>
      <c r="H207" s="147">
        <v>20011</v>
      </c>
      <c r="I207" s="147" t="s">
        <v>474</v>
      </c>
      <c r="J207" s="147">
        <v>2026</v>
      </c>
      <c r="K207" s="147" t="s">
        <v>610</v>
      </c>
      <c r="L207" s="147" t="s">
        <v>610</v>
      </c>
      <c r="M207" s="223" t="s">
        <v>1595</v>
      </c>
      <c r="N207" s="147" t="s">
        <v>611</v>
      </c>
      <c r="O207" s="147" t="s">
        <v>612</v>
      </c>
    </row>
    <row r="208" spans="1:15" ht="60" customHeight="1" x14ac:dyDescent="0.25">
      <c r="A208" s="150"/>
      <c r="B208" s="149" t="s">
        <v>732</v>
      </c>
      <c r="C208" s="148" t="s">
        <v>15</v>
      </c>
      <c r="D208" s="147" t="s">
        <v>918</v>
      </c>
      <c r="E208" s="147" t="s">
        <v>616</v>
      </c>
      <c r="F208" s="147" t="s">
        <v>490</v>
      </c>
      <c r="G208" s="147" t="s">
        <v>490</v>
      </c>
      <c r="H208" s="147" t="s">
        <v>490</v>
      </c>
      <c r="I208" s="147" t="s">
        <v>475</v>
      </c>
      <c r="J208" s="147">
        <v>2025</v>
      </c>
      <c r="K208" s="147" t="s">
        <v>617</v>
      </c>
      <c r="L208" s="147" t="s">
        <v>617</v>
      </c>
      <c r="M208" s="223" t="s">
        <v>1596</v>
      </c>
      <c r="N208" s="147" t="s">
        <v>618</v>
      </c>
      <c r="O208" s="147" t="s">
        <v>619</v>
      </c>
    </row>
    <row r="209" spans="1:15" ht="60" customHeight="1" x14ac:dyDescent="0.25">
      <c r="A209" s="150"/>
      <c r="B209" s="149" t="s">
        <v>732</v>
      </c>
      <c r="C209" s="148" t="s">
        <v>15</v>
      </c>
      <c r="D209" s="147" t="s">
        <v>1093</v>
      </c>
      <c r="E209" s="223" t="s">
        <v>1279</v>
      </c>
      <c r="F209" s="223" t="s">
        <v>490</v>
      </c>
      <c r="G209" s="223" t="s">
        <v>490</v>
      </c>
      <c r="H209" s="223" t="s">
        <v>490</v>
      </c>
      <c r="I209" s="147" t="s">
        <v>474</v>
      </c>
      <c r="J209" s="147">
        <v>2025</v>
      </c>
      <c r="K209" s="147" t="s">
        <v>617</v>
      </c>
      <c r="L209" s="147" t="s">
        <v>1094</v>
      </c>
      <c r="M209" s="223" t="s">
        <v>1597</v>
      </c>
      <c r="N209" s="147" t="s">
        <v>1173</v>
      </c>
      <c r="O209" s="147" t="s">
        <v>1095</v>
      </c>
    </row>
    <row r="210" spans="1:15" ht="60" customHeight="1" x14ac:dyDescent="0.25">
      <c r="A210" s="150"/>
      <c r="B210" s="149" t="s">
        <v>1166</v>
      </c>
      <c r="C210" s="151" t="s">
        <v>15</v>
      </c>
      <c r="D210" s="223" t="s">
        <v>1598</v>
      </c>
      <c r="E210" s="223" t="s">
        <v>1599</v>
      </c>
      <c r="F210" s="223" t="s">
        <v>490</v>
      </c>
      <c r="G210" s="223" t="s">
        <v>490</v>
      </c>
      <c r="H210" s="223" t="s">
        <v>490</v>
      </c>
      <c r="I210" s="223" t="s">
        <v>473</v>
      </c>
      <c r="J210" s="223">
        <v>2022</v>
      </c>
      <c r="K210" s="223" t="s">
        <v>617</v>
      </c>
      <c r="L210" s="223" t="s">
        <v>1200</v>
      </c>
      <c r="M210" s="223" t="s">
        <v>1600</v>
      </c>
      <c r="N210" s="223" t="s">
        <v>1601</v>
      </c>
      <c r="O210" s="223" t="s">
        <v>1602</v>
      </c>
    </row>
    <row r="211" spans="1:15" ht="60" customHeight="1" x14ac:dyDescent="0.25">
      <c r="A211" s="150"/>
      <c r="B211" s="149" t="s">
        <v>1166</v>
      </c>
      <c r="C211" s="151" t="s">
        <v>25</v>
      </c>
      <c r="D211" s="223" t="s">
        <v>1876</v>
      </c>
      <c r="E211" s="223" t="s">
        <v>1877</v>
      </c>
      <c r="F211" s="223" t="s">
        <v>558</v>
      </c>
      <c r="G211" s="223">
        <v>0</v>
      </c>
      <c r="H211" s="223">
        <v>30</v>
      </c>
      <c r="I211" s="223" t="s">
        <v>474</v>
      </c>
      <c r="J211" s="223">
        <v>2026</v>
      </c>
      <c r="K211" s="223" t="s">
        <v>617</v>
      </c>
      <c r="L211" s="223" t="s">
        <v>1200</v>
      </c>
      <c r="M211" s="223" t="s">
        <v>1875</v>
      </c>
      <c r="N211" s="223" t="s">
        <v>1603</v>
      </c>
      <c r="O211" s="223" t="s">
        <v>1604</v>
      </c>
    </row>
    <row r="212" spans="1:15" ht="60" customHeight="1" x14ac:dyDescent="0.25">
      <c r="A212" s="150"/>
      <c r="B212" s="149" t="s">
        <v>750</v>
      </c>
      <c r="C212" s="148" t="s">
        <v>15</v>
      </c>
      <c r="D212" s="223" t="s">
        <v>1419</v>
      </c>
      <c r="E212" s="147" t="s">
        <v>1221</v>
      </c>
      <c r="F212" s="147" t="s">
        <v>490</v>
      </c>
      <c r="G212" s="147" t="s">
        <v>490</v>
      </c>
      <c r="H212" s="147" t="s">
        <v>490</v>
      </c>
      <c r="I212" s="147" t="s">
        <v>473</v>
      </c>
      <c r="J212" s="147">
        <v>2022</v>
      </c>
      <c r="K212" s="147" t="s">
        <v>1222</v>
      </c>
      <c r="L212" s="147" t="s">
        <v>1222</v>
      </c>
      <c r="M212" s="147" t="s">
        <v>1420</v>
      </c>
      <c r="N212" s="147" t="s">
        <v>1223</v>
      </c>
      <c r="O212" s="147" t="s">
        <v>1224</v>
      </c>
    </row>
    <row r="213" spans="1:15" ht="60" customHeight="1" x14ac:dyDescent="0.25">
      <c r="A213" s="150"/>
      <c r="B213" s="149" t="s">
        <v>751</v>
      </c>
      <c r="C213" s="151" t="s">
        <v>15</v>
      </c>
      <c r="D213" s="147" t="s">
        <v>1219</v>
      </c>
      <c r="E213" s="147" t="s">
        <v>490</v>
      </c>
      <c r="F213" s="223" t="s">
        <v>490</v>
      </c>
      <c r="G213" s="223" t="s">
        <v>490</v>
      </c>
      <c r="H213" s="223" t="s">
        <v>490</v>
      </c>
      <c r="I213" s="147" t="s">
        <v>473</v>
      </c>
      <c r="J213" s="147">
        <v>2021</v>
      </c>
      <c r="K213" s="147"/>
      <c r="L213" s="147" t="s">
        <v>944</v>
      </c>
      <c r="M213" s="223" t="s">
        <v>1421</v>
      </c>
      <c r="N213" s="147" t="s">
        <v>945</v>
      </c>
      <c r="O213" s="147" t="s">
        <v>948</v>
      </c>
    </row>
    <row r="214" spans="1:15" ht="60" customHeight="1" x14ac:dyDescent="0.25">
      <c r="A214" s="150"/>
      <c r="B214" s="149" t="s">
        <v>752</v>
      </c>
      <c r="C214" s="151" t="s">
        <v>15</v>
      </c>
      <c r="D214" s="147" t="s">
        <v>1225</v>
      </c>
      <c r="E214" s="223" t="s">
        <v>1878</v>
      </c>
      <c r="F214" s="223" t="s">
        <v>490</v>
      </c>
      <c r="G214" s="223" t="s">
        <v>490</v>
      </c>
      <c r="H214" s="223" t="s">
        <v>490</v>
      </c>
      <c r="I214" s="223" t="s">
        <v>476</v>
      </c>
      <c r="J214" s="223">
        <v>2022</v>
      </c>
      <c r="K214" s="223" t="s">
        <v>1422</v>
      </c>
      <c r="L214" s="223" t="s">
        <v>1713</v>
      </c>
      <c r="M214" s="223" t="s">
        <v>1423</v>
      </c>
      <c r="N214" s="147" t="s">
        <v>1226</v>
      </c>
      <c r="O214" s="147" t="s">
        <v>1227</v>
      </c>
    </row>
    <row r="215" spans="1:15" ht="60" customHeight="1" x14ac:dyDescent="0.25">
      <c r="A215" s="150"/>
      <c r="B215" s="149" t="s">
        <v>752</v>
      </c>
      <c r="C215" s="151" t="s">
        <v>15</v>
      </c>
      <c r="D215" s="147" t="s">
        <v>1228</v>
      </c>
      <c r="E215" s="188" t="s">
        <v>1880</v>
      </c>
      <c r="F215" s="223" t="s">
        <v>490</v>
      </c>
      <c r="G215" s="223" t="s">
        <v>490</v>
      </c>
      <c r="H215" s="223" t="s">
        <v>490</v>
      </c>
      <c r="I215" s="147" t="s">
        <v>473</v>
      </c>
      <c r="J215" s="147">
        <v>2022</v>
      </c>
      <c r="K215" s="147" t="s">
        <v>1229</v>
      </c>
      <c r="L215" s="223" t="s">
        <v>1714</v>
      </c>
      <c r="M215" s="223" t="s">
        <v>1879</v>
      </c>
      <c r="N215" s="147" t="s">
        <v>1230</v>
      </c>
      <c r="O215" s="147" t="s">
        <v>1231</v>
      </c>
    </row>
    <row r="216" spans="1:15" ht="60" customHeight="1" x14ac:dyDescent="0.25">
      <c r="A216" s="150"/>
      <c r="B216" s="149" t="s">
        <v>752</v>
      </c>
      <c r="C216" s="151" t="s">
        <v>15</v>
      </c>
      <c r="D216" s="223" t="s">
        <v>1881</v>
      </c>
      <c r="E216" s="223" t="s">
        <v>1882</v>
      </c>
      <c r="F216" s="223" t="s">
        <v>490</v>
      </c>
      <c r="G216" s="223" t="s">
        <v>490</v>
      </c>
      <c r="H216" s="223" t="s">
        <v>490</v>
      </c>
      <c r="I216" s="147" t="s">
        <v>474</v>
      </c>
      <c r="J216" s="147">
        <v>2026</v>
      </c>
      <c r="K216" s="147" t="s">
        <v>944</v>
      </c>
      <c r="L216" s="147" t="s">
        <v>944</v>
      </c>
      <c r="M216" s="223" t="s">
        <v>1883</v>
      </c>
      <c r="N216" s="147" t="s">
        <v>1232</v>
      </c>
      <c r="O216" s="147" t="s">
        <v>1233</v>
      </c>
    </row>
    <row r="217" spans="1:15" ht="60" customHeight="1" x14ac:dyDescent="0.25">
      <c r="A217" s="150"/>
      <c r="B217" s="149" t="s">
        <v>753</v>
      </c>
      <c r="C217" s="151" t="s">
        <v>15</v>
      </c>
      <c r="D217" s="147" t="s">
        <v>949</v>
      </c>
      <c r="E217" s="147" t="s">
        <v>490</v>
      </c>
      <c r="F217" s="223" t="s">
        <v>490</v>
      </c>
      <c r="G217" s="223" t="s">
        <v>490</v>
      </c>
      <c r="H217" s="223" t="s">
        <v>490</v>
      </c>
      <c r="I217" s="147" t="s">
        <v>473</v>
      </c>
      <c r="J217" s="147">
        <v>2021</v>
      </c>
      <c r="K217" s="147" t="s">
        <v>946</v>
      </c>
      <c r="L217" s="147" t="s">
        <v>947</v>
      </c>
      <c r="M217" s="223" t="s">
        <v>1715</v>
      </c>
      <c r="N217" s="147" t="s">
        <v>1237</v>
      </c>
      <c r="O217" s="147" t="s">
        <v>1238</v>
      </c>
    </row>
    <row r="218" spans="1:15" ht="60" customHeight="1" x14ac:dyDescent="0.25">
      <c r="A218" s="150"/>
      <c r="B218" s="149" t="s">
        <v>753</v>
      </c>
      <c r="C218" s="151" t="s">
        <v>15</v>
      </c>
      <c r="D218" s="223" t="s">
        <v>1424</v>
      </c>
      <c r="E218" s="147" t="s">
        <v>1234</v>
      </c>
      <c r="F218" s="223" t="s">
        <v>490</v>
      </c>
      <c r="G218" s="223" t="s">
        <v>490</v>
      </c>
      <c r="H218" s="223" t="s">
        <v>490</v>
      </c>
      <c r="I218" s="147" t="s">
        <v>473</v>
      </c>
      <c r="J218" s="147">
        <v>2024</v>
      </c>
      <c r="K218" s="147" t="s">
        <v>946</v>
      </c>
      <c r="L218" s="147" t="s">
        <v>947</v>
      </c>
      <c r="M218" s="223" t="s">
        <v>1425</v>
      </c>
      <c r="N218" s="147" t="s">
        <v>1235</v>
      </c>
      <c r="O218" s="147" t="s">
        <v>1236</v>
      </c>
    </row>
    <row r="219" spans="1:15" x14ac:dyDescent="0.25">
      <c r="A219" s="249"/>
      <c r="B219" s="145"/>
      <c r="C219" s="142"/>
      <c r="D219" s="142"/>
      <c r="E219" s="142"/>
      <c r="F219" s="142"/>
      <c r="G219" s="142"/>
      <c r="H219" s="142"/>
      <c r="I219" s="143"/>
      <c r="J219" s="143"/>
      <c r="K219" s="142"/>
      <c r="L219" s="142"/>
      <c r="M219" s="142"/>
      <c r="N219" s="142"/>
      <c r="O219" s="142"/>
    </row>
    <row r="220" spans="1:15" x14ac:dyDescent="0.25">
      <c r="A220" s="249"/>
      <c r="B220" s="145"/>
      <c r="C220" s="142"/>
      <c r="D220" s="142"/>
      <c r="E220" s="142"/>
      <c r="F220" s="142"/>
      <c r="G220" s="142"/>
      <c r="H220" s="142"/>
      <c r="I220" s="143"/>
      <c r="J220" s="143"/>
      <c r="K220" s="142"/>
      <c r="L220" s="142"/>
      <c r="M220" s="142"/>
      <c r="N220" s="142"/>
      <c r="O220" s="142"/>
    </row>
    <row r="221" spans="1:15" x14ac:dyDescent="0.25">
      <c r="A221" s="146"/>
      <c r="B221" s="145"/>
      <c r="C221" s="142"/>
      <c r="D221" s="142"/>
      <c r="E221" s="142"/>
      <c r="F221" s="142"/>
      <c r="G221" s="142"/>
      <c r="H221" s="142"/>
      <c r="I221" s="143"/>
      <c r="J221" s="143"/>
      <c r="K221" s="142"/>
      <c r="L221" s="142"/>
      <c r="M221" s="142"/>
      <c r="N221" s="142"/>
      <c r="O221" s="142"/>
    </row>
    <row r="222" spans="1:15" x14ac:dyDescent="0.25">
      <c r="A222" s="144"/>
      <c r="B222" s="142"/>
      <c r="C222" s="142"/>
      <c r="D222" s="142"/>
      <c r="E222" s="142"/>
      <c r="F222" s="142"/>
      <c r="G222" s="142"/>
      <c r="H222" s="142"/>
      <c r="I222" s="143"/>
      <c r="J222" s="143"/>
      <c r="K222" s="142"/>
      <c r="L222" s="142"/>
      <c r="M222" s="142"/>
      <c r="N222" s="142"/>
      <c r="O222" s="142"/>
    </row>
    <row r="223" spans="1:15" x14ac:dyDescent="0.25">
      <c r="A223" s="144"/>
      <c r="B223" s="142"/>
      <c r="C223" s="142"/>
      <c r="D223" s="142"/>
      <c r="E223" s="142"/>
      <c r="F223" s="142"/>
      <c r="G223" s="142"/>
      <c r="H223" s="142"/>
      <c r="I223" s="143"/>
      <c r="J223" s="143"/>
      <c r="K223" s="142"/>
      <c r="L223" s="142"/>
      <c r="M223" s="142"/>
      <c r="N223" s="142"/>
      <c r="O223" s="142"/>
    </row>
    <row r="224" spans="1:15" x14ac:dyDescent="0.25">
      <c r="A224" s="144"/>
      <c r="B224" s="142"/>
      <c r="C224" s="142"/>
      <c r="D224" s="142"/>
      <c r="E224" s="142"/>
      <c r="F224" s="142"/>
      <c r="G224" s="142"/>
      <c r="H224" s="142"/>
      <c r="I224" s="143"/>
      <c r="J224" s="143"/>
      <c r="K224" s="142"/>
      <c r="L224" s="142"/>
      <c r="M224" s="142"/>
      <c r="N224" s="142"/>
      <c r="O224" s="142"/>
    </row>
    <row r="225" spans="1:15" x14ac:dyDescent="0.25">
      <c r="A225" s="144"/>
      <c r="B225" s="142"/>
      <c r="C225" s="142"/>
      <c r="D225" s="142"/>
      <c r="E225" s="142"/>
      <c r="F225" s="142"/>
      <c r="G225" s="142"/>
      <c r="H225" s="142"/>
      <c r="I225" s="143"/>
      <c r="J225" s="143"/>
      <c r="K225" s="142"/>
      <c r="L225" s="142"/>
      <c r="M225" s="142"/>
      <c r="N225" s="142"/>
      <c r="O225" s="142"/>
    </row>
    <row r="226" spans="1:15" x14ac:dyDescent="0.25">
      <c r="A226" s="144"/>
      <c r="B226" s="142"/>
      <c r="C226" s="142"/>
      <c r="D226" s="142"/>
      <c r="E226" s="142"/>
      <c r="F226" s="142"/>
      <c r="G226" s="142"/>
      <c r="H226" s="142"/>
      <c r="I226" s="143"/>
      <c r="J226" s="143"/>
      <c r="K226" s="142"/>
      <c r="L226" s="142"/>
      <c r="M226" s="142"/>
      <c r="N226" s="142"/>
      <c r="O226" s="142"/>
    </row>
    <row r="227" spans="1:15" x14ac:dyDescent="0.25">
      <c r="A227" s="144"/>
      <c r="B227" s="142"/>
      <c r="C227" s="142"/>
      <c r="D227" s="142"/>
      <c r="E227" s="142"/>
      <c r="F227" s="142"/>
      <c r="G227" s="142"/>
      <c r="H227" s="142"/>
      <c r="I227" s="143"/>
      <c r="J227" s="143"/>
      <c r="K227" s="142"/>
      <c r="L227" s="142"/>
      <c r="M227" s="142"/>
      <c r="N227" s="142"/>
      <c r="O227" s="142"/>
    </row>
    <row r="228" spans="1:15" x14ac:dyDescent="0.25">
      <c r="A228" s="144"/>
      <c r="B228" s="142"/>
      <c r="C228" s="142"/>
      <c r="D228" s="142"/>
      <c r="E228" s="142"/>
      <c r="F228" s="142"/>
      <c r="G228" s="142"/>
      <c r="H228" s="142"/>
      <c r="I228" s="143"/>
      <c r="J228" s="143"/>
      <c r="K228" s="142"/>
      <c r="L228" s="142"/>
      <c r="M228" s="142"/>
      <c r="N228" s="142"/>
      <c r="O228" s="142"/>
    </row>
    <row r="229" spans="1:15" x14ac:dyDescent="0.25">
      <c r="A229" s="144"/>
      <c r="B229" s="142"/>
      <c r="C229" s="142"/>
      <c r="D229" s="142"/>
      <c r="E229" s="142"/>
      <c r="F229" s="142"/>
      <c r="G229" s="142"/>
      <c r="H229" s="142"/>
      <c r="I229" s="143"/>
      <c r="J229" s="143"/>
      <c r="K229" s="142"/>
      <c r="L229" s="142"/>
      <c r="M229" s="142"/>
      <c r="N229" s="142"/>
      <c r="O229" s="142"/>
    </row>
    <row r="230" spans="1:15" x14ac:dyDescent="0.25">
      <c r="A230" s="144"/>
      <c r="B230" s="142"/>
      <c r="C230" s="142"/>
      <c r="D230" s="142"/>
      <c r="E230" s="142"/>
      <c r="F230" s="142"/>
      <c r="G230" s="142"/>
      <c r="H230" s="142"/>
      <c r="I230" s="143"/>
      <c r="J230" s="143"/>
      <c r="K230" s="142"/>
      <c r="L230" s="142"/>
      <c r="M230" s="142"/>
      <c r="N230" s="142"/>
      <c r="O230" s="142"/>
    </row>
  </sheetData>
  <mergeCells count="20">
    <mergeCell ref="B5:B6"/>
    <mergeCell ref="D5:D6"/>
    <mergeCell ref="A219:A220"/>
    <mergeCell ref="A6:A7"/>
    <mergeCell ref="A8:A9"/>
    <mergeCell ref="C5:C6"/>
    <mergeCell ref="N3:N4"/>
    <mergeCell ref="O3:O4"/>
    <mergeCell ref="A2:O2"/>
    <mergeCell ref="I3:J3"/>
    <mergeCell ref="A1:O1"/>
    <mergeCell ref="F3:H3"/>
    <mergeCell ref="A3:A4"/>
    <mergeCell ref="B3:B4"/>
    <mergeCell ref="C3:C4"/>
    <mergeCell ref="D3:D4"/>
    <mergeCell ref="E3:E4"/>
    <mergeCell ref="K3:K4"/>
    <mergeCell ref="L3:L4"/>
    <mergeCell ref="M3:M4"/>
  </mergeCells>
  <dataValidations count="16">
    <dataValidation type="whole" operator="greaterThan" allowBlank="1" showInputMessage="1" showErrorMessage="1" errorTitle="Wrong input" error="Input must be a positive whole number." sqref="G193:H195 G43 G11:H16 F209:H209 G134 G26:H26 G7:H9 G219:H1048576 G203:G207 F192:H192 H106:H107 H99:H100 G190:H191 G197:H197 G176:H179 H205:H206 G97:H97 G158:H159 H161 G91:H92 G102:H102 G51:G57 H86:H87 G84:G87 H17:H18 G17:G23 H20:H22 H29 G28:G30 G33:G34 G36:G40" xr:uid="{00000000-0002-0000-0300-000000000000}">
      <formula1>-1</formula1>
    </dataValidation>
    <dataValidation operator="greaterThan" allowBlank="1" showInputMessage="1" showErrorMessage="1" errorTitle="Wrong input" error="Input must be a positive whole number." sqref="G119:H127 G116:H116 G27 H27:H28 H207 F199:H202 G188:H189 H204 H95:H96 G114:H114 H84:H85 H43 H51:H57 G78:H80 G180:H186 H30 H33:H40" xr:uid="{00000000-0002-0000-0300-000001000000}"/>
    <dataValidation type="decimal" operator="greaterThan" allowBlank="1" showInputMessage="1" showErrorMessage="1" prompt="Wrong input - Input must be a positive whole number." sqref="G171:H173 G167 G168:H169 G163:H166 G108:H108 G110:G113 G81:G83 G69:G77 G65:G66 G59:G61 G63" xr:uid="{00000000-0002-0000-0300-000002000000}">
      <formula1>-1</formula1>
    </dataValidation>
    <dataValidation operator="greaterThan" allowBlank="1" showInputMessage="1" showErrorMessage="1" prompt="Wrong input - Input must be a positive whole number." sqref="H111:H113" xr:uid="{00000000-0002-0000-0300-000003000000}"/>
    <dataValidation type="list" allowBlank="1" showErrorMessage="1" sqref="F171:F173 C171:C172 F70 E71:F71 C71" xr:uid="{00000000-0002-0000-0300-000004000000}">
      <formula1>#REF!</formula1>
    </dataValidation>
    <dataValidation type="list" allowBlank="1" showInputMessage="1" showErrorMessage="1" sqref="C128:C130 F170:H170 F187:H187 G98:H98 C170 C173:C174 C178:C179 G175:H175 F178 F26 C80 C88:C101 G99:G101 C114:C115 F95:F101 C119 C26:C30 E80:F80 E78 C78 F174:F176 C17:C19 F17 F28:F29" xr:uid="{00000000-0002-0000-0300-000005000000}">
      <formula1>#REF!</formula1>
    </dataValidation>
    <dataValidation allowBlank="1" showErrorMessage="1" sqref="F177 F165 F167:F169 F112 C112 C70 C82" xr:uid="{00000000-0002-0000-0300-000006000000}"/>
    <dataValidation allowBlank="1" showInputMessage="1" showErrorMessage="1" sqref="D79:E79 F78:F79 F41:H42 D44:H44 J44:O44" xr:uid="{00000000-0002-0000-0300-000007000000}"/>
    <dataValidation type="custom" allowBlank="1" showDropDown="1" sqref="E63" xr:uid="{00000000-0002-0000-0300-000008000000}">
      <formula1>NOT(ISERROR(SEARCH(("Izveidoti Prasmju fondi"),(E63))))</formula1>
    </dataValidation>
    <dataValidation type="custom" allowBlank="1" showDropDown="1" sqref="E76" xr:uid="{00000000-0002-0000-0300-000009000000}">
      <formula1>NOT(ISERROR(SEARCH(("n/a"),(E76))))</formula1>
    </dataValidation>
    <dataValidation type="list" allowBlank="1" showInputMessage="1" showErrorMessage="1" sqref="B114:B134 B39:B42 B33:B35 B72:B80 B44:B56 B59:B68 B84:B101 B204:B209 B11:B13 B108:B110 B191:B199 B212:B218 B176:B189 B163:B166 B17:B27" xr:uid="{00000000-0002-0000-0300-00000A000000}">
      <formula1>$D$3:$D$90</formula1>
    </dataValidation>
    <dataValidation type="list" allowBlank="1" showInputMessage="1" showErrorMessage="1" sqref="E213 E217" xr:uid="{00000000-0002-0000-0300-00000B000000}">
      <formula1>#REF!</formula1>
    </dataValidation>
    <dataValidation type="list" allowBlank="1" showInputMessage="1" showErrorMessage="1" sqref="F84:F87 E86:E87 C84:C87" xr:uid="{00000000-0002-0000-0300-00000C000000}">
      <formula1>#N/A</formula1>
    </dataValidation>
    <dataValidation type="list" allowBlank="1" showErrorMessage="1" sqref="F163:F164 C163:C169 E165:E169 F166 F59 E60:F60 C59:C64 F61:F64 E65:F66 C66 C72 E72:F72 E77:F77 C77 E81:F83 C81 C83 G64 G62" xr:uid="{00000000-0002-0000-0300-00000D000000}">
      <formula1>#REF!</formula1>
    </dataValidation>
    <dataValidation type="list" allowBlank="1" showInputMessage="1" showErrorMessage="1" sqref="B210:B211" xr:uid="{00000000-0002-0000-0300-00000E000000}">
      <formula1>$D$3:$D$72</formula1>
    </dataValidation>
    <dataValidation type="list" allowBlank="1" showInputMessage="1" showErrorMessage="1" sqref="B159:B162" xr:uid="{00000000-0002-0000-0300-00000F000000}">
      <formula1>$D$3:$D$87</formula1>
    </dataValidation>
  </dataValidations>
  <hyperlinks>
    <hyperlink ref="O72" r:id="rId1" xr:uid="{00000000-0004-0000-0300-000000000000}"/>
  </hyperlinks>
  <pageMargins left="0.7" right="0.7" top="0.75" bottom="0.75" header="0.3" footer="0.3"/>
  <pageSetup paperSize="9" orientation="portrait" verticalDpi="300"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300-000010000000}">
          <x14:formula1>
            <xm:f>T1_Pick_List!#REF!</xm:f>
          </x14:formula1>
          <xm:sqref>B219:B1048576</xm:sqref>
        </x14:dataValidation>
        <x14:dataValidation type="list" allowBlank="1" showInputMessage="1" showErrorMessage="1" xr:uid="{00000000-0002-0000-0300-000011000000}">
          <x14:formula1>
            <xm:f>T1_Pick_List!#REF!</xm:f>
          </x14:formula1>
          <xm:sqref>C219:C1048576</xm:sqref>
        </x14:dataValidation>
        <x14:dataValidation type="list" allowBlank="1" showInputMessage="1" showErrorMessage="1" xr:uid="{00000000-0002-0000-0300-000012000000}">
          <x14:formula1>
            <xm:f>T1_Pick_List!#REF!</xm:f>
          </x14:formula1>
          <xm:sqref>I219:I1048576</xm:sqref>
        </x14:dataValidation>
        <x14:dataValidation type="list" allowBlank="1" showInputMessage="1" showErrorMessage="1" xr:uid="{00000000-0002-0000-0300-000013000000}">
          <x14:formula1>
            <xm:f>T1_Pick_List!#REF!</xm:f>
          </x14:formula1>
          <xm:sqref>F219:F1048576</xm:sqref>
        </x14:dataValidation>
        <x14:dataValidation type="list" allowBlank="1" showInputMessage="1" showErrorMessage="1" xr:uid="{00000000-0002-0000-0300-000014000000}">
          <x14:formula1>
            <xm:f>'\\fk\fsd\Users\fsd-jerke\AppData\Local\Microsoft\Windows\INetCache\Content.Outlook\LKNLNP3Y\[ANM plana pielikumi LV-23.02.2021-IEM.xlsx]T1_Pick_List'!#REF!</xm:f>
          </x14:formula1>
          <xm:sqref>F190:F191 C180:C190</xm:sqref>
        </x14:dataValidation>
        <x14:dataValidation type="list" allowBlank="1" showInputMessage="1" showErrorMessage="1" xr:uid="{00000000-0002-0000-0300-000015000000}">
          <x14:formula1>
            <xm:f>'\\fk\fsd\Users\fsd-jerke\AppData\Local\Microsoft\Windows\INetCache\Content.Outlook\LKNLNP3Y\[ANM_piel_EFIN_05_04_2021.xlsx]T1_Pick_List'!#REF!</xm:f>
          </x14:formula1>
          <xm:sqref>F22 F13 F11 C11:C13 F19:F20 C20:C23</xm:sqref>
        </x14:dataValidation>
        <x14:dataValidation type="list" allowBlank="1" showInputMessage="1" showErrorMessage="1" xr:uid="{00000000-0002-0000-0300-000016000000}">
          <x14:formula1>
            <xm:f>'\\fk\fsd\Users\fsd-jerke\AppData\Local\Microsoft\Windows\INetCache\Content.Outlook\LKNLNP3Y\[pielik_ANM_excel_31.03.2021 (002).xlsx]T1_Pick_List'!#REF!</xm:f>
          </x14:formula1>
          <xm:sqref>E7:E9 C7:C9 C5</xm:sqref>
        </x14:dataValidation>
        <x14:dataValidation type="list" allowBlank="1" showInputMessage="1" showErrorMessage="1" xr:uid="{00000000-0002-0000-0300-000017000000}">
          <x14:formula1>
            <xm:f>'\\fk\fsd\Users\fsd-jerke\AppData\Local\Microsoft\Windows\INetCache\Content.Outlook\LKNLNP3Y\[2021-02-09_ANM plana pielikumi LV (VID_18.02.2021.) (002).xlsx]T1_Pick_List'!#REF!</xm:f>
          </x14:formula1>
          <xm:sqref>E185</xm:sqref>
        </x14:dataValidation>
        <x14:dataValidation type="list" allowBlank="1" showInputMessage="1" showErrorMessage="1" xr:uid="{00000000-0002-0000-0300-000018000000}">
          <x14:formula1>
            <xm:f>Measures!#REF!</xm:f>
          </x14:formula1>
          <xm:sqref>B5</xm:sqref>
        </x14:dataValidation>
        <x14:dataValidation type="list" allowBlank="1" showInputMessage="1" showErrorMessage="1" xr:uid="{00000000-0002-0000-0300-000019000000}">
          <x14:formula1>
            <xm:f>'\\fk\fsd\Users\fsd-jerke\AppData\Local\Microsoft\Windows\INetCache\Content.Outlook\LKNLNP3Y\[VK2021-03-15_ANM plana pielikumi LV.xlsx]T1_Pick_List'!#REF!</xm:f>
          </x14:formula1>
          <xm:sqref>F205:F207 F203 C200:C207</xm:sqref>
        </x14:dataValidation>
        <x14:dataValidation type="list" allowBlank="1" showInputMessage="1" showErrorMessage="1" xr:uid="{00000000-0002-0000-0300-00001A000000}">
          <x14:formula1>
            <xm:f>'\\fk\fsd\Users\fsd-jerke\AppData\Local\Microsoft\Windows\INetCache\Content.Outlook\LKNLNP3Y\[ANM plāna pielikumi_20042021_Vkanc.xlsx]T1_Pick_List'!#REF!</xm:f>
          </x14:formula1>
          <xm:sqref>C209</xm:sqref>
        </x14:dataValidation>
        <x14:dataValidation type="list" allowBlank="1" showInputMessage="1" showErrorMessage="1" xr:uid="{00000000-0002-0000-0300-00001B000000}">
          <x14:formula1>
            <xm:f>'https://ekmin-my.sharepoint.com/MVU nodaļa/Dita Tetere/5. RRF/Precizējumi 31.03/[EE_2021-03-15_ANM plana pielikumi LV_31.03.2021.xlsx]T1_Pick_List'!#REF!</xm:f>
          </x14:formula1>
          <xm:sqref>F14 C14:C16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outlinePr summaryBelow="0" summaryRight="0"/>
  </sheetPr>
  <dimension ref="A1:AI74"/>
  <sheetViews>
    <sheetView showGridLines="0" tabSelected="1" zoomScale="70" zoomScaleNormal="70" workbookViewId="0">
      <pane xSplit="3" ySplit="5" topLeftCell="AA6" activePane="bottomRight" state="frozen"/>
      <selection pane="topRight" activeCell="D1" sqref="D1"/>
      <selection pane="bottomLeft" activeCell="A6" sqref="A6"/>
      <selection pane="bottomRight" activeCell="C6" sqref="C6"/>
    </sheetView>
  </sheetViews>
  <sheetFormatPr defaultRowHeight="15" outlineLevelCol="1" x14ac:dyDescent="0.25"/>
  <cols>
    <col min="1" max="1" width="10.28515625" style="11" customWidth="1"/>
    <col min="2" max="2" width="17.28515625" style="11" customWidth="1"/>
    <col min="3" max="3" width="72.5703125" customWidth="1"/>
    <col min="4" max="5" width="11.7109375" style="47" customWidth="1"/>
    <col min="6" max="6" width="17.42578125" style="122" customWidth="1"/>
    <col min="7" max="7" width="20.7109375" style="48" customWidth="1"/>
    <col min="8" max="8" width="11.140625" style="48" customWidth="1" outlineLevel="1"/>
    <col min="9" max="9" width="16.85546875" style="48" customWidth="1" outlineLevel="1"/>
    <col min="10" max="10" width="15.140625" style="48" customWidth="1" outlineLevel="1"/>
    <col min="11" max="11" width="17.28515625" style="48" customWidth="1" outlineLevel="1"/>
    <col min="12" max="12" width="15.140625" style="48" customWidth="1" outlineLevel="1"/>
    <col min="13" max="13" width="12.5703125" style="48" customWidth="1" outlineLevel="1"/>
    <col min="14" max="14" width="14.42578125" style="48" customWidth="1" outlineLevel="1"/>
    <col min="15" max="15" width="20.140625" style="48" customWidth="1"/>
    <col min="16" max="16" width="31.7109375" style="48" customWidth="1"/>
    <col min="17" max="17" width="12.42578125" style="48" customWidth="1"/>
    <col min="18" max="18" width="24.7109375" style="48" customWidth="1"/>
    <col min="19" max="19" width="31.7109375" style="48" customWidth="1"/>
    <col min="20" max="20" width="101.140625" customWidth="1"/>
    <col min="21" max="21" width="36.140625" customWidth="1"/>
    <col min="22" max="22" width="15.7109375" customWidth="1"/>
    <col min="23" max="23" width="27.7109375" customWidth="1"/>
    <col min="24" max="24" width="24" customWidth="1"/>
    <col min="25" max="25" width="22" customWidth="1"/>
    <col min="26" max="26" width="9.85546875" style="67" customWidth="1"/>
    <col min="27" max="27" width="37.85546875" customWidth="1"/>
    <col min="28" max="28" width="12.7109375" customWidth="1"/>
    <col min="29" max="29" width="14.28515625" customWidth="1"/>
    <col min="30" max="30" width="64.85546875" customWidth="1"/>
    <col min="31" max="31" width="16.7109375" customWidth="1"/>
    <col min="32" max="33" width="19.7109375" style="119" customWidth="1"/>
    <col min="34" max="34" width="58.28515625" customWidth="1"/>
    <col min="35" max="35" width="28" customWidth="1"/>
  </cols>
  <sheetData>
    <row r="1" spans="1:35" ht="30" customHeight="1" x14ac:dyDescent="0.25">
      <c r="A1" s="264" t="s">
        <v>380</v>
      </c>
      <c r="B1" s="265"/>
      <c r="C1" s="266"/>
      <c r="D1" s="266"/>
      <c r="E1" s="266"/>
      <c r="F1" s="266"/>
      <c r="G1" s="266"/>
      <c r="H1" s="266"/>
      <c r="I1" s="266"/>
      <c r="J1" s="266"/>
      <c r="K1" s="266"/>
      <c r="L1" s="266"/>
      <c r="M1" s="266"/>
      <c r="N1" s="266"/>
      <c r="O1" s="266"/>
      <c r="P1" s="266"/>
      <c r="Q1" s="266"/>
      <c r="R1" s="266"/>
      <c r="S1" s="266"/>
      <c r="T1" s="266"/>
      <c r="U1" s="266"/>
      <c r="V1" s="266"/>
      <c r="W1" s="266"/>
      <c r="X1" s="266"/>
      <c r="Y1" s="267"/>
      <c r="Z1" s="62"/>
      <c r="AA1" s="261" t="s">
        <v>381</v>
      </c>
      <c r="AB1" s="262"/>
      <c r="AC1" s="262"/>
      <c r="AD1" s="262"/>
      <c r="AE1" s="262"/>
      <c r="AF1" s="262"/>
      <c r="AG1" s="263"/>
    </row>
    <row r="2" spans="1:35" s="61" customFormat="1" ht="47.1" customHeight="1" x14ac:dyDescent="0.25">
      <c r="A2" s="268" t="s">
        <v>382</v>
      </c>
      <c r="B2" s="268"/>
      <c r="C2" s="268"/>
      <c r="D2" s="268"/>
      <c r="E2" s="268"/>
      <c r="F2" s="268"/>
      <c r="G2" s="268"/>
      <c r="H2" s="268"/>
      <c r="I2" s="268"/>
      <c r="J2" s="268"/>
      <c r="K2" s="268"/>
      <c r="L2" s="268"/>
      <c r="M2" s="268"/>
      <c r="N2" s="268"/>
      <c r="O2" s="268"/>
      <c r="P2" s="268"/>
      <c r="Q2" s="268"/>
      <c r="R2" s="268"/>
      <c r="S2" s="268"/>
      <c r="T2" s="268"/>
      <c r="U2" s="268"/>
      <c r="V2" s="268"/>
      <c r="W2" s="268"/>
      <c r="X2" s="268"/>
      <c r="Y2" s="269"/>
      <c r="Z2" s="63"/>
      <c r="AA2" s="294" t="s">
        <v>383</v>
      </c>
      <c r="AB2" s="295"/>
      <c r="AC2" s="295"/>
      <c r="AD2" s="295"/>
      <c r="AE2" s="295"/>
      <c r="AF2" s="295"/>
      <c r="AG2" s="296"/>
    </row>
    <row r="3" spans="1:35" s="15" customFormat="1" ht="40.5" customHeight="1" x14ac:dyDescent="0.25">
      <c r="A3" s="278" t="s">
        <v>384</v>
      </c>
      <c r="B3" s="273" t="s">
        <v>633</v>
      </c>
      <c r="C3" s="278" t="s">
        <v>385</v>
      </c>
      <c r="D3" s="252" t="s">
        <v>386</v>
      </c>
      <c r="E3" s="253"/>
      <c r="F3" s="256" t="s">
        <v>627</v>
      </c>
      <c r="G3" s="257"/>
      <c r="H3" s="257"/>
      <c r="I3" s="257"/>
      <c r="J3" s="257"/>
      <c r="K3" s="257"/>
      <c r="L3" s="257"/>
      <c r="M3" s="257"/>
      <c r="N3" s="258"/>
      <c r="O3" s="256" t="s">
        <v>628</v>
      </c>
      <c r="P3" s="257"/>
      <c r="Q3" s="257"/>
      <c r="R3" s="258"/>
      <c r="S3" s="287" t="s">
        <v>387</v>
      </c>
      <c r="T3" s="270" t="s">
        <v>1209</v>
      </c>
      <c r="U3" s="271"/>
      <c r="V3" s="270" t="s">
        <v>388</v>
      </c>
      <c r="W3" s="272"/>
      <c r="X3" s="272"/>
      <c r="Y3" s="117" t="s">
        <v>389</v>
      </c>
      <c r="Z3" s="64"/>
      <c r="AA3" s="297"/>
      <c r="AB3" s="298"/>
      <c r="AC3" s="298"/>
      <c r="AD3" s="298"/>
      <c r="AE3" s="298"/>
      <c r="AF3" s="298"/>
      <c r="AG3" s="299"/>
    </row>
    <row r="4" spans="1:35" ht="15.75" customHeight="1" x14ac:dyDescent="0.25">
      <c r="A4" s="279"/>
      <c r="B4" s="274"/>
      <c r="C4" s="279"/>
      <c r="D4" s="253"/>
      <c r="E4" s="253"/>
      <c r="F4" s="254" t="s">
        <v>390</v>
      </c>
      <c r="G4" s="255"/>
      <c r="H4" s="285" t="s">
        <v>1195</v>
      </c>
      <c r="I4" s="254"/>
      <c r="J4" s="254"/>
      <c r="K4" s="254"/>
      <c r="L4" s="254"/>
      <c r="M4" s="254"/>
      <c r="N4" s="286"/>
      <c r="O4" s="276" t="s">
        <v>391</v>
      </c>
      <c r="P4" s="277"/>
      <c r="Q4" s="300" t="s">
        <v>392</v>
      </c>
      <c r="R4" s="277"/>
      <c r="S4" s="288"/>
      <c r="T4" s="290" t="s">
        <v>393</v>
      </c>
      <c r="U4" s="259" t="s">
        <v>394</v>
      </c>
      <c r="V4" s="290" t="s">
        <v>395</v>
      </c>
      <c r="W4" s="259" t="s">
        <v>396</v>
      </c>
      <c r="X4" s="259" t="s">
        <v>397</v>
      </c>
      <c r="Y4" s="290" t="s">
        <v>398</v>
      </c>
      <c r="Z4" s="65"/>
      <c r="AA4" s="281" t="s">
        <v>399</v>
      </c>
      <c r="AB4" s="282"/>
      <c r="AC4" s="283"/>
      <c r="AD4" s="284" t="s">
        <v>400</v>
      </c>
      <c r="AE4" s="283"/>
      <c r="AF4" s="292" t="s">
        <v>401</v>
      </c>
      <c r="AG4" s="293"/>
    </row>
    <row r="5" spans="1:35" ht="63.75" customHeight="1" x14ac:dyDescent="0.25">
      <c r="A5" s="280"/>
      <c r="B5" s="275"/>
      <c r="C5" s="280"/>
      <c r="D5" s="116" t="s">
        <v>625</v>
      </c>
      <c r="E5" s="116" t="s">
        <v>626</v>
      </c>
      <c r="F5" s="121" t="s">
        <v>402</v>
      </c>
      <c r="G5" s="54" t="s">
        <v>403</v>
      </c>
      <c r="H5" s="55">
        <v>2020</v>
      </c>
      <c r="I5" s="55">
        <v>2021</v>
      </c>
      <c r="J5" s="55">
        <v>2022</v>
      </c>
      <c r="K5" s="55">
        <v>2023</v>
      </c>
      <c r="L5" s="55">
        <v>2024</v>
      </c>
      <c r="M5" s="55">
        <v>2025</v>
      </c>
      <c r="N5" s="55">
        <v>2026</v>
      </c>
      <c r="O5" s="132" t="s">
        <v>1402</v>
      </c>
      <c r="P5" s="56" t="s">
        <v>404</v>
      </c>
      <c r="Q5" s="132" t="s">
        <v>1402</v>
      </c>
      <c r="R5" s="57" t="s">
        <v>405</v>
      </c>
      <c r="S5" s="289"/>
      <c r="T5" s="291"/>
      <c r="U5" s="260"/>
      <c r="V5" s="291"/>
      <c r="W5" s="260"/>
      <c r="X5" s="260"/>
      <c r="Y5" s="291"/>
      <c r="Z5" s="66"/>
      <c r="AA5" s="58" t="s">
        <v>406</v>
      </c>
      <c r="AB5" s="60" t="s">
        <v>407</v>
      </c>
      <c r="AC5" s="60" t="s">
        <v>408</v>
      </c>
      <c r="AD5" s="59" t="s">
        <v>409</v>
      </c>
      <c r="AE5" s="59" t="s">
        <v>410</v>
      </c>
      <c r="AF5" s="129" t="s">
        <v>411</v>
      </c>
      <c r="AG5" s="129" t="s">
        <v>412</v>
      </c>
    </row>
    <row r="6" spans="1:35" ht="15.6" customHeight="1" x14ac:dyDescent="0.25">
      <c r="A6" s="189">
        <v>1</v>
      </c>
      <c r="B6" s="190" t="s">
        <v>629</v>
      </c>
      <c r="C6" s="191" t="s">
        <v>1404</v>
      </c>
      <c r="D6" s="192">
        <v>44197</v>
      </c>
      <c r="E6" s="192">
        <v>46173</v>
      </c>
      <c r="F6" s="193">
        <v>74400000</v>
      </c>
      <c r="G6" s="194" t="s">
        <v>27</v>
      </c>
      <c r="H6" s="193">
        <v>0</v>
      </c>
      <c r="I6" s="193">
        <v>400000</v>
      </c>
      <c r="J6" s="193">
        <v>10937499.999999998</v>
      </c>
      <c r="K6" s="193">
        <v>0</v>
      </c>
      <c r="L6" s="193">
        <v>0</v>
      </c>
      <c r="M6" s="193">
        <v>8333333</v>
      </c>
      <c r="N6" s="193">
        <v>54729167</v>
      </c>
      <c r="O6" s="193">
        <v>0</v>
      </c>
      <c r="P6" s="189" t="s">
        <v>490</v>
      </c>
      <c r="Q6" s="189">
        <v>0</v>
      </c>
      <c r="R6" s="189" t="s">
        <v>490</v>
      </c>
      <c r="S6" s="189" t="s">
        <v>99</v>
      </c>
      <c r="T6" s="195" t="s">
        <v>1515</v>
      </c>
      <c r="U6" s="195" t="s">
        <v>1516</v>
      </c>
      <c r="V6" s="194">
        <v>0</v>
      </c>
      <c r="W6" s="189" t="s">
        <v>490</v>
      </c>
      <c r="X6" s="189" t="s">
        <v>490</v>
      </c>
      <c r="Y6" s="189"/>
      <c r="Z6" s="189" t="b">
        <f>F6=SUM(H6:N6)</f>
        <v>1</v>
      </c>
      <c r="AA6" s="190" t="s">
        <v>244</v>
      </c>
      <c r="AB6" s="196">
        <v>1</v>
      </c>
      <c r="AC6" s="196">
        <v>0.4</v>
      </c>
      <c r="AD6" s="189"/>
      <c r="AE6" s="197">
        <v>0</v>
      </c>
      <c r="AF6" s="227">
        <f>AB6*F6</f>
        <v>74400000</v>
      </c>
      <c r="AG6" s="227">
        <f>AE6*F6</f>
        <v>0</v>
      </c>
      <c r="AH6" s="219"/>
      <c r="AI6" s="219"/>
    </row>
    <row r="7" spans="1:35" s="114" customFormat="1" ht="15.6" customHeight="1" x14ac:dyDescent="0.25">
      <c r="A7" s="189">
        <v>2</v>
      </c>
      <c r="B7" s="190" t="s">
        <v>629</v>
      </c>
      <c r="C7" s="191" t="s">
        <v>1405</v>
      </c>
      <c r="D7" s="192">
        <v>44197</v>
      </c>
      <c r="E7" s="192">
        <v>46173</v>
      </c>
      <c r="F7" s="193">
        <v>32450000</v>
      </c>
      <c r="G7" s="194" t="s">
        <v>27</v>
      </c>
      <c r="H7" s="193">
        <v>0</v>
      </c>
      <c r="I7" s="193">
        <v>334000</v>
      </c>
      <c r="J7" s="193">
        <v>1685500</v>
      </c>
      <c r="K7" s="193">
        <v>2145000</v>
      </c>
      <c r="L7" s="193">
        <v>11462000</v>
      </c>
      <c r="M7" s="193">
        <v>12027500</v>
      </c>
      <c r="N7" s="193">
        <v>4796000</v>
      </c>
      <c r="O7" s="193">
        <v>0</v>
      </c>
      <c r="P7" s="189" t="s">
        <v>490</v>
      </c>
      <c r="Q7" s="189">
        <v>0</v>
      </c>
      <c r="R7" s="189" t="s">
        <v>490</v>
      </c>
      <c r="S7" s="189" t="s">
        <v>99</v>
      </c>
      <c r="T7" s="189" t="s">
        <v>1174</v>
      </c>
      <c r="U7" s="195" t="s">
        <v>1517</v>
      </c>
      <c r="V7" s="194">
        <v>0</v>
      </c>
      <c r="W7" s="189" t="s">
        <v>490</v>
      </c>
      <c r="X7" s="189" t="s">
        <v>490</v>
      </c>
      <c r="Y7" s="189"/>
      <c r="Z7" s="189" t="b">
        <f>F7=SUM(H7:N7)</f>
        <v>1</v>
      </c>
      <c r="AA7" s="190" t="s">
        <v>235</v>
      </c>
      <c r="AB7" s="196">
        <v>1</v>
      </c>
      <c r="AC7" s="196">
        <v>0.4</v>
      </c>
      <c r="AD7" s="189"/>
      <c r="AE7" s="197">
        <v>0</v>
      </c>
      <c r="AF7" s="227">
        <f>AB7*F7</f>
        <v>32450000</v>
      </c>
      <c r="AG7" s="227">
        <f>AE7*F7</f>
        <v>0</v>
      </c>
      <c r="AH7" s="219"/>
    </row>
    <row r="8" spans="1:35" s="114" customFormat="1" ht="15.6" customHeight="1" x14ac:dyDescent="0.25">
      <c r="A8" s="189">
        <v>3</v>
      </c>
      <c r="B8" s="190" t="s">
        <v>629</v>
      </c>
      <c r="C8" s="191" t="s">
        <v>1406</v>
      </c>
      <c r="D8" s="192">
        <v>44197</v>
      </c>
      <c r="E8" s="192">
        <v>46173</v>
      </c>
      <c r="F8" s="193">
        <v>40250000</v>
      </c>
      <c r="G8" s="194" t="s">
        <v>27</v>
      </c>
      <c r="H8" s="193">
        <v>0</v>
      </c>
      <c r="I8" s="193">
        <v>134000</v>
      </c>
      <c r="J8" s="193">
        <v>646500</v>
      </c>
      <c r="K8" s="193">
        <v>3370000</v>
      </c>
      <c r="L8" s="193">
        <v>12233000</v>
      </c>
      <c r="M8" s="193">
        <v>15022500</v>
      </c>
      <c r="N8" s="193">
        <v>8844000</v>
      </c>
      <c r="O8" s="193">
        <v>0</v>
      </c>
      <c r="P8" s="189" t="s">
        <v>490</v>
      </c>
      <c r="Q8" s="189">
        <v>0</v>
      </c>
      <c r="R8" s="189" t="s">
        <v>490</v>
      </c>
      <c r="S8" s="189" t="s">
        <v>99</v>
      </c>
      <c r="T8" s="189" t="s">
        <v>1175</v>
      </c>
      <c r="U8" s="195" t="s">
        <v>1517</v>
      </c>
      <c r="V8" s="194">
        <v>0</v>
      </c>
      <c r="W8" s="189" t="s">
        <v>490</v>
      </c>
      <c r="X8" s="189" t="s">
        <v>490</v>
      </c>
      <c r="Y8" s="189"/>
      <c r="Z8" s="189" t="b">
        <f>F8=SUM(H8:N8)</f>
        <v>1</v>
      </c>
      <c r="AA8" s="190" t="s">
        <v>238</v>
      </c>
      <c r="AB8" s="196">
        <v>1</v>
      </c>
      <c r="AC8" s="196">
        <v>0.4</v>
      </c>
      <c r="AD8" s="189"/>
      <c r="AE8" s="197">
        <v>0</v>
      </c>
      <c r="AF8" s="227">
        <f>AB8*F8</f>
        <v>40250000</v>
      </c>
      <c r="AG8" s="227">
        <f>AE8*F8</f>
        <v>0</v>
      </c>
      <c r="AH8" s="219"/>
    </row>
    <row r="9" spans="1:35" s="114" customFormat="1" ht="15.6" customHeight="1" x14ac:dyDescent="0.25">
      <c r="A9" s="189">
        <v>4</v>
      </c>
      <c r="B9" s="190" t="s">
        <v>629</v>
      </c>
      <c r="C9" s="191" t="s">
        <v>1407</v>
      </c>
      <c r="D9" s="192">
        <v>44197</v>
      </c>
      <c r="E9" s="192">
        <v>46173</v>
      </c>
      <c r="F9" s="193">
        <v>24270000</v>
      </c>
      <c r="G9" s="194" t="s">
        <v>27</v>
      </c>
      <c r="H9" s="193">
        <v>0</v>
      </c>
      <c r="I9" s="193">
        <v>0</v>
      </c>
      <c r="J9" s="193">
        <v>2064400</v>
      </c>
      <c r="K9" s="193">
        <v>3047200</v>
      </c>
      <c r="L9" s="193">
        <v>8000000</v>
      </c>
      <c r="M9" s="193">
        <v>4633600</v>
      </c>
      <c r="N9" s="193">
        <v>6524800</v>
      </c>
      <c r="O9" s="193">
        <v>0</v>
      </c>
      <c r="P9" s="189" t="s">
        <v>490</v>
      </c>
      <c r="Q9" s="189">
        <v>0</v>
      </c>
      <c r="R9" s="189" t="s">
        <v>490</v>
      </c>
      <c r="S9" s="189" t="s">
        <v>99</v>
      </c>
      <c r="T9" s="195" t="s">
        <v>1518</v>
      </c>
      <c r="U9" s="195" t="s">
        <v>1519</v>
      </c>
      <c r="V9" s="194">
        <v>0</v>
      </c>
      <c r="W9" s="189" t="s">
        <v>490</v>
      </c>
      <c r="X9" s="189" t="s">
        <v>490</v>
      </c>
      <c r="Y9" s="189"/>
      <c r="Z9" s="189" t="b">
        <v>1</v>
      </c>
      <c r="AA9" s="190" t="s">
        <v>244</v>
      </c>
      <c r="AB9" s="196">
        <v>1</v>
      </c>
      <c r="AC9" s="196">
        <v>0.4</v>
      </c>
      <c r="AD9" s="189"/>
      <c r="AE9" s="197">
        <v>0</v>
      </c>
      <c r="AF9" s="227">
        <v>24270000</v>
      </c>
      <c r="AG9" s="227">
        <v>0</v>
      </c>
    </row>
    <row r="10" spans="1:35" s="127" customFormat="1" ht="15.6" customHeight="1" x14ac:dyDescent="0.25">
      <c r="A10" s="189">
        <v>5</v>
      </c>
      <c r="B10" s="190" t="s">
        <v>629</v>
      </c>
      <c r="C10" s="191" t="s">
        <v>1408</v>
      </c>
      <c r="D10" s="198">
        <v>44197</v>
      </c>
      <c r="E10" s="198">
        <v>46173</v>
      </c>
      <c r="F10" s="199">
        <f>87217452+68040</f>
        <v>87285492</v>
      </c>
      <c r="G10" s="200" t="s">
        <v>27</v>
      </c>
      <c r="H10" s="199">
        <v>0</v>
      </c>
      <c r="I10" s="199">
        <v>899384</v>
      </c>
      <c r="J10" s="199">
        <v>4204687</v>
      </c>
      <c r="K10" s="199">
        <v>17993702</v>
      </c>
      <c r="L10" s="199">
        <v>33457949</v>
      </c>
      <c r="M10" s="199">
        <v>25432093</v>
      </c>
      <c r="N10" s="199">
        <f>5229637+68040</f>
        <v>5297677</v>
      </c>
      <c r="O10" s="199">
        <v>0</v>
      </c>
      <c r="P10" s="195" t="s">
        <v>490</v>
      </c>
      <c r="Q10" s="195">
        <v>0</v>
      </c>
      <c r="R10" s="195" t="s">
        <v>490</v>
      </c>
      <c r="S10" s="195" t="s">
        <v>99</v>
      </c>
      <c r="T10" s="195" t="s">
        <v>1520</v>
      </c>
      <c r="U10" s="195" t="s">
        <v>1521</v>
      </c>
      <c r="V10" s="200">
        <v>0</v>
      </c>
      <c r="W10" s="195" t="s">
        <v>490</v>
      </c>
      <c r="X10" s="195" t="s">
        <v>490</v>
      </c>
      <c r="Y10" s="195"/>
      <c r="Z10" s="195" t="b">
        <v>1</v>
      </c>
      <c r="AA10" s="201" t="s">
        <v>243</v>
      </c>
      <c r="AB10" s="202">
        <v>1</v>
      </c>
      <c r="AC10" s="202">
        <v>0.4</v>
      </c>
      <c r="AD10" s="195"/>
      <c r="AE10" s="197">
        <v>0</v>
      </c>
      <c r="AF10" s="228">
        <f>F10</f>
        <v>87285492</v>
      </c>
      <c r="AG10" s="228">
        <v>0</v>
      </c>
    </row>
    <row r="11" spans="1:35" ht="15.6" customHeight="1" x14ac:dyDescent="0.25">
      <c r="A11" s="189">
        <v>6</v>
      </c>
      <c r="B11" s="190" t="s">
        <v>629</v>
      </c>
      <c r="C11" s="191" t="s">
        <v>1409</v>
      </c>
      <c r="D11" s="198">
        <v>44198</v>
      </c>
      <c r="E11" s="198">
        <v>46143</v>
      </c>
      <c r="F11" s="199">
        <v>2312500</v>
      </c>
      <c r="G11" s="200" t="s">
        <v>27</v>
      </c>
      <c r="H11" s="199">
        <v>0</v>
      </c>
      <c r="I11" s="199">
        <v>0</v>
      </c>
      <c r="J11" s="199">
        <v>0</v>
      </c>
      <c r="K11" s="199">
        <v>0</v>
      </c>
      <c r="L11" s="199">
        <v>0</v>
      </c>
      <c r="M11" s="199">
        <v>2312500</v>
      </c>
      <c r="N11" s="199">
        <v>0</v>
      </c>
      <c r="O11" s="199">
        <v>0</v>
      </c>
      <c r="P11" s="195" t="s">
        <v>490</v>
      </c>
      <c r="Q11" s="195">
        <v>0</v>
      </c>
      <c r="R11" s="195" t="s">
        <v>490</v>
      </c>
      <c r="S11" s="195" t="s">
        <v>99</v>
      </c>
      <c r="T11" s="195" t="s">
        <v>1287</v>
      </c>
      <c r="U11" s="195" t="s">
        <v>1521</v>
      </c>
      <c r="V11" s="200">
        <v>0</v>
      </c>
      <c r="W11" s="195" t="s">
        <v>490</v>
      </c>
      <c r="X11" s="195" t="s">
        <v>490</v>
      </c>
      <c r="Y11" s="195"/>
      <c r="Z11" s="195" t="b">
        <v>1</v>
      </c>
      <c r="AA11" s="201" t="s">
        <v>228</v>
      </c>
      <c r="AB11" s="224">
        <v>0</v>
      </c>
      <c r="AC11" s="224">
        <v>0</v>
      </c>
      <c r="AD11" s="195"/>
      <c r="AE11" s="197">
        <v>0</v>
      </c>
      <c r="AF11" s="229">
        <v>0</v>
      </c>
      <c r="AG11" s="228">
        <v>0</v>
      </c>
    </row>
    <row r="12" spans="1:35" ht="15.6" customHeight="1" x14ac:dyDescent="0.25">
      <c r="A12" s="189">
        <v>7</v>
      </c>
      <c r="B12" s="190" t="s">
        <v>629</v>
      </c>
      <c r="C12" s="203" t="s">
        <v>735</v>
      </c>
      <c r="D12" s="192">
        <v>44197</v>
      </c>
      <c r="E12" s="192">
        <v>46173</v>
      </c>
      <c r="F12" s="193">
        <v>34514008</v>
      </c>
      <c r="G12" s="194" t="s">
        <v>27</v>
      </c>
      <c r="H12" s="193">
        <v>0</v>
      </c>
      <c r="I12" s="193">
        <v>345140</v>
      </c>
      <c r="J12" s="193">
        <v>2415981</v>
      </c>
      <c r="K12" s="193">
        <v>6902802</v>
      </c>
      <c r="L12" s="193">
        <v>10354202</v>
      </c>
      <c r="M12" s="193">
        <v>8283362</v>
      </c>
      <c r="N12" s="193">
        <v>6212521</v>
      </c>
      <c r="O12" s="193">
        <v>0</v>
      </c>
      <c r="P12" s="189" t="s">
        <v>490</v>
      </c>
      <c r="Q12" s="189">
        <v>0</v>
      </c>
      <c r="R12" s="189" t="s">
        <v>490</v>
      </c>
      <c r="S12" s="189" t="s">
        <v>99</v>
      </c>
      <c r="T12" s="195" t="s">
        <v>1522</v>
      </c>
      <c r="U12" s="195" t="s">
        <v>1523</v>
      </c>
      <c r="V12" s="194">
        <v>0</v>
      </c>
      <c r="W12" s="189" t="s">
        <v>490</v>
      </c>
      <c r="X12" s="189" t="s">
        <v>490</v>
      </c>
      <c r="Y12" s="189"/>
      <c r="Z12" s="189" t="b">
        <f>F12=SUM(H12:N12)</f>
        <v>1</v>
      </c>
      <c r="AA12" s="190" t="s">
        <v>245</v>
      </c>
      <c r="AB12" s="196">
        <v>1</v>
      </c>
      <c r="AC12" s="196">
        <v>1</v>
      </c>
      <c r="AD12" s="189"/>
      <c r="AE12" s="197">
        <v>0</v>
      </c>
      <c r="AF12" s="227">
        <f t="shared" ref="AF12:AF29" si="0">AB12*F12</f>
        <v>34514008</v>
      </c>
      <c r="AG12" s="227">
        <f>AE12*F12</f>
        <v>0</v>
      </c>
    </row>
    <row r="13" spans="1:35" ht="15.6" customHeight="1" x14ac:dyDescent="0.25">
      <c r="A13" s="189">
        <v>8</v>
      </c>
      <c r="B13" s="190" t="s">
        <v>629</v>
      </c>
      <c r="C13" s="191" t="s">
        <v>682</v>
      </c>
      <c r="D13" s="192">
        <v>44440</v>
      </c>
      <c r="E13" s="192">
        <v>46387</v>
      </c>
      <c r="F13" s="193">
        <v>57282000</v>
      </c>
      <c r="G13" s="194" t="s">
        <v>27</v>
      </c>
      <c r="H13" s="193">
        <v>0</v>
      </c>
      <c r="I13" s="193">
        <v>0</v>
      </c>
      <c r="J13" s="193">
        <v>24958250.609999999</v>
      </c>
      <c r="K13" s="193">
        <v>26115462.739999998</v>
      </c>
      <c r="L13" s="193">
        <v>6208286.6500000004</v>
      </c>
      <c r="M13" s="193">
        <v>0</v>
      </c>
      <c r="N13" s="193">
        <v>0</v>
      </c>
      <c r="O13" s="193">
        <v>137840625</v>
      </c>
      <c r="P13" s="195" t="s">
        <v>1338</v>
      </c>
      <c r="Q13" s="195">
        <v>0</v>
      </c>
      <c r="R13" s="195" t="s">
        <v>490</v>
      </c>
      <c r="S13" s="189" t="s">
        <v>93</v>
      </c>
      <c r="T13" s="189" t="s">
        <v>640</v>
      </c>
      <c r="U13" s="189" t="s">
        <v>899</v>
      </c>
      <c r="V13" s="194">
        <v>141493317</v>
      </c>
      <c r="W13" s="189" t="s">
        <v>620</v>
      </c>
      <c r="X13" s="189" t="s">
        <v>900</v>
      </c>
      <c r="Y13" s="189"/>
      <c r="Z13" s="189" t="b">
        <f>F13=SUM(H13:N13)</f>
        <v>1</v>
      </c>
      <c r="AA13" s="190" t="s">
        <v>133</v>
      </c>
      <c r="AB13" s="196">
        <v>1</v>
      </c>
      <c r="AC13" s="196">
        <v>1</v>
      </c>
      <c r="AD13" s="189"/>
      <c r="AE13" s="197">
        <v>0</v>
      </c>
      <c r="AF13" s="227">
        <f t="shared" si="0"/>
        <v>57282000</v>
      </c>
      <c r="AG13" s="227">
        <f>AE13*F13</f>
        <v>0</v>
      </c>
      <c r="AH13" s="112"/>
    </row>
    <row r="14" spans="1:35" ht="15.6" customHeight="1" x14ac:dyDescent="0.25">
      <c r="A14" s="189">
        <v>9</v>
      </c>
      <c r="B14" s="190" t="s">
        <v>629</v>
      </c>
      <c r="C14" s="191" t="s">
        <v>1181</v>
      </c>
      <c r="D14" s="192">
        <v>44562</v>
      </c>
      <c r="E14" s="192">
        <v>46387</v>
      </c>
      <c r="F14" s="193">
        <v>120586000</v>
      </c>
      <c r="G14" s="194" t="s">
        <v>27</v>
      </c>
      <c r="H14" s="193">
        <v>0</v>
      </c>
      <c r="I14" s="193">
        <v>0</v>
      </c>
      <c r="J14" s="199">
        <f>8058600+4000000</f>
        <v>12058600</v>
      </c>
      <c r="K14" s="199">
        <f>16117200+8000000</f>
        <v>24117200</v>
      </c>
      <c r="L14" s="199">
        <f>20146500+8000000</f>
        <v>28146500</v>
      </c>
      <c r="M14" s="199">
        <f>24175800+10000000</f>
        <v>34175800</v>
      </c>
      <c r="N14" s="199">
        <f>12087900+10000000</f>
        <v>22087900</v>
      </c>
      <c r="O14" s="199">
        <v>85360560</v>
      </c>
      <c r="P14" s="195" t="s">
        <v>1369</v>
      </c>
      <c r="Q14" s="195">
        <v>0</v>
      </c>
      <c r="R14" s="195" t="s">
        <v>490</v>
      </c>
      <c r="S14" s="189" t="s">
        <v>87</v>
      </c>
      <c r="T14" s="195" t="s">
        <v>1339</v>
      </c>
      <c r="U14" s="189" t="s">
        <v>1340</v>
      </c>
      <c r="V14" s="194">
        <v>0</v>
      </c>
      <c r="W14" s="189" t="s">
        <v>490</v>
      </c>
      <c r="X14" s="189" t="s">
        <v>490</v>
      </c>
      <c r="Y14" s="189"/>
      <c r="Z14" s="189" t="b">
        <f>F14=SUM(H14:N14)</f>
        <v>1</v>
      </c>
      <c r="AA14" s="190" t="s">
        <v>127</v>
      </c>
      <c r="AB14" s="196">
        <v>1</v>
      </c>
      <c r="AC14" s="196">
        <v>1</v>
      </c>
      <c r="AD14" s="189"/>
      <c r="AE14" s="197">
        <v>0</v>
      </c>
      <c r="AF14" s="227">
        <f t="shared" si="0"/>
        <v>120586000</v>
      </c>
      <c r="AG14" s="227">
        <f>AE14*F14</f>
        <v>0</v>
      </c>
      <c r="AH14" s="112"/>
    </row>
    <row r="15" spans="1:35" ht="15.6" customHeight="1" x14ac:dyDescent="0.25">
      <c r="A15" s="189">
        <v>10</v>
      </c>
      <c r="B15" s="190" t="s">
        <v>629</v>
      </c>
      <c r="C15" s="203" t="s">
        <v>683</v>
      </c>
      <c r="D15" s="192">
        <v>44562</v>
      </c>
      <c r="E15" s="192">
        <v>46022</v>
      </c>
      <c r="F15" s="193">
        <v>29304000</v>
      </c>
      <c r="G15" s="194" t="s">
        <v>27</v>
      </c>
      <c r="H15" s="193">
        <v>0</v>
      </c>
      <c r="I15" s="193">
        <v>0</v>
      </c>
      <c r="J15" s="193">
        <v>2930400</v>
      </c>
      <c r="K15" s="193">
        <v>11721600</v>
      </c>
      <c r="L15" s="193">
        <v>10256400</v>
      </c>
      <c r="M15" s="193">
        <v>4395600</v>
      </c>
      <c r="N15" s="193">
        <v>0</v>
      </c>
      <c r="O15" s="193">
        <v>22317054</v>
      </c>
      <c r="P15" s="189" t="s">
        <v>621</v>
      </c>
      <c r="Q15" s="195">
        <v>0</v>
      </c>
      <c r="R15" s="195" t="s">
        <v>490</v>
      </c>
      <c r="S15" s="189" t="s">
        <v>93</v>
      </c>
      <c r="T15" s="195" t="s">
        <v>1658</v>
      </c>
      <c r="U15" s="189" t="s">
        <v>829</v>
      </c>
      <c r="V15" s="194">
        <v>49.12</v>
      </c>
      <c r="W15" s="189" t="s">
        <v>620</v>
      </c>
      <c r="X15" s="189" t="s">
        <v>668</v>
      </c>
      <c r="Y15" s="189" t="s">
        <v>669</v>
      </c>
      <c r="Z15" s="189" t="b">
        <f>F15=SUM(H15:N15)</f>
        <v>1</v>
      </c>
      <c r="AA15" s="190" t="s">
        <v>142</v>
      </c>
      <c r="AB15" s="196">
        <v>1</v>
      </c>
      <c r="AC15" s="196">
        <v>0.4</v>
      </c>
      <c r="AD15" s="189"/>
      <c r="AE15" s="197">
        <v>0</v>
      </c>
      <c r="AF15" s="227">
        <f t="shared" si="0"/>
        <v>29304000</v>
      </c>
      <c r="AG15" s="227">
        <f>AE15*F15</f>
        <v>0</v>
      </c>
      <c r="AH15" s="112"/>
    </row>
    <row r="16" spans="1:35" ht="15.6" customHeight="1" x14ac:dyDescent="0.25">
      <c r="A16" s="189">
        <v>11</v>
      </c>
      <c r="B16" s="190" t="s">
        <v>629</v>
      </c>
      <c r="C16" s="191" t="s">
        <v>684</v>
      </c>
      <c r="D16" s="192">
        <v>44562</v>
      </c>
      <c r="E16" s="192">
        <v>46387</v>
      </c>
      <c r="F16" s="193">
        <v>23956000</v>
      </c>
      <c r="G16" s="194" t="s">
        <v>27</v>
      </c>
      <c r="H16" s="193">
        <v>0</v>
      </c>
      <c r="I16" s="193">
        <v>0</v>
      </c>
      <c r="J16" s="193">
        <v>3269997.27</v>
      </c>
      <c r="K16" s="193">
        <v>5231995.6320000002</v>
      </c>
      <c r="L16" s="193">
        <v>6539994.54</v>
      </c>
      <c r="M16" s="193">
        <v>8914012.5580000002</v>
      </c>
      <c r="N16" s="193">
        <v>0</v>
      </c>
      <c r="O16" s="193">
        <v>104400000</v>
      </c>
      <c r="P16" s="195" t="s">
        <v>1341</v>
      </c>
      <c r="Q16" s="195">
        <v>0</v>
      </c>
      <c r="R16" s="195" t="s">
        <v>490</v>
      </c>
      <c r="S16" s="189" t="s">
        <v>93</v>
      </c>
      <c r="T16" s="189" t="s">
        <v>641</v>
      </c>
      <c r="U16" s="189" t="s">
        <v>642</v>
      </c>
      <c r="V16" s="194">
        <v>93357972</v>
      </c>
      <c r="W16" s="189" t="s">
        <v>620</v>
      </c>
      <c r="X16" s="189" t="s">
        <v>1070</v>
      </c>
      <c r="Y16" s="189"/>
      <c r="Z16" s="189" t="b">
        <f>F16=SUM(H16:N16)</f>
        <v>1</v>
      </c>
      <c r="AA16" s="190" t="s">
        <v>142</v>
      </c>
      <c r="AB16" s="196">
        <v>1</v>
      </c>
      <c r="AC16" s="196">
        <v>0.4</v>
      </c>
      <c r="AD16" s="189"/>
      <c r="AE16" s="197">
        <v>0</v>
      </c>
      <c r="AF16" s="227">
        <f t="shared" si="0"/>
        <v>23956000</v>
      </c>
      <c r="AG16" s="227">
        <f>AE16*F16</f>
        <v>0</v>
      </c>
      <c r="AH16" s="112"/>
    </row>
    <row r="17" spans="1:34" s="118" customFormat="1" ht="15.6" customHeight="1" x14ac:dyDescent="0.25">
      <c r="A17" s="189">
        <v>12</v>
      </c>
      <c r="B17" s="190" t="s">
        <v>629</v>
      </c>
      <c r="C17" s="203" t="s">
        <v>1058</v>
      </c>
      <c r="D17" s="198">
        <v>44562</v>
      </c>
      <c r="E17" s="198">
        <v>46387</v>
      </c>
      <c r="F17" s="193">
        <v>80000000</v>
      </c>
      <c r="G17" s="194" t="s">
        <v>27</v>
      </c>
      <c r="H17" s="193">
        <v>0</v>
      </c>
      <c r="I17" s="193" t="s">
        <v>565</v>
      </c>
      <c r="J17" s="193">
        <v>10000000</v>
      </c>
      <c r="K17" s="193">
        <v>15000000</v>
      </c>
      <c r="L17" s="193">
        <v>20000000</v>
      </c>
      <c r="M17" s="193">
        <v>25000000</v>
      </c>
      <c r="N17" s="193">
        <v>10000000</v>
      </c>
      <c r="O17" s="199">
        <v>0</v>
      </c>
      <c r="P17" s="189" t="s">
        <v>490</v>
      </c>
      <c r="Q17" s="195">
        <v>0</v>
      </c>
      <c r="R17" s="195" t="s">
        <v>490</v>
      </c>
      <c r="S17" s="189" t="s">
        <v>33</v>
      </c>
      <c r="T17" s="189" t="s">
        <v>1071</v>
      </c>
      <c r="U17" s="189" t="s">
        <v>642</v>
      </c>
      <c r="V17" s="194" t="s">
        <v>490</v>
      </c>
      <c r="W17" s="189" t="s">
        <v>490</v>
      </c>
      <c r="X17" s="189" t="s">
        <v>490</v>
      </c>
      <c r="Y17" s="189" t="s">
        <v>565</v>
      </c>
      <c r="Z17" s="189" t="s">
        <v>565</v>
      </c>
      <c r="AA17" s="190" t="s">
        <v>165</v>
      </c>
      <c r="AB17" s="196">
        <v>1</v>
      </c>
      <c r="AC17" s="196">
        <v>0.4</v>
      </c>
      <c r="AD17" s="189"/>
      <c r="AE17" s="197">
        <v>0</v>
      </c>
      <c r="AF17" s="227">
        <f t="shared" si="0"/>
        <v>80000000</v>
      </c>
      <c r="AG17" s="227">
        <v>0</v>
      </c>
      <c r="AH17" s="112"/>
    </row>
    <row r="18" spans="1:34" s="102" customFormat="1" ht="15.6" customHeight="1" x14ac:dyDescent="0.25">
      <c r="A18" s="189">
        <v>13</v>
      </c>
      <c r="B18" s="190" t="s">
        <v>629</v>
      </c>
      <c r="C18" s="191" t="s">
        <v>1410</v>
      </c>
      <c r="D18" s="192">
        <v>44562</v>
      </c>
      <c r="E18" s="192">
        <v>46387</v>
      </c>
      <c r="F18" s="193">
        <v>36630000</v>
      </c>
      <c r="G18" s="194" t="s">
        <v>27</v>
      </c>
      <c r="H18" s="193">
        <v>0</v>
      </c>
      <c r="I18" s="193">
        <v>0</v>
      </c>
      <c r="J18" s="193">
        <v>7326000</v>
      </c>
      <c r="K18" s="193">
        <v>17582400</v>
      </c>
      <c r="L18" s="193">
        <v>11721600</v>
      </c>
      <c r="M18" s="193">
        <v>0</v>
      </c>
      <c r="N18" s="193">
        <v>0</v>
      </c>
      <c r="O18" s="199">
        <v>0</v>
      </c>
      <c r="P18" s="189" t="s">
        <v>490</v>
      </c>
      <c r="Q18" s="199">
        <v>27300000</v>
      </c>
      <c r="R18" s="195" t="s">
        <v>1731</v>
      </c>
      <c r="S18" s="189" t="s">
        <v>72</v>
      </c>
      <c r="T18" s="195" t="s">
        <v>1449</v>
      </c>
      <c r="U18" s="195" t="s">
        <v>1397</v>
      </c>
      <c r="V18" s="194">
        <v>0.47719299999999998</v>
      </c>
      <c r="W18" s="189" t="s">
        <v>620</v>
      </c>
      <c r="X18" s="189" t="s">
        <v>647</v>
      </c>
      <c r="Y18" s="189" t="s">
        <v>648</v>
      </c>
      <c r="Z18" s="189"/>
      <c r="AA18" s="201" t="s">
        <v>136</v>
      </c>
      <c r="AB18" s="196">
        <v>1</v>
      </c>
      <c r="AC18" s="202">
        <v>0.4</v>
      </c>
      <c r="AD18" s="189"/>
      <c r="AE18" s="197">
        <v>0</v>
      </c>
      <c r="AF18" s="227">
        <f t="shared" si="0"/>
        <v>36630000</v>
      </c>
      <c r="AG18" s="227">
        <f t="shared" ref="AG18:AG27" si="1">AE18*F18</f>
        <v>0</v>
      </c>
      <c r="AH18" s="113"/>
    </row>
    <row r="19" spans="1:34" ht="15.6" customHeight="1" x14ac:dyDescent="0.25">
      <c r="A19" s="189">
        <v>15</v>
      </c>
      <c r="B19" s="190" t="s">
        <v>629</v>
      </c>
      <c r="C19" s="191" t="s">
        <v>1183</v>
      </c>
      <c r="D19" s="192">
        <v>44562</v>
      </c>
      <c r="E19" s="192">
        <v>46387</v>
      </c>
      <c r="F19" s="193">
        <v>32967000</v>
      </c>
      <c r="G19" s="194" t="s">
        <v>27</v>
      </c>
      <c r="H19" s="193">
        <v>0</v>
      </c>
      <c r="I19" s="193">
        <v>0</v>
      </c>
      <c r="J19" s="193">
        <v>2000000</v>
      </c>
      <c r="K19" s="193">
        <v>5000000</v>
      </c>
      <c r="L19" s="193">
        <v>9000000</v>
      </c>
      <c r="M19" s="193">
        <v>10000000</v>
      </c>
      <c r="N19" s="193">
        <v>6967000</v>
      </c>
      <c r="O19" s="199">
        <v>0</v>
      </c>
      <c r="P19" s="195" t="s">
        <v>490</v>
      </c>
      <c r="Q19" s="204">
        <v>0</v>
      </c>
      <c r="R19" s="195" t="s">
        <v>490</v>
      </c>
      <c r="S19" s="189" t="s">
        <v>90</v>
      </c>
      <c r="T19" s="195" t="s">
        <v>1732</v>
      </c>
      <c r="U19" s="189" t="s">
        <v>968</v>
      </c>
      <c r="V19" s="194">
        <v>57.12</v>
      </c>
      <c r="W19" s="189" t="s">
        <v>969</v>
      </c>
      <c r="X19" s="189" t="s">
        <v>970</v>
      </c>
      <c r="Y19" s="189"/>
      <c r="Z19" s="189" t="b">
        <f t="shared" ref="Z19:Z27" si="2">F19=SUM(H19:N19)</f>
        <v>1</v>
      </c>
      <c r="AA19" s="190" t="s">
        <v>175</v>
      </c>
      <c r="AB19" s="196">
        <v>1</v>
      </c>
      <c r="AC19" s="196">
        <v>1</v>
      </c>
      <c r="AD19" s="189"/>
      <c r="AE19" s="197">
        <v>0</v>
      </c>
      <c r="AF19" s="227">
        <f t="shared" si="0"/>
        <v>32967000</v>
      </c>
      <c r="AG19" s="227">
        <f t="shared" si="1"/>
        <v>0</v>
      </c>
      <c r="AH19" s="112"/>
    </row>
    <row r="20" spans="1:34" ht="15.6" customHeight="1" x14ac:dyDescent="0.25">
      <c r="A20" s="189">
        <v>16</v>
      </c>
      <c r="B20" s="190" t="s">
        <v>630</v>
      </c>
      <c r="C20" s="191" t="s">
        <v>687</v>
      </c>
      <c r="D20" s="192">
        <v>44562</v>
      </c>
      <c r="E20" s="192">
        <v>46387</v>
      </c>
      <c r="F20" s="193">
        <v>24437280</v>
      </c>
      <c r="G20" s="194" t="s">
        <v>27</v>
      </c>
      <c r="H20" s="193">
        <v>0</v>
      </c>
      <c r="I20" s="193">
        <v>0</v>
      </c>
      <c r="J20" s="193">
        <v>3665592</v>
      </c>
      <c r="K20" s="193">
        <v>5192922</v>
      </c>
      <c r="L20" s="193">
        <v>5192922</v>
      </c>
      <c r="M20" s="193">
        <v>5192922</v>
      </c>
      <c r="N20" s="193">
        <v>5192922</v>
      </c>
      <c r="O20" s="193">
        <v>152022491</v>
      </c>
      <c r="P20" s="189" t="s">
        <v>622</v>
      </c>
      <c r="Q20" s="204">
        <v>0</v>
      </c>
      <c r="R20" s="195" t="s">
        <v>490</v>
      </c>
      <c r="S20" s="189" t="s">
        <v>33</v>
      </c>
      <c r="T20" s="195" t="s">
        <v>1313</v>
      </c>
      <c r="U20" s="189" t="s">
        <v>654</v>
      </c>
      <c r="V20" s="194">
        <v>128809714</v>
      </c>
      <c r="W20" s="189" t="s">
        <v>670</v>
      </c>
      <c r="X20" s="189" t="s">
        <v>671</v>
      </c>
      <c r="Y20" s="189" t="s">
        <v>672</v>
      </c>
      <c r="Z20" s="189" t="b">
        <f t="shared" si="2"/>
        <v>1</v>
      </c>
      <c r="AA20" s="190" t="s">
        <v>76</v>
      </c>
      <c r="AB20" s="196">
        <v>0</v>
      </c>
      <c r="AC20" s="196">
        <v>0</v>
      </c>
      <c r="AD20" s="189" t="s">
        <v>68</v>
      </c>
      <c r="AE20" s="205">
        <v>1</v>
      </c>
      <c r="AF20" s="227">
        <f t="shared" si="0"/>
        <v>0</v>
      </c>
      <c r="AG20" s="227">
        <f t="shared" si="1"/>
        <v>24437280</v>
      </c>
      <c r="AH20" s="112"/>
    </row>
    <row r="21" spans="1:34" ht="15.6" customHeight="1" x14ac:dyDescent="0.25">
      <c r="A21" s="189">
        <v>17</v>
      </c>
      <c r="B21" s="190" t="s">
        <v>630</v>
      </c>
      <c r="C21" s="191" t="s">
        <v>1161</v>
      </c>
      <c r="D21" s="192">
        <v>44562</v>
      </c>
      <c r="E21" s="192">
        <v>46387</v>
      </c>
      <c r="F21" s="193">
        <v>70177920</v>
      </c>
      <c r="G21" s="194" t="s">
        <v>27</v>
      </c>
      <c r="H21" s="193">
        <v>0</v>
      </c>
      <c r="I21" s="193">
        <v>0</v>
      </c>
      <c r="J21" s="193">
        <v>10526688</v>
      </c>
      <c r="K21" s="193">
        <v>14912808</v>
      </c>
      <c r="L21" s="193">
        <v>14912808</v>
      </c>
      <c r="M21" s="193">
        <v>14912808</v>
      </c>
      <c r="N21" s="193">
        <v>14912808</v>
      </c>
      <c r="O21" s="193">
        <v>152022491</v>
      </c>
      <c r="P21" s="189" t="s">
        <v>622</v>
      </c>
      <c r="Q21" s="204">
        <v>0</v>
      </c>
      <c r="R21" s="195" t="s">
        <v>490</v>
      </c>
      <c r="S21" s="189" t="s">
        <v>33</v>
      </c>
      <c r="T21" s="195" t="s">
        <v>1313</v>
      </c>
      <c r="U21" s="189" t="s">
        <v>654</v>
      </c>
      <c r="V21" s="194">
        <v>128809714</v>
      </c>
      <c r="W21" s="189" t="s">
        <v>670</v>
      </c>
      <c r="X21" s="189" t="s">
        <v>671</v>
      </c>
      <c r="Y21" s="189" t="s">
        <v>672</v>
      </c>
      <c r="Z21" s="189" t="b">
        <f t="shared" si="2"/>
        <v>1</v>
      </c>
      <c r="AA21" s="190" t="s">
        <v>76</v>
      </c>
      <c r="AB21" s="196">
        <v>0</v>
      </c>
      <c r="AC21" s="196">
        <v>0</v>
      </c>
      <c r="AD21" s="189" t="s">
        <v>68</v>
      </c>
      <c r="AE21" s="205">
        <v>1</v>
      </c>
      <c r="AF21" s="227">
        <f t="shared" si="0"/>
        <v>0</v>
      </c>
      <c r="AG21" s="227">
        <f t="shared" si="1"/>
        <v>70177920</v>
      </c>
      <c r="AH21" s="112"/>
    </row>
    <row r="22" spans="1:34" ht="15.6" customHeight="1" x14ac:dyDescent="0.25">
      <c r="A22" s="189">
        <v>18</v>
      </c>
      <c r="B22" s="190" t="s">
        <v>630</v>
      </c>
      <c r="C22" s="191" t="s">
        <v>689</v>
      </c>
      <c r="D22" s="192">
        <v>44562</v>
      </c>
      <c r="E22" s="192">
        <v>46387</v>
      </c>
      <c r="F22" s="193">
        <v>12490800</v>
      </c>
      <c r="G22" s="194" t="s">
        <v>27</v>
      </c>
      <c r="H22" s="193">
        <v>0</v>
      </c>
      <c r="I22" s="193">
        <v>0</v>
      </c>
      <c r="J22" s="193">
        <v>4371780</v>
      </c>
      <c r="K22" s="193">
        <v>3747240</v>
      </c>
      <c r="L22" s="193">
        <v>3747240</v>
      </c>
      <c r="M22" s="193">
        <v>312270</v>
      </c>
      <c r="N22" s="193">
        <v>312270</v>
      </c>
      <c r="O22" s="193">
        <v>152022491</v>
      </c>
      <c r="P22" s="189" t="s">
        <v>622</v>
      </c>
      <c r="Q22" s="204">
        <v>0</v>
      </c>
      <c r="R22" s="195" t="s">
        <v>490</v>
      </c>
      <c r="S22" s="189" t="s">
        <v>33</v>
      </c>
      <c r="T22" s="195" t="s">
        <v>1313</v>
      </c>
      <c r="U22" s="189" t="s">
        <v>654</v>
      </c>
      <c r="V22" s="194">
        <v>128809714</v>
      </c>
      <c r="W22" s="189" t="s">
        <v>670</v>
      </c>
      <c r="X22" s="189" t="s">
        <v>671</v>
      </c>
      <c r="Y22" s="189" t="s">
        <v>672</v>
      </c>
      <c r="Z22" s="189" t="b">
        <f t="shared" si="2"/>
        <v>1</v>
      </c>
      <c r="AA22" s="201" t="s">
        <v>220</v>
      </c>
      <c r="AB22" s="196">
        <v>0</v>
      </c>
      <c r="AC22" s="196">
        <v>0</v>
      </c>
      <c r="AD22" s="195" t="s">
        <v>155</v>
      </c>
      <c r="AE22" s="205">
        <v>1</v>
      </c>
      <c r="AF22" s="227">
        <f t="shared" si="0"/>
        <v>0</v>
      </c>
      <c r="AG22" s="227">
        <f t="shared" si="1"/>
        <v>12490800</v>
      </c>
      <c r="AH22" s="112"/>
    </row>
    <row r="23" spans="1:34" ht="15.6" customHeight="1" x14ac:dyDescent="0.25">
      <c r="A23" s="189">
        <v>19</v>
      </c>
      <c r="B23" s="190" t="s">
        <v>630</v>
      </c>
      <c r="C23" s="191" t="s">
        <v>1162</v>
      </c>
      <c r="D23" s="192">
        <v>44562</v>
      </c>
      <c r="E23" s="192">
        <v>46387</v>
      </c>
      <c r="F23" s="193">
        <v>21756000</v>
      </c>
      <c r="G23" s="194" t="s">
        <v>27</v>
      </c>
      <c r="H23" s="193">
        <v>0</v>
      </c>
      <c r="I23" s="193">
        <v>0</v>
      </c>
      <c r="J23" s="193">
        <v>3263400</v>
      </c>
      <c r="K23" s="193">
        <v>4623150</v>
      </c>
      <c r="L23" s="193">
        <v>4623150</v>
      </c>
      <c r="M23" s="193">
        <v>4623150</v>
      </c>
      <c r="N23" s="193">
        <v>4623150</v>
      </c>
      <c r="O23" s="193">
        <v>152022491</v>
      </c>
      <c r="P23" s="189" t="s">
        <v>622</v>
      </c>
      <c r="Q23" s="204">
        <v>0</v>
      </c>
      <c r="R23" s="195" t="s">
        <v>490</v>
      </c>
      <c r="S23" s="189" t="s">
        <v>33</v>
      </c>
      <c r="T23" s="195" t="s">
        <v>1313</v>
      </c>
      <c r="U23" s="189" t="s">
        <v>654</v>
      </c>
      <c r="V23" s="194">
        <v>128809714</v>
      </c>
      <c r="W23" s="189" t="s">
        <v>670</v>
      </c>
      <c r="X23" s="189" t="s">
        <v>671</v>
      </c>
      <c r="Y23" s="189" t="s">
        <v>672</v>
      </c>
      <c r="Z23" s="189" t="b">
        <f t="shared" si="2"/>
        <v>1</v>
      </c>
      <c r="AA23" s="190" t="s">
        <v>76</v>
      </c>
      <c r="AB23" s="196">
        <v>0</v>
      </c>
      <c r="AC23" s="196">
        <v>0</v>
      </c>
      <c r="AD23" s="189" t="s">
        <v>68</v>
      </c>
      <c r="AE23" s="205">
        <v>1</v>
      </c>
      <c r="AF23" s="227">
        <f t="shared" si="0"/>
        <v>0</v>
      </c>
      <c r="AG23" s="227">
        <f t="shared" si="1"/>
        <v>21756000</v>
      </c>
      <c r="AH23" s="112"/>
    </row>
    <row r="24" spans="1:34" ht="15.6" customHeight="1" x14ac:dyDescent="0.25">
      <c r="A24" s="189">
        <v>20</v>
      </c>
      <c r="B24" s="190" t="s">
        <v>630</v>
      </c>
      <c r="C24" s="203" t="s">
        <v>995</v>
      </c>
      <c r="D24" s="192">
        <v>44378</v>
      </c>
      <c r="E24" s="192">
        <v>46387</v>
      </c>
      <c r="F24" s="193">
        <v>10000000</v>
      </c>
      <c r="G24" s="194" t="s">
        <v>27</v>
      </c>
      <c r="H24" s="193">
        <v>0</v>
      </c>
      <c r="I24" s="193">
        <v>0</v>
      </c>
      <c r="J24" s="193">
        <v>1154929.5774647887</v>
      </c>
      <c r="K24" s="193">
        <v>1880281.690140845</v>
      </c>
      <c r="L24" s="193">
        <v>2500000</v>
      </c>
      <c r="M24" s="193">
        <v>2605633.8028169014</v>
      </c>
      <c r="N24" s="193">
        <v>1859154.9295774647</v>
      </c>
      <c r="O24" s="193">
        <v>5000000</v>
      </c>
      <c r="P24" s="195" t="s">
        <v>1740</v>
      </c>
      <c r="Q24" s="195">
        <v>0</v>
      </c>
      <c r="R24" s="195" t="s">
        <v>490</v>
      </c>
      <c r="S24" s="189" t="s">
        <v>33</v>
      </c>
      <c r="T24" s="189" t="s">
        <v>1072</v>
      </c>
      <c r="U24" s="189" t="s">
        <v>901</v>
      </c>
      <c r="V24" s="194"/>
      <c r="W24" s="189"/>
      <c r="X24" s="189"/>
      <c r="Y24" s="189"/>
      <c r="Z24" s="189" t="b">
        <f t="shared" si="2"/>
        <v>1</v>
      </c>
      <c r="AA24" s="190" t="s">
        <v>67</v>
      </c>
      <c r="AB24" s="196">
        <v>0</v>
      </c>
      <c r="AC24" s="196">
        <v>0</v>
      </c>
      <c r="AD24" s="189" t="s">
        <v>113</v>
      </c>
      <c r="AE24" s="205">
        <v>1</v>
      </c>
      <c r="AF24" s="227">
        <f t="shared" si="0"/>
        <v>0</v>
      </c>
      <c r="AG24" s="227">
        <f t="shared" si="1"/>
        <v>10000000</v>
      </c>
      <c r="AH24" s="111"/>
    </row>
    <row r="25" spans="1:34" ht="15.6" customHeight="1" x14ac:dyDescent="0.25">
      <c r="A25" s="189">
        <v>21</v>
      </c>
      <c r="B25" s="190" t="s">
        <v>630</v>
      </c>
      <c r="C25" s="203" t="s">
        <v>994</v>
      </c>
      <c r="D25" s="192">
        <v>44562</v>
      </c>
      <c r="E25" s="192">
        <v>46387</v>
      </c>
      <c r="F25" s="193">
        <v>40000000</v>
      </c>
      <c r="G25" s="194" t="s">
        <v>27</v>
      </c>
      <c r="H25" s="193">
        <v>0</v>
      </c>
      <c r="I25" s="193">
        <v>0</v>
      </c>
      <c r="J25" s="193">
        <v>2800000</v>
      </c>
      <c r="K25" s="193">
        <v>8800000</v>
      </c>
      <c r="L25" s="193">
        <v>8800000</v>
      </c>
      <c r="M25" s="193">
        <v>10000000</v>
      </c>
      <c r="N25" s="193">
        <v>9600000</v>
      </c>
      <c r="O25" s="199">
        <v>0</v>
      </c>
      <c r="P25" s="189" t="s">
        <v>490</v>
      </c>
      <c r="Q25" s="195">
        <v>0</v>
      </c>
      <c r="R25" s="189" t="s">
        <v>490</v>
      </c>
      <c r="S25" s="189" t="s">
        <v>87</v>
      </c>
      <c r="T25" s="195" t="s">
        <v>1733</v>
      </c>
      <c r="U25" s="189" t="s">
        <v>902</v>
      </c>
      <c r="V25" s="194"/>
      <c r="W25" s="189"/>
      <c r="X25" s="189"/>
      <c r="Y25" s="189"/>
      <c r="Z25" s="189" t="b">
        <f t="shared" si="2"/>
        <v>1</v>
      </c>
      <c r="AA25" s="190" t="s">
        <v>67</v>
      </c>
      <c r="AB25" s="196">
        <v>0</v>
      </c>
      <c r="AC25" s="196">
        <v>0</v>
      </c>
      <c r="AD25" s="189" t="s">
        <v>113</v>
      </c>
      <c r="AE25" s="205">
        <v>1</v>
      </c>
      <c r="AF25" s="227">
        <f t="shared" si="0"/>
        <v>0</v>
      </c>
      <c r="AG25" s="227">
        <f t="shared" si="1"/>
        <v>40000000</v>
      </c>
      <c r="AH25" s="111"/>
    </row>
    <row r="26" spans="1:34" ht="15.6" customHeight="1" x14ac:dyDescent="0.25">
      <c r="A26" s="189">
        <v>22</v>
      </c>
      <c r="B26" s="190" t="s">
        <v>630</v>
      </c>
      <c r="C26" s="191" t="s">
        <v>692</v>
      </c>
      <c r="D26" s="192">
        <v>44927</v>
      </c>
      <c r="E26" s="192">
        <v>46387</v>
      </c>
      <c r="F26" s="199">
        <v>24300000</v>
      </c>
      <c r="G26" s="194" t="s">
        <v>27</v>
      </c>
      <c r="H26" s="193">
        <v>0</v>
      </c>
      <c r="I26" s="193">
        <v>0</v>
      </c>
      <c r="J26" s="193">
        <v>0</v>
      </c>
      <c r="K26" s="199">
        <v>3645000</v>
      </c>
      <c r="L26" s="199">
        <v>8505000</v>
      </c>
      <c r="M26" s="199">
        <v>8505000</v>
      </c>
      <c r="N26" s="199">
        <v>3645000</v>
      </c>
      <c r="O26" s="193">
        <v>21150000</v>
      </c>
      <c r="P26" s="195" t="s">
        <v>1741</v>
      </c>
      <c r="Q26" s="195">
        <v>0</v>
      </c>
      <c r="R26" s="189" t="s">
        <v>490</v>
      </c>
      <c r="S26" s="189" t="s">
        <v>87</v>
      </c>
      <c r="T26" s="189" t="s">
        <v>903</v>
      </c>
      <c r="U26" s="189" t="s">
        <v>904</v>
      </c>
      <c r="V26" s="194"/>
      <c r="W26" s="189" t="s">
        <v>620</v>
      </c>
      <c r="X26" s="189" t="s">
        <v>905</v>
      </c>
      <c r="Y26" s="189" t="s">
        <v>906</v>
      </c>
      <c r="Z26" s="189" t="b">
        <f t="shared" si="2"/>
        <v>1</v>
      </c>
      <c r="AA26" s="190" t="s">
        <v>67</v>
      </c>
      <c r="AB26" s="196">
        <v>0</v>
      </c>
      <c r="AC26" s="196">
        <v>0</v>
      </c>
      <c r="AD26" s="189" t="s">
        <v>113</v>
      </c>
      <c r="AE26" s="205">
        <v>1</v>
      </c>
      <c r="AF26" s="227">
        <f t="shared" si="0"/>
        <v>0</v>
      </c>
      <c r="AG26" s="227">
        <f t="shared" si="1"/>
        <v>24300000</v>
      </c>
      <c r="AH26" s="111"/>
    </row>
    <row r="27" spans="1:34" ht="15.6" customHeight="1" x14ac:dyDescent="0.25">
      <c r="A27" s="189">
        <v>23</v>
      </c>
      <c r="B27" s="190" t="s">
        <v>630</v>
      </c>
      <c r="C27" s="203" t="s">
        <v>993</v>
      </c>
      <c r="D27" s="192">
        <v>44562</v>
      </c>
      <c r="E27" s="192">
        <v>46387</v>
      </c>
      <c r="F27" s="193">
        <v>45143000</v>
      </c>
      <c r="G27" s="194" t="s">
        <v>27</v>
      </c>
      <c r="H27" s="193">
        <v>0</v>
      </c>
      <c r="I27" s="193">
        <v>0</v>
      </c>
      <c r="J27" s="193">
        <v>2446409</v>
      </c>
      <c r="K27" s="193">
        <v>8089285</v>
      </c>
      <c r="L27" s="193">
        <v>13416727</v>
      </c>
      <c r="M27" s="193">
        <v>13842922</v>
      </c>
      <c r="N27" s="193">
        <v>7347657</v>
      </c>
      <c r="O27" s="199">
        <v>0</v>
      </c>
      <c r="P27" s="189" t="s">
        <v>490</v>
      </c>
      <c r="Q27" s="195">
        <v>0</v>
      </c>
      <c r="R27" s="195" t="s">
        <v>490</v>
      </c>
      <c r="S27" s="189" t="s">
        <v>87</v>
      </c>
      <c r="T27" s="189" t="s">
        <v>1073</v>
      </c>
      <c r="U27" s="189" t="s">
        <v>907</v>
      </c>
      <c r="V27" s="194">
        <v>44136271.5</v>
      </c>
      <c r="W27" s="189" t="s">
        <v>620</v>
      </c>
      <c r="X27" s="189" t="s">
        <v>908</v>
      </c>
      <c r="Y27" s="189" t="s">
        <v>909</v>
      </c>
      <c r="Z27" s="189" t="b">
        <f t="shared" si="2"/>
        <v>1</v>
      </c>
      <c r="AA27" s="190" t="s">
        <v>67</v>
      </c>
      <c r="AB27" s="196">
        <v>0</v>
      </c>
      <c r="AC27" s="196">
        <v>0</v>
      </c>
      <c r="AD27" s="189" t="s">
        <v>113</v>
      </c>
      <c r="AE27" s="205">
        <v>1</v>
      </c>
      <c r="AF27" s="227">
        <f t="shared" si="0"/>
        <v>0</v>
      </c>
      <c r="AG27" s="227">
        <f t="shared" si="1"/>
        <v>45143000</v>
      </c>
      <c r="AH27" s="111"/>
    </row>
    <row r="28" spans="1:34" s="128" customFormat="1" ht="15.6" customHeight="1" x14ac:dyDescent="0.25">
      <c r="A28" s="189">
        <v>24</v>
      </c>
      <c r="B28" s="190" t="s">
        <v>630</v>
      </c>
      <c r="C28" s="191" t="s">
        <v>1323</v>
      </c>
      <c r="D28" s="198">
        <v>44562</v>
      </c>
      <c r="E28" s="198">
        <v>46022</v>
      </c>
      <c r="F28" s="199">
        <v>5700000</v>
      </c>
      <c r="G28" s="200" t="s">
        <v>27</v>
      </c>
      <c r="H28" s="199">
        <v>0</v>
      </c>
      <c r="I28" s="199">
        <v>0</v>
      </c>
      <c r="J28" s="199">
        <v>1140000</v>
      </c>
      <c r="K28" s="199">
        <v>1140000</v>
      </c>
      <c r="L28" s="199">
        <v>1140000</v>
      </c>
      <c r="M28" s="199">
        <v>1140000</v>
      </c>
      <c r="N28" s="199">
        <v>1140000</v>
      </c>
      <c r="O28" s="195">
        <v>0</v>
      </c>
      <c r="P28" s="195" t="s">
        <v>490</v>
      </c>
      <c r="Q28" s="195">
        <v>0</v>
      </c>
      <c r="R28" s="195" t="s">
        <v>490</v>
      </c>
      <c r="S28" s="195" t="s">
        <v>87</v>
      </c>
      <c r="T28" s="195" t="s">
        <v>1724</v>
      </c>
      <c r="U28" s="195"/>
      <c r="V28" s="200"/>
      <c r="W28" s="195"/>
      <c r="X28" s="195"/>
      <c r="Y28" s="195"/>
      <c r="Z28" s="195"/>
      <c r="AA28" s="201" t="s">
        <v>67</v>
      </c>
      <c r="AB28" s="202">
        <v>0</v>
      </c>
      <c r="AC28" s="202">
        <v>0</v>
      </c>
      <c r="AD28" s="195" t="s">
        <v>113</v>
      </c>
      <c r="AE28" s="197">
        <v>1</v>
      </c>
      <c r="AF28" s="227">
        <f t="shared" si="0"/>
        <v>0</v>
      </c>
      <c r="AG28" s="230">
        <f>AE28*F28</f>
        <v>5700000</v>
      </c>
      <c r="AH28" s="124"/>
    </row>
    <row r="29" spans="1:34" ht="15.6" customHeight="1" x14ac:dyDescent="0.25">
      <c r="A29" s="189">
        <v>25</v>
      </c>
      <c r="B29" s="190" t="s">
        <v>630</v>
      </c>
      <c r="C29" s="191" t="s">
        <v>736</v>
      </c>
      <c r="D29" s="198">
        <v>44562</v>
      </c>
      <c r="E29" s="198">
        <v>46387</v>
      </c>
      <c r="F29" s="206">
        <v>17000000</v>
      </c>
      <c r="G29" s="204" t="s">
        <v>27</v>
      </c>
      <c r="H29" s="206">
        <v>0</v>
      </c>
      <c r="I29" s="206">
        <v>0</v>
      </c>
      <c r="J29" s="206">
        <v>4476072</v>
      </c>
      <c r="K29" s="206">
        <v>4898521</v>
      </c>
      <c r="L29" s="206">
        <v>2894233</v>
      </c>
      <c r="M29" s="206">
        <v>2894335</v>
      </c>
      <c r="N29" s="206">
        <v>1836839</v>
      </c>
      <c r="O29" s="207">
        <v>41008242</v>
      </c>
      <c r="P29" s="208" t="s">
        <v>1748</v>
      </c>
      <c r="Q29" s="195">
        <v>0</v>
      </c>
      <c r="R29" s="204" t="s">
        <v>490</v>
      </c>
      <c r="S29" s="204" t="s">
        <v>192</v>
      </c>
      <c r="T29" s="208" t="s">
        <v>1906</v>
      </c>
      <c r="U29" s="204" t="s">
        <v>1359</v>
      </c>
      <c r="V29" s="204">
        <v>0.69299999999999995</v>
      </c>
      <c r="W29" s="204" t="s">
        <v>847</v>
      </c>
      <c r="X29" s="204" t="s">
        <v>490</v>
      </c>
      <c r="Y29" s="204" t="s">
        <v>490</v>
      </c>
      <c r="Z29" s="204"/>
      <c r="AA29" s="209" t="s">
        <v>285</v>
      </c>
      <c r="AB29" s="210">
        <v>0</v>
      </c>
      <c r="AC29" s="210">
        <v>0</v>
      </c>
      <c r="AD29" s="204" t="s">
        <v>65</v>
      </c>
      <c r="AE29" s="210">
        <v>1</v>
      </c>
      <c r="AF29" s="227">
        <f t="shared" si="0"/>
        <v>0</v>
      </c>
      <c r="AG29" s="230">
        <f>AE29*F29</f>
        <v>17000000</v>
      </c>
      <c r="AH29" s="111"/>
    </row>
    <row r="30" spans="1:34" ht="15.6" customHeight="1" x14ac:dyDescent="0.25">
      <c r="A30" s="189">
        <v>26</v>
      </c>
      <c r="B30" s="190" t="s">
        <v>630</v>
      </c>
      <c r="C30" s="203" t="s">
        <v>693</v>
      </c>
      <c r="D30" s="192">
        <v>44562</v>
      </c>
      <c r="E30" s="192">
        <v>46387</v>
      </c>
      <c r="F30" s="193">
        <v>20000000</v>
      </c>
      <c r="G30" s="194" t="s">
        <v>27</v>
      </c>
      <c r="H30" s="193">
        <v>0</v>
      </c>
      <c r="I30" s="193">
        <v>0</v>
      </c>
      <c r="J30" s="193">
        <v>1531087</v>
      </c>
      <c r="K30" s="193">
        <v>4295421</v>
      </c>
      <c r="L30" s="193">
        <v>5946430</v>
      </c>
      <c r="M30" s="193">
        <v>4239455</v>
      </c>
      <c r="N30" s="193">
        <v>3987607</v>
      </c>
      <c r="O30" s="193">
        <v>13000000</v>
      </c>
      <c r="P30" s="195" t="s">
        <v>1742</v>
      </c>
      <c r="Q30" s="195">
        <v>0</v>
      </c>
      <c r="R30" s="189" t="s">
        <v>490</v>
      </c>
      <c r="S30" s="189" t="s">
        <v>87</v>
      </c>
      <c r="T30" s="189" t="s">
        <v>1074</v>
      </c>
      <c r="U30" s="189" t="s">
        <v>910</v>
      </c>
      <c r="V30" s="194">
        <v>21.6</v>
      </c>
      <c r="W30" s="189" t="s">
        <v>636</v>
      </c>
      <c r="X30" s="189" t="s">
        <v>911</v>
      </c>
      <c r="Y30" s="189" t="s">
        <v>909</v>
      </c>
      <c r="Z30" s="189" t="b">
        <f>F30=SUM(H30:N30)</f>
        <v>1</v>
      </c>
      <c r="AA30" s="190" t="s">
        <v>285</v>
      </c>
      <c r="AB30" s="196">
        <v>0</v>
      </c>
      <c r="AC30" s="196">
        <v>0</v>
      </c>
      <c r="AD30" s="189" t="s">
        <v>65</v>
      </c>
      <c r="AE30" s="205">
        <v>1</v>
      </c>
      <c r="AF30" s="227">
        <f>AB30*F30</f>
        <v>0</v>
      </c>
      <c r="AG30" s="227">
        <f>AE30*F30</f>
        <v>20000000</v>
      </c>
      <c r="AH30" s="111"/>
    </row>
    <row r="31" spans="1:34" s="114" customFormat="1" ht="15.6" customHeight="1" x14ac:dyDescent="0.25">
      <c r="A31" s="189">
        <v>27</v>
      </c>
      <c r="B31" s="190" t="s">
        <v>630</v>
      </c>
      <c r="C31" s="191" t="s">
        <v>1103</v>
      </c>
      <c r="D31" s="198">
        <v>44562</v>
      </c>
      <c r="E31" s="198">
        <v>46387</v>
      </c>
      <c r="F31" s="206">
        <v>7600000</v>
      </c>
      <c r="G31" s="204" t="s">
        <v>27</v>
      </c>
      <c r="H31" s="206">
        <v>0</v>
      </c>
      <c r="I31" s="206"/>
      <c r="J31" s="206" t="s">
        <v>866</v>
      </c>
      <c r="K31" s="206" t="s">
        <v>867</v>
      </c>
      <c r="L31" s="206">
        <v>1530410</v>
      </c>
      <c r="M31" s="206">
        <v>1530410</v>
      </c>
      <c r="N31" s="206">
        <f>1530410+3008770</f>
        <v>4539180</v>
      </c>
      <c r="O31" s="206">
        <v>0</v>
      </c>
      <c r="P31" s="204" t="s">
        <v>490</v>
      </c>
      <c r="Q31" s="195">
        <v>0</v>
      </c>
      <c r="R31" s="204" t="s">
        <v>490</v>
      </c>
      <c r="S31" s="204" t="s">
        <v>192</v>
      </c>
      <c r="T31" s="208" t="s">
        <v>1745</v>
      </c>
      <c r="U31" s="204" t="s">
        <v>1168</v>
      </c>
      <c r="V31" s="204" t="s">
        <v>490</v>
      </c>
      <c r="W31" s="204" t="s">
        <v>490</v>
      </c>
      <c r="X31" s="204" t="s">
        <v>490</v>
      </c>
      <c r="Y31" s="208" t="s">
        <v>490</v>
      </c>
      <c r="Z31" s="204"/>
      <c r="AA31" s="209" t="s">
        <v>285</v>
      </c>
      <c r="AB31" s="208">
        <v>0</v>
      </c>
      <c r="AC31" s="211">
        <v>0</v>
      </c>
      <c r="AD31" s="212" t="s">
        <v>65</v>
      </c>
      <c r="AE31" s="211">
        <v>1</v>
      </c>
      <c r="AF31" s="227">
        <v>0</v>
      </c>
      <c r="AG31" s="227">
        <f>AE31*F31</f>
        <v>7600000</v>
      </c>
      <c r="AH31" s="111"/>
    </row>
    <row r="32" spans="1:34" s="118" customFormat="1" ht="15.6" customHeight="1" x14ac:dyDescent="0.25">
      <c r="A32" s="189">
        <v>28</v>
      </c>
      <c r="B32" s="190" t="s">
        <v>630</v>
      </c>
      <c r="C32" s="191" t="s">
        <v>1169</v>
      </c>
      <c r="D32" s="213">
        <v>44562</v>
      </c>
      <c r="E32" s="213">
        <v>46387</v>
      </c>
      <c r="F32" s="206">
        <v>14306000</v>
      </c>
      <c r="G32" s="204" t="s">
        <v>27</v>
      </c>
      <c r="H32" s="206">
        <v>0</v>
      </c>
      <c r="I32" s="206"/>
      <c r="J32" s="206">
        <f>2861200</f>
        <v>2861200</v>
      </c>
      <c r="K32" s="206">
        <v>2861200</v>
      </c>
      <c r="L32" s="206">
        <v>2861200</v>
      </c>
      <c r="M32" s="206">
        <v>2861200</v>
      </c>
      <c r="N32" s="206">
        <f>2826120+35080</f>
        <v>2861200</v>
      </c>
      <c r="O32" s="206">
        <v>0</v>
      </c>
      <c r="P32" s="204" t="s">
        <v>490</v>
      </c>
      <c r="Q32" s="204">
        <v>0</v>
      </c>
      <c r="R32" s="195" t="s">
        <v>490</v>
      </c>
      <c r="S32" s="204" t="s">
        <v>192</v>
      </c>
      <c r="T32" s="204" t="s">
        <v>1170</v>
      </c>
      <c r="U32" s="204" t="s">
        <v>1171</v>
      </c>
      <c r="V32" s="208" t="s">
        <v>490</v>
      </c>
      <c r="W32" s="208" t="s">
        <v>490</v>
      </c>
      <c r="X32" s="208" t="s">
        <v>490</v>
      </c>
      <c r="Y32" s="208" t="s">
        <v>490</v>
      </c>
      <c r="Z32" s="204"/>
      <c r="AA32" s="209" t="s">
        <v>285</v>
      </c>
      <c r="AB32" s="211">
        <v>0</v>
      </c>
      <c r="AC32" s="211">
        <v>0</v>
      </c>
      <c r="AD32" s="214" t="s">
        <v>65</v>
      </c>
      <c r="AE32" s="211">
        <v>1</v>
      </c>
      <c r="AF32" s="227">
        <v>0</v>
      </c>
      <c r="AG32" s="227">
        <f>AE32*F32</f>
        <v>14306000</v>
      </c>
      <c r="AH32" s="111"/>
    </row>
    <row r="33" spans="1:34" ht="15.6" customHeight="1" x14ac:dyDescent="0.25">
      <c r="A33" s="189">
        <v>29</v>
      </c>
      <c r="B33" s="190" t="s">
        <v>630</v>
      </c>
      <c r="C33" s="203" t="s">
        <v>737</v>
      </c>
      <c r="D33" s="213">
        <v>44562</v>
      </c>
      <c r="E33" s="213">
        <v>46387</v>
      </c>
      <c r="F33" s="193">
        <v>12632000</v>
      </c>
      <c r="G33" s="194" t="s">
        <v>27</v>
      </c>
      <c r="H33" s="193">
        <v>0</v>
      </c>
      <c r="I33" s="193">
        <v>0</v>
      </c>
      <c r="J33" s="193">
        <v>601800</v>
      </c>
      <c r="K33" s="193">
        <v>601800</v>
      </c>
      <c r="L33" s="193">
        <v>3948930</v>
      </c>
      <c r="M33" s="193">
        <v>3948930</v>
      </c>
      <c r="N33" s="193">
        <f>3948930-418390</f>
        <v>3530540</v>
      </c>
      <c r="O33" s="193">
        <v>3948930</v>
      </c>
      <c r="P33" s="195" t="s">
        <v>1747</v>
      </c>
      <c r="Q33" s="204">
        <v>0</v>
      </c>
      <c r="R33" s="195" t="s">
        <v>490</v>
      </c>
      <c r="S33" s="189" t="s">
        <v>192</v>
      </c>
      <c r="T33" s="189" t="s">
        <v>1746</v>
      </c>
      <c r="U33" s="189" t="s">
        <v>1172</v>
      </c>
      <c r="V33" s="194" t="s">
        <v>490</v>
      </c>
      <c r="W33" s="189" t="s">
        <v>490</v>
      </c>
      <c r="X33" s="189"/>
      <c r="Y33" s="189"/>
      <c r="Z33" s="189" t="b">
        <v>0</v>
      </c>
      <c r="AA33" s="190" t="s">
        <v>285</v>
      </c>
      <c r="AB33" s="196">
        <v>0</v>
      </c>
      <c r="AC33" s="196">
        <v>0</v>
      </c>
      <c r="AD33" s="189" t="s">
        <v>65</v>
      </c>
      <c r="AE33" s="205">
        <v>1</v>
      </c>
      <c r="AF33" s="227">
        <v>0</v>
      </c>
      <c r="AG33" s="227">
        <v>12632000</v>
      </c>
      <c r="AH33" s="111"/>
    </row>
    <row r="34" spans="1:34" ht="15.6" customHeight="1" x14ac:dyDescent="0.25">
      <c r="A34" s="189">
        <v>30</v>
      </c>
      <c r="B34" s="190" t="s">
        <v>630</v>
      </c>
      <c r="C34" s="191" t="s">
        <v>695</v>
      </c>
      <c r="D34" s="198">
        <v>44562</v>
      </c>
      <c r="E34" s="198">
        <v>46387</v>
      </c>
      <c r="F34" s="199">
        <v>8250000</v>
      </c>
      <c r="G34" s="200" t="s">
        <v>27</v>
      </c>
      <c r="H34" s="199">
        <v>0</v>
      </c>
      <c r="I34" s="199">
        <v>0</v>
      </c>
      <c r="J34" s="199">
        <v>600000</v>
      </c>
      <c r="K34" s="199">
        <v>1500000</v>
      </c>
      <c r="L34" s="199">
        <v>2000000</v>
      </c>
      <c r="M34" s="199">
        <v>2500000</v>
      </c>
      <c r="N34" s="199">
        <v>1650000</v>
      </c>
      <c r="O34" s="199">
        <v>3948930</v>
      </c>
      <c r="P34" s="195" t="s">
        <v>673</v>
      </c>
      <c r="Q34" s="204">
        <v>0</v>
      </c>
      <c r="R34" s="195" t="s">
        <v>490</v>
      </c>
      <c r="S34" s="195" t="s">
        <v>87</v>
      </c>
      <c r="T34" s="195" t="s">
        <v>1314</v>
      </c>
      <c r="U34" s="195" t="s">
        <v>676</v>
      </c>
      <c r="V34" s="200" t="s">
        <v>830</v>
      </c>
      <c r="W34" s="195" t="s">
        <v>677</v>
      </c>
      <c r="X34" s="195" t="s">
        <v>831</v>
      </c>
      <c r="Y34" s="195" t="s">
        <v>832</v>
      </c>
      <c r="Z34" s="195" t="b">
        <f>F34=SUM(H34:N34)</f>
        <v>1</v>
      </c>
      <c r="AA34" s="201" t="s">
        <v>285</v>
      </c>
      <c r="AB34" s="202">
        <v>0</v>
      </c>
      <c r="AC34" s="202">
        <v>0</v>
      </c>
      <c r="AD34" s="195" t="s">
        <v>65</v>
      </c>
      <c r="AE34" s="197">
        <v>1</v>
      </c>
      <c r="AF34" s="228">
        <f>AB34*F34</f>
        <v>0</v>
      </c>
      <c r="AG34" s="228">
        <f>AE34*F34</f>
        <v>8250000</v>
      </c>
      <c r="AH34" s="111"/>
    </row>
    <row r="35" spans="1:34" s="118" customFormat="1" ht="15.6" customHeight="1" x14ac:dyDescent="0.25">
      <c r="A35" s="189">
        <v>31</v>
      </c>
      <c r="B35" s="190" t="s">
        <v>630</v>
      </c>
      <c r="C35" s="191" t="s">
        <v>1678</v>
      </c>
      <c r="D35" s="213">
        <v>44562</v>
      </c>
      <c r="E35" s="213">
        <v>46387</v>
      </c>
      <c r="F35" s="206">
        <v>15000000</v>
      </c>
      <c r="G35" s="204" t="s">
        <v>27</v>
      </c>
      <c r="H35" s="206">
        <v>0</v>
      </c>
      <c r="I35" s="206">
        <v>0</v>
      </c>
      <c r="J35" s="207">
        <v>5900000</v>
      </c>
      <c r="K35" s="207">
        <v>6500000</v>
      </c>
      <c r="L35" s="207">
        <v>1200000</v>
      </c>
      <c r="M35" s="207">
        <v>1000000</v>
      </c>
      <c r="N35" s="207">
        <v>400000</v>
      </c>
      <c r="O35" s="207">
        <v>10560000</v>
      </c>
      <c r="P35" s="208" t="s">
        <v>1394</v>
      </c>
      <c r="Q35" s="204">
        <v>0</v>
      </c>
      <c r="R35" s="204" t="s">
        <v>490</v>
      </c>
      <c r="S35" s="204" t="s">
        <v>180</v>
      </c>
      <c r="T35" s="208" t="s">
        <v>1395</v>
      </c>
      <c r="U35" s="204" t="s">
        <v>855</v>
      </c>
      <c r="V35" s="204" t="s">
        <v>1130</v>
      </c>
      <c r="W35" s="204" t="s">
        <v>1131</v>
      </c>
      <c r="X35" s="204" t="s">
        <v>1132</v>
      </c>
      <c r="Y35" s="208" t="s">
        <v>490</v>
      </c>
      <c r="Z35" s="204"/>
      <c r="AA35" s="209" t="s">
        <v>285</v>
      </c>
      <c r="AB35" s="210">
        <v>0</v>
      </c>
      <c r="AC35" s="210">
        <v>0</v>
      </c>
      <c r="AD35" s="204" t="s">
        <v>65</v>
      </c>
      <c r="AE35" s="210">
        <v>1</v>
      </c>
      <c r="AF35" s="230">
        <v>0</v>
      </c>
      <c r="AG35" s="230">
        <f>AE35*F35</f>
        <v>15000000</v>
      </c>
      <c r="AH35" s="111"/>
    </row>
    <row r="36" spans="1:34" ht="15.6" customHeight="1" x14ac:dyDescent="0.25">
      <c r="A36" s="189">
        <v>32</v>
      </c>
      <c r="B36" s="190" t="s">
        <v>630</v>
      </c>
      <c r="C36" s="191" t="s">
        <v>697</v>
      </c>
      <c r="D36" s="198">
        <v>44317</v>
      </c>
      <c r="E36" s="198">
        <v>46265</v>
      </c>
      <c r="F36" s="193">
        <v>12500000</v>
      </c>
      <c r="G36" s="194" t="s">
        <v>27</v>
      </c>
      <c r="H36" s="193">
        <v>0</v>
      </c>
      <c r="I36" s="193">
        <v>0</v>
      </c>
      <c r="J36" s="193">
        <v>1875000</v>
      </c>
      <c r="K36" s="193">
        <v>2656250</v>
      </c>
      <c r="L36" s="193">
        <v>2656250</v>
      </c>
      <c r="M36" s="193">
        <v>2656250</v>
      </c>
      <c r="N36" s="193">
        <v>2656250</v>
      </c>
      <c r="O36" s="215" t="s">
        <v>1288</v>
      </c>
      <c r="P36" s="189" t="s">
        <v>623</v>
      </c>
      <c r="Q36" s="204">
        <v>0</v>
      </c>
      <c r="R36" s="195" t="s">
        <v>490</v>
      </c>
      <c r="S36" s="189" t="s">
        <v>102</v>
      </c>
      <c r="T36" s="208" t="s">
        <v>1743</v>
      </c>
      <c r="U36" s="189" t="s">
        <v>835</v>
      </c>
      <c r="V36" s="194" t="s">
        <v>836</v>
      </c>
      <c r="W36" s="189"/>
      <c r="X36" s="189"/>
      <c r="Y36" s="189" t="s">
        <v>490</v>
      </c>
      <c r="Z36" s="189" t="b">
        <f>F36=SUM(H36:N36)</f>
        <v>1</v>
      </c>
      <c r="AA36" s="190" t="s">
        <v>219</v>
      </c>
      <c r="AB36" s="196">
        <v>0</v>
      </c>
      <c r="AC36" s="196">
        <v>0</v>
      </c>
      <c r="AD36" s="189" t="s">
        <v>43</v>
      </c>
      <c r="AE36" s="205">
        <v>1</v>
      </c>
      <c r="AF36" s="227">
        <f>AB36*F36</f>
        <v>0</v>
      </c>
      <c r="AG36" s="227">
        <f>AE36*F36</f>
        <v>12500000</v>
      </c>
      <c r="AH36" s="111"/>
    </row>
    <row r="37" spans="1:34" ht="15.6" customHeight="1" x14ac:dyDescent="0.25">
      <c r="A37" s="189">
        <v>33</v>
      </c>
      <c r="B37" s="190" t="s">
        <v>630</v>
      </c>
      <c r="C37" s="191" t="s">
        <v>698</v>
      </c>
      <c r="D37" s="198">
        <v>44317</v>
      </c>
      <c r="E37" s="198">
        <v>46265</v>
      </c>
      <c r="F37" s="193">
        <v>4000000</v>
      </c>
      <c r="G37" s="194" t="s">
        <v>27</v>
      </c>
      <c r="H37" s="193">
        <v>0</v>
      </c>
      <c r="I37" s="193">
        <v>0</v>
      </c>
      <c r="J37" s="193">
        <v>600000</v>
      </c>
      <c r="K37" s="193">
        <v>850000</v>
      </c>
      <c r="L37" s="193">
        <v>850000</v>
      </c>
      <c r="M37" s="193">
        <v>850000</v>
      </c>
      <c r="N37" s="193">
        <v>850000</v>
      </c>
      <c r="O37" s="215" t="s">
        <v>1289</v>
      </c>
      <c r="P37" s="189" t="s">
        <v>623</v>
      </c>
      <c r="Q37" s="204">
        <v>0</v>
      </c>
      <c r="R37" s="195" t="s">
        <v>490</v>
      </c>
      <c r="S37" s="189" t="s">
        <v>102</v>
      </c>
      <c r="T37" s="195" t="s">
        <v>1524</v>
      </c>
      <c r="U37" s="189" t="s">
        <v>837</v>
      </c>
      <c r="V37" s="194" t="s">
        <v>1032</v>
      </c>
      <c r="W37" s="189"/>
      <c r="X37" s="189"/>
      <c r="Y37" s="189" t="s">
        <v>490</v>
      </c>
      <c r="Z37" s="189" t="b">
        <f>F37=SUM(H37:N37)</f>
        <v>1</v>
      </c>
      <c r="AA37" s="190" t="s">
        <v>218</v>
      </c>
      <c r="AB37" s="196">
        <v>0</v>
      </c>
      <c r="AC37" s="196">
        <v>0</v>
      </c>
      <c r="AD37" s="189" t="s">
        <v>35</v>
      </c>
      <c r="AE37" s="205">
        <v>1</v>
      </c>
      <c r="AF37" s="227">
        <f>AB37*F37</f>
        <v>0</v>
      </c>
      <c r="AG37" s="227">
        <f>AE37*F37</f>
        <v>4000000</v>
      </c>
      <c r="AH37" s="111"/>
    </row>
    <row r="38" spans="1:34" ht="15.6" customHeight="1" x14ac:dyDescent="0.25">
      <c r="A38" s="189">
        <v>34</v>
      </c>
      <c r="B38" s="190" t="s">
        <v>631</v>
      </c>
      <c r="C38" s="191" t="s">
        <v>700</v>
      </c>
      <c r="D38" s="192">
        <v>44562</v>
      </c>
      <c r="E38" s="192">
        <v>45657</v>
      </c>
      <c r="F38" s="199">
        <v>92300000</v>
      </c>
      <c r="G38" s="194" t="s">
        <v>27</v>
      </c>
      <c r="H38" s="193">
        <v>0</v>
      </c>
      <c r="I38" s="193">
        <v>0</v>
      </c>
      <c r="J38" s="193">
        <v>31150000</v>
      </c>
      <c r="K38" s="199">
        <v>46150000</v>
      </c>
      <c r="L38" s="199">
        <v>15000000</v>
      </c>
      <c r="M38" s="193">
        <v>0</v>
      </c>
      <c r="N38" s="193">
        <v>0</v>
      </c>
      <c r="O38" s="199">
        <v>0</v>
      </c>
      <c r="P38" s="189" t="s">
        <v>490</v>
      </c>
      <c r="Q38" s="206">
        <v>197700000</v>
      </c>
      <c r="R38" s="189" t="s">
        <v>1731</v>
      </c>
      <c r="S38" s="189" t="s">
        <v>99</v>
      </c>
      <c r="T38" s="195" t="s">
        <v>1315</v>
      </c>
      <c r="U38" s="189" t="s">
        <v>655</v>
      </c>
      <c r="V38" s="194" t="s">
        <v>490</v>
      </c>
      <c r="W38" s="189" t="s">
        <v>490</v>
      </c>
      <c r="X38" s="189" t="s">
        <v>490</v>
      </c>
      <c r="Y38" s="189" t="s">
        <v>490</v>
      </c>
      <c r="Z38" s="189" t="b">
        <f>F38=SUM(H38:N38)</f>
        <v>1</v>
      </c>
      <c r="AA38" s="190" t="s">
        <v>225</v>
      </c>
      <c r="AB38" s="196">
        <v>0</v>
      </c>
      <c r="AC38" s="196">
        <v>0</v>
      </c>
      <c r="AD38" s="189"/>
      <c r="AE38" s="197">
        <v>0</v>
      </c>
      <c r="AF38" s="227">
        <f>AB38*F38</f>
        <v>0</v>
      </c>
      <c r="AG38" s="227">
        <f>AE38*F38</f>
        <v>0</v>
      </c>
      <c r="AH38" s="112"/>
    </row>
    <row r="39" spans="1:34" s="108" customFormat="1" ht="15.6" customHeight="1" x14ac:dyDescent="0.25">
      <c r="A39" s="189">
        <v>35</v>
      </c>
      <c r="B39" s="190" t="s">
        <v>631</v>
      </c>
      <c r="C39" s="203" t="s">
        <v>738</v>
      </c>
      <c r="D39" s="192">
        <v>44562</v>
      </c>
      <c r="E39" s="192">
        <v>46387</v>
      </c>
      <c r="F39" s="193">
        <v>2500000</v>
      </c>
      <c r="G39" s="194" t="s">
        <v>27</v>
      </c>
      <c r="H39" s="193">
        <v>0</v>
      </c>
      <c r="I39" s="193">
        <v>0</v>
      </c>
      <c r="J39" s="193">
        <v>500000</v>
      </c>
      <c r="K39" s="193">
        <v>500000</v>
      </c>
      <c r="L39" s="193">
        <v>500000</v>
      </c>
      <c r="M39" s="193">
        <v>500000</v>
      </c>
      <c r="N39" s="193">
        <v>500000</v>
      </c>
      <c r="O39" s="193">
        <v>377296</v>
      </c>
      <c r="P39" s="189" t="s">
        <v>834</v>
      </c>
      <c r="Q39" s="204">
        <v>0</v>
      </c>
      <c r="R39" s="189" t="s">
        <v>490</v>
      </c>
      <c r="S39" s="189" t="s">
        <v>33</v>
      </c>
      <c r="T39" s="189" t="s">
        <v>950</v>
      </c>
      <c r="U39" s="189" t="s">
        <v>950</v>
      </c>
      <c r="V39" s="194">
        <v>0</v>
      </c>
      <c r="W39" s="189" t="s">
        <v>490</v>
      </c>
      <c r="X39" s="189" t="s">
        <v>490</v>
      </c>
      <c r="Y39" s="189" t="s">
        <v>490</v>
      </c>
      <c r="Z39" s="189"/>
      <c r="AA39" s="190" t="s">
        <v>291</v>
      </c>
      <c r="AB39" s="196">
        <v>0</v>
      </c>
      <c r="AC39" s="196">
        <v>0</v>
      </c>
      <c r="AD39" s="189"/>
      <c r="AE39" s="197">
        <v>0</v>
      </c>
      <c r="AF39" s="227">
        <v>0</v>
      </c>
      <c r="AG39" s="227">
        <v>0</v>
      </c>
      <c r="AH39" s="112"/>
    </row>
    <row r="40" spans="1:34" ht="15.6" customHeight="1" x14ac:dyDescent="0.25">
      <c r="A40" s="189">
        <v>36</v>
      </c>
      <c r="B40" s="190" t="s">
        <v>631</v>
      </c>
      <c r="C40" s="203" t="s">
        <v>739</v>
      </c>
      <c r="D40" s="192">
        <v>44562</v>
      </c>
      <c r="E40" s="192">
        <v>46387</v>
      </c>
      <c r="F40" s="193">
        <v>80000000</v>
      </c>
      <c r="G40" s="194" t="s">
        <v>27</v>
      </c>
      <c r="H40" s="193">
        <v>0</v>
      </c>
      <c r="I40" s="193">
        <v>0</v>
      </c>
      <c r="J40" s="193">
        <v>1939393.9393939395</v>
      </c>
      <c r="K40" s="193">
        <v>9696969.6969696973</v>
      </c>
      <c r="L40" s="193">
        <v>21333333.333333332</v>
      </c>
      <c r="M40" s="193">
        <v>42181818.18181818</v>
      </c>
      <c r="N40" s="193">
        <v>4848484.8484848486</v>
      </c>
      <c r="O40" s="193">
        <v>132327000</v>
      </c>
      <c r="P40" s="189" t="s">
        <v>624</v>
      </c>
      <c r="Q40" s="204">
        <v>0</v>
      </c>
      <c r="R40" s="189" t="s">
        <v>490</v>
      </c>
      <c r="S40" s="189" t="s">
        <v>87</v>
      </c>
      <c r="T40" s="189" t="s">
        <v>833</v>
      </c>
      <c r="U40" s="189" t="s">
        <v>642</v>
      </c>
      <c r="V40" s="194">
        <v>320.38</v>
      </c>
      <c r="W40" s="189" t="s">
        <v>670</v>
      </c>
      <c r="X40" s="189" t="s">
        <v>674</v>
      </c>
      <c r="Y40" s="189" t="s">
        <v>675</v>
      </c>
      <c r="Z40" s="189" t="b">
        <f>F40=SUM(H40:N40)</f>
        <v>1</v>
      </c>
      <c r="AA40" s="190" t="s">
        <v>88</v>
      </c>
      <c r="AB40" s="196">
        <v>0</v>
      </c>
      <c r="AC40" s="196">
        <v>0</v>
      </c>
      <c r="AD40" s="189"/>
      <c r="AE40" s="197">
        <v>0</v>
      </c>
      <c r="AF40" s="227">
        <f>AB40*F40</f>
        <v>0</v>
      </c>
      <c r="AG40" s="227">
        <f t="shared" ref="AG40:AG48" si="3">AE40*F40</f>
        <v>0</v>
      </c>
      <c r="AH40" s="112"/>
    </row>
    <row r="41" spans="1:34" ht="15.6" customHeight="1" x14ac:dyDescent="0.25">
      <c r="A41" s="189">
        <v>37</v>
      </c>
      <c r="B41" s="190" t="s">
        <v>631</v>
      </c>
      <c r="C41" s="191" t="s">
        <v>1189</v>
      </c>
      <c r="D41" s="192">
        <v>44562</v>
      </c>
      <c r="E41" s="192">
        <v>44926</v>
      </c>
      <c r="F41" s="193">
        <v>42900000</v>
      </c>
      <c r="G41" s="194" t="s">
        <v>27</v>
      </c>
      <c r="H41" s="193">
        <v>0</v>
      </c>
      <c r="I41" s="193">
        <v>0</v>
      </c>
      <c r="J41" s="193">
        <v>42900000</v>
      </c>
      <c r="K41" s="193">
        <v>0</v>
      </c>
      <c r="L41" s="193">
        <v>0</v>
      </c>
      <c r="M41" s="193">
        <v>0</v>
      </c>
      <c r="N41" s="193">
        <v>0</v>
      </c>
      <c r="O41" s="193">
        <v>0</v>
      </c>
      <c r="P41" s="189" t="s">
        <v>490</v>
      </c>
      <c r="Q41" s="204">
        <v>0</v>
      </c>
      <c r="R41" s="189" t="s">
        <v>490</v>
      </c>
      <c r="S41" s="189" t="s">
        <v>204</v>
      </c>
      <c r="T41" s="195" t="s">
        <v>1342</v>
      </c>
      <c r="U41" s="195" t="s">
        <v>912</v>
      </c>
      <c r="V41" s="194">
        <v>0</v>
      </c>
      <c r="W41" s="189" t="s">
        <v>490</v>
      </c>
      <c r="X41" s="189" t="s">
        <v>490</v>
      </c>
      <c r="Y41" s="189" t="s">
        <v>490</v>
      </c>
      <c r="Z41" s="189" t="b">
        <f>F41=SUM(H41:N41)</f>
        <v>1</v>
      </c>
      <c r="AA41" s="190" t="s">
        <v>267</v>
      </c>
      <c r="AB41" s="196">
        <v>0</v>
      </c>
      <c r="AC41" s="196">
        <v>0</v>
      </c>
      <c r="AD41" s="189"/>
      <c r="AE41" s="197">
        <v>0</v>
      </c>
      <c r="AF41" s="227">
        <f>AB41*F41</f>
        <v>0</v>
      </c>
      <c r="AG41" s="227">
        <f t="shared" si="3"/>
        <v>0</v>
      </c>
      <c r="AH41" s="111"/>
    </row>
    <row r="42" spans="1:34" ht="15.6" customHeight="1" x14ac:dyDescent="0.25">
      <c r="A42" s="189">
        <v>38</v>
      </c>
      <c r="B42" s="190" t="s">
        <v>631</v>
      </c>
      <c r="C42" s="191" t="s">
        <v>740</v>
      </c>
      <c r="D42" s="213">
        <v>44562</v>
      </c>
      <c r="E42" s="213">
        <v>46387</v>
      </c>
      <c r="F42" s="206">
        <v>30690000</v>
      </c>
      <c r="G42" s="204" t="s">
        <v>27</v>
      </c>
      <c r="H42" s="206">
        <v>0</v>
      </c>
      <c r="I42" s="206">
        <v>0</v>
      </c>
      <c r="J42" s="206">
        <v>0</v>
      </c>
      <c r="K42" s="206">
        <v>690000</v>
      </c>
      <c r="L42" s="206">
        <v>10000000</v>
      </c>
      <c r="M42" s="206">
        <v>10000000</v>
      </c>
      <c r="N42" s="206">
        <v>10000000</v>
      </c>
      <c r="O42" s="206">
        <v>0</v>
      </c>
      <c r="P42" s="208" t="s">
        <v>1360</v>
      </c>
      <c r="Q42" s="204">
        <v>0</v>
      </c>
      <c r="R42" s="204" t="s">
        <v>490</v>
      </c>
      <c r="S42" s="204" t="s">
        <v>180</v>
      </c>
      <c r="T42" s="208" t="s">
        <v>1688</v>
      </c>
      <c r="U42" s="204" t="s">
        <v>848</v>
      </c>
      <c r="V42" s="204">
        <v>369</v>
      </c>
      <c r="W42" s="204" t="s">
        <v>848</v>
      </c>
      <c r="X42" s="204" t="s">
        <v>849</v>
      </c>
      <c r="Y42" s="204"/>
      <c r="Z42" s="204" t="b">
        <f>F42=SUM(H42:N42)</f>
        <v>1</v>
      </c>
      <c r="AA42" s="209" t="s">
        <v>263</v>
      </c>
      <c r="AB42" s="210">
        <v>0</v>
      </c>
      <c r="AC42" s="210">
        <v>0</v>
      </c>
      <c r="AD42" s="204"/>
      <c r="AE42" s="210">
        <v>0</v>
      </c>
      <c r="AF42" s="230">
        <f>AD42*E42</f>
        <v>0</v>
      </c>
      <c r="AG42" s="230">
        <f t="shared" si="3"/>
        <v>0</v>
      </c>
      <c r="AH42" s="111"/>
    </row>
    <row r="43" spans="1:34" s="123" customFormat="1" ht="15.6" customHeight="1" x14ac:dyDescent="0.25">
      <c r="A43" s="189">
        <v>39</v>
      </c>
      <c r="B43" s="190" t="s">
        <v>631</v>
      </c>
      <c r="C43" s="191" t="s">
        <v>1202</v>
      </c>
      <c r="D43" s="198">
        <v>44927</v>
      </c>
      <c r="E43" s="198">
        <v>46022</v>
      </c>
      <c r="F43" s="216">
        <v>10000000</v>
      </c>
      <c r="G43" s="217" t="s">
        <v>27</v>
      </c>
      <c r="H43" s="199">
        <v>0</v>
      </c>
      <c r="I43" s="199">
        <v>0</v>
      </c>
      <c r="J43" s="199">
        <v>0</v>
      </c>
      <c r="K43" s="199">
        <v>600000</v>
      </c>
      <c r="L43" s="199">
        <v>4700000</v>
      </c>
      <c r="M43" s="199">
        <v>4700000</v>
      </c>
      <c r="N43" s="199">
        <v>0</v>
      </c>
      <c r="O43" s="199">
        <v>29031336</v>
      </c>
      <c r="P43" s="195" t="s">
        <v>1316</v>
      </c>
      <c r="Q43" s="204">
        <v>0</v>
      </c>
      <c r="R43" s="217" t="s">
        <v>490</v>
      </c>
      <c r="S43" s="217" t="s">
        <v>99</v>
      </c>
      <c r="T43" s="195" t="s">
        <v>1317</v>
      </c>
      <c r="U43" s="217" t="s">
        <v>1318</v>
      </c>
      <c r="V43" s="217" t="s">
        <v>565</v>
      </c>
      <c r="W43" s="217" t="s">
        <v>565</v>
      </c>
      <c r="X43" s="217" t="s">
        <v>565</v>
      </c>
      <c r="Y43" s="217" t="s">
        <v>565</v>
      </c>
      <c r="Z43" s="217" t="b">
        <v>1</v>
      </c>
      <c r="AA43" s="225" t="s">
        <v>244</v>
      </c>
      <c r="AB43" s="226">
        <v>1</v>
      </c>
      <c r="AC43" s="226">
        <v>0.4</v>
      </c>
      <c r="AD43" s="204"/>
      <c r="AE43" s="197">
        <v>0</v>
      </c>
      <c r="AF43" s="230">
        <f>F43</f>
        <v>10000000</v>
      </c>
      <c r="AG43" s="230">
        <f t="shared" si="3"/>
        <v>0</v>
      </c>
      <c r="AH43" s="124"/>
    </row>
    <row r="44" spans="1:34" ht="15.6" customHeight="1" x14ac:dyDescent="0.25">
      <c r="A44" s="189">
        <v>40</v>
      </c>
      <c r="B44" s="190" t="s">
        <v>631</v>
      </c>
      <c r="C44" s="191" t="s">
        <v>741</v>
      </c>
      <c r="D44" s="192">
        <v>44562</v>
      </c>
      <c r="E44" s="192">
        <v>45657</v>
      </c>
      <c r="F44" s="193">
        <f>7000000+3400000</f>
        <v>10400000</v>
      </c>
      <c r="G44" s="194" t="s">
        <v>27</v>
      </c>
      <c r="H44" s="193">
        <v>0</v>
      </c>
      <c r="I44" s="193">
        <v>0</v>
      </c>
      <c r="J44" s="193">
        <v>0</v>
      </c>
      <c r="K44" s="193">
        <f>F44/2</f>
        <v>5200000</v>
      </c>
      <c r="L44" s="193">
        <f>F44/2</f>
        <v>5200000</v>
      </c>
      <c r="M44" s="193">
        <v>0</v>
      </c>
      <c r="N44" s="193">
        <v>0</v>
      </c>
      <c r="O44" s="193">
        <v>0</v>
      </c>
      <c r="P44" s="189" t="s">
        <v>490</v>
      </c>
      <c r="Q44" s="189">
        <v>0</v>
      </c>
      <c r="R44" s="189" t="s">
        <v>490</v>
      </c>
      <c r="S44" s="189" t="s">
        <v>194</v>
      </c>
      <c r="T44" s="195" t="s">
        <v>1255</v>
      </c>
      <c r="U44" s="189" t="s">
        <v>656</v>
      </c>
      <c r="V44" s="194"/>
      <c r="W44" s="189"/>
      <c r="X44" s="189"/>
      <c r="Y44" s="189"/>
      <c r="Z44" s="189" t="b">
        <f>F44=SUM(H44:N44)</f>
        <v>1</v>
      </c>
      <c r="AA44" s="190" t="s">
        <v>292</v>
      </c>
      <c r="AB44" s="196">
        <v>0</v>
      </c>
      <c r="AC44" s="196">
        <v>0</v>
      </c>
      <c r="AD44" s="189"/>
      <c r="AE44" s="197">
        <v>0</v>
      </c>
      <c r="AF44" s="227">
        <f>AB44*F44</f>
        <v>0</v>
      </c>
      <c r="AG44" s="227">
        <f t="shared" si="3"/>
        <v>0</v>
      </c>
      <c r="AH44" s="112"/>
    </row>
    <row r="45" spans="1:34" ht="15.6" customHeight="1" x14ac:dyDescent="0.25">
      <c r="A45" s="189">
        <v>41</v>
      </c>
      <c r="B45" s="190" t="s">
        <v>631</v>
      </c>
      <c r="C45" s="191" t="s">
        <v>733</v>
      </c>
      <c r="D45" s="192">
        <v>44652</v>
      </c>
      <c r="E45" s="192">
        <v>45657</v>
      </c>
      <c r="F45" s="199">
        <v>1563985</v>
      </c>
      <c r="G45" s="194" t="s">
        <v>27</v>
      </c>
      <c r="H45" s="193">
        <v>0</v>
      </c>
      <c r="I45" s="193">
        <v>0</v>
      </c>
      <c r="J45" s="199">
        <v>63985</v>
      </c>
      <c r="K45" s="193">
        <v>500000</v>
      </c>
      <c r="L45" s="193">
        <v>1000000</v>
      </c>
      <c r="M45" s="193">
        <v>0</v>
      </c>
      <c r="N45" s="193">
        <v>0</v>
      </c>
      <c r="O45" s="193">
        <v>0</v>
      </c>
      <c r="P45" s="189" t="s">
        <v>490</v>
      </c>
      <c r="Q45" s="189">
        <v>0</v>
      </c>
      <c r="R45" s="189" t="s">
        <v>490</v>
      </c>
      <c r="S45" s="189" t="s">
        <v>210</v>
      </c>
      <c r="T45" s="195" t="s">
        <v>1256</v>
      </c>
      <c r="U45" s="189" t="s">
        <v>656</v>
      </c>
      <c r="V45" s="194" t="s">
        <v>490</v>
      </c>
      <c r="W45" s="189" t="s">
        <v>490</v>
      </c>
      <c r="X45" s="189" t="s">
        <v>490</v>
      </c>
      <c r="Y45" s="189" t="s">
        <v>490</v>
      </c>
      <c r="Z45" s="189" t="b">
        <f>F45=SUM(H45:N45)</f>
        <v>1</v>
      </c>
      <c r="AA45" s="190" t="s">
        <v>302</v>
      </c>
      <c r="AB45" s="196">
        <v>0</v>
      </c>
      <c r="AC45" s="196">
        <v>0</v>
      </c>
      <c r="AD45" s="189"/>
      <c r="AE45" s="197">
        <v>0</v>
      </c>
      <c r="AF45" s="227">
        <f>AB45*F45</f>
        <v>0</v>
      </c>
      <c r="AG45" s="227">
        <f t="shared" si="3"/>
        <v>0</v>
      </c>
      <c r="AH45" s="112"/>
    </row>
    <row r="46" spans="1:34" ht="15.6" customHeight="1" x14ac:dyDescent="0.25">
      <c r="A46" s="189">
        <v>42</v>
      </c>
      <c r="B46" s="190" t="s">
        <v>631</v>
      </c>
      <c r="C46" s="191" t="s">
        <v>742</v>
      </c>
      <c r="D46" s="192">
        <v>44743</v>
      </c>
      <c r="E46" s="192">
        <v>45657</v>
      </c>
      <c r="F46" s="199">
        <v>64936015</v>
      </c>
      <c r="G46" s="194" t="s">
        <v>27</v>
      </c>
      <c r="H46" s="193">
        <v>0</v>
      </c>
      <c r="I46" s="193">
        <v>0</v>
      </c>
      <c r="J46" s="199">
        <v>86015</v>
      </c>
      <c r="K46" s="193">
        <v>32425000</v>
      </c>
      <c r="L46" s="193">
        <v>32425000</v>
      </c>
      <c r="M46" s="193">
        <v>0</v>
      </c>
      <c r="N46" s="193">
        <v>0</v>
      </c>
      <c r="O46" s="193">
        <v>0</v>
      </c>
      <c r="P46" s="189" t="s">
        <v>490</v>
      </c>
      <c r="Q46" s="189">
        <v>0</v>
      </c>
      <c r="R46" s="189" t="s">
        <v>490</v>
      </c>
      <c r="S46" s="189" t="s">
        <v>194</v>
      </c>
      <c r="T46" s="195" t="s">
        <v>1257</v>
      </c>
      <c r="U46" s="189" t="s">
        <v>656</v>
      </c>
      <c r="V46" s="194" t="s">
        <v>490</v>
      </c>
      <c r="W46" s="189" t="s">
        <v>490</v>
      </c>
      <c r="X46" s="189" t="s">
        <v>490</v>
      </c>
      <c r="Y46" s="189" t="s">
        <v>490</v>
      </c>
      <c r="Z46" s="189" t="b">
        <f>F46=SUM(H46:N46)</f>
        <v>1</v>
      </c>
      <c r="AA46" s="190" t="s">
        <v>268</v>
      </c>
      <c r="AB46" s="196">
        <v>0</v>
      </c>
      <c r="AC46" s="196">
        <v>0</v>
      </c>
      <c r="AD46" s="189"/>
      <c r="AE46" s="197">
        <v>0</v>
      </c>
      <c r="AF46" s="227">
        <f>AB46*F46</f>
        <v>0</v>
      </c>
      <c r="AG46" s="227">
        <f t="shared" si="3"/>
        <v>0</v>
      </c>
      <c r="AH46" s="112"/>
    </row>
    <row r="47" spans="1:34" ht="15.6" customHeight="1" x14ac:dyDescent="0.25">
      <c r="A47" s="189">
        <v>43</v>
      </c>
      <c r="B47" s="190" t="s">
        <v>631</v>
      </c>
      <c r="C47" s="191" t="s">
        <v>992</v>
      </c>
      <c r="D47" s="192">
        <v>44562</v>
      </c>
      <c r="E47" s="192">
        <v>45777</v>
      </c>
      <c r="F47" s="193">
        <v>6000000</v>
      </c>
      <c r="G47" s="194" t="s">
        <v>27</v>
      </c>
      <c r="H47" s="193">
        <v>0</v>
      </c>
      <c r="I47" s="193">
        <v>0</v>
      </c>
      <c r="J47" s="193">
        <v>324881</v>
      </c>
      <c r="K47" s="193">
        <v>4823082</v>
      </c>
      <c r="L47" s="193">
        <v>816222</v>
      </c>
      <c r="M47" s="193">
        <v>35815</v>
      </c>
      <c r="N47" s="193">
        <v>0</v>
      </c>
      <c r="O47" s="193">
        <v>0</v>
      </c>
      <c r="P47" s="189" t="s">
        <v>490</v>
      </c>
      <c r="Q47" s="189">
        <v>0</v>
      </c>
      <c r="R47" s="189" t="s">
        <v>490</v>
      </c>
      <c r="S47" s="189" t="s">
        <v>194</v>
      </c>
      <c r="T47" s="195" t="s">
        <v>1258</v>
      </c>
      <c r="U47" s="189" t="s">
        <v>656</v>
      </c>
      <c r="V47" s="194" t="s">
        <v>490</v>
      </c>
      <c r="W47" s="189" t="s">
        <v>490</v>
      </c>
      <c r="X47" s="189" t="s">
        <v>490</v>
      </c>
      <c r="Y47" s="189" t="s">
        <v>490</v>
      </c>
      <c r="Z47" s="189" t="b">
        <f>F47=SUM(H47:N47)</f>
        <v>1</v>
      </c>
      <c r="AA47" s="190" t="s">
        <v>268</v>
      </c>
      <c r="AB47" s="196">
        <v>0</v>
      </c>
      <c r="AC47" s="196">
        <v>0</v>
      </c>
      <c r="AD47" s="189"/>
      <c r="AE47" s="197">
        <v>0</v>
      </c>
      <c r="AF47" s="227">
        <f>AB47*F47</f>
        <v>0</v>
      </c>
      <c r="AG47" s="227">
        <f t="shared" si="3"/>
        <v>0</v>
      </c>
      <c r="AH47" s="112"/>
    </row>
    <row r="48" spans="1:34" ht="15.6" customHeight="1" x14ac:dyDescent="0.25">
      <c r="A48" s="189">
        <v>44</v>
      </c>
      <c r="B48" s="190" t="s">
        <v>631</v>
      </c>
      <c r="C48" s="191" t="s">
        <v>935</v>
      </c>
      <c r="D48" s="192">
        <v>44927</v>
      </c>
      <c r="E48" s="192">
        <v>46265</v>
      </c>
      <c r="F48" s="193">
        <v>28710000</v>
      </c>
      <c r="G48" s="194" t="s">
        <v>27</v>
      </c>
      <c r="H48" s="193">
        <v>0</v>
      </c>
      <c r="I48" s="193">
        <v>0</v>
      </c>
      <c r="J48" s="193">
        <v>0</v>
      </c>
      <c r="K48" s="193">
        <v>3905738</v>
      </c>
      <c r="L48" s="193">
        <v>11035442</v>
      </c>
      <c r="M48" s="193">
        <v>10254751</v>
      </c>
      <c r="N48" s="193">
        <v>3514069</v>
      </c>
      <c r="O48" s="199">
        <v>0</v>
      </c>
      <c r="P48" s="195" t="s">
        <v>490</v>
      </c>
      <c r="Q48" s="195">
        <v>0</v>
      </c>
      <c r="R48" s="195" t="s">
        <v>490</v>
      </c>
      <c r="S48" s="189" t="s">
        <v>202</v>
      </c>
      <c r="T48" s="195" t="s">
        <v>1907</v>
      </c>
      <c r="U48" s="189" t="s">
        <v>656</v>
      </c>
      <c r="V48" s="194">
        <v>98186876</v>
      </c>
      <c r="W48" s="189" t="s">
        <v>657</v>
      </c>
      <c r="X48" s="189" t="s">
        <v>1056</v>
      </c>
      <c r="Y48" s="189"/>
      <c r="Z48" s="189" t="b">
        <f>F48=SUM(H48:N48)</f>
        <v>1</v>
      </c>
      <c r="AA48" s="201" t="s">
        <v>97</v>
      </c>
      <c r="AB48" s="196">
        <v>0</v>
      </c>
      <c r="AC48" s="196">
        <v>0</v>
      </c>
      <c r="AD48" s="189" t="s">
        <v>1584</v>
      </c>
      <c r="AE48" s="197">
        <v>0.4</v>
      </c>
      <c r="AF48" s="227">
        <f>AB48*F48</f>
        <v>0</v>
      </c>
      <c r="AG48" s="227">
        <f t="shared" si="3"/>
        <v>11484000</v>
      </c>
      <c r="AH48" s="112"/>
    </row>
    <row r="49" spans="1:34" s="114" customFormat="1" ht="15.6" customHeight="1" x14ac:dyDescent="0.25">
      <c r="A49" s="189">
        <v>45</v>
      </c>
      <c r="B49" s="190" t="s">
        <v>632</v>
      </c>
      <c r="C49" s="203" t="s">
        <v>743</v>
      </c>
      <c r="D49" s="192">
        <v>44197</v>
      </c>
      <c r="E49" s="192">
        <v>46295</v>
      </c>
      <c r="F49" s="193">
        <v>3155000</v>
      </c>
      <c r="G49" s="194" t="s">
        <v>27</v>
      </c>
      <c r="H49" s="193">
        <v>0</v>
      </c>
      <c r="I49" s="193">
        <v>108500</v>
      </c>
      <c r="J49" s="193">
        <v>2646500</v>
      </c>
      <c r="K49" s="193">
        <v>100000</v>
      </c>
      <c r="L49" s="193">
        <v>150000</v>
      </c>
      <c r="M49" s="193">
        <v>150000</v>
      </c>
      <c r="N49" s="193">
        <v>0</v>
      </c>
      <c r="O49" s="199">
        <v>3045000</v>
      </c>
      <c r="P49" s="195" t="s">
        <v>1749</v>
      </c>
      <c r="Q49" s="204">
        <v>0</v>
      </c>
      <c r="R49" s="189" t="s">
        <v>490</v>
      </c>
      <c r="S49" s="189" t="s">
        <v>159</v>
      </c>
      <c r="T49" s="195" t="s">
        <v>1718</v>
      </c>
      <c r="U49" s="195" t="s">
        <v>1719</v>
      </c>
      <c r="V49" s="194" t="s">
        <v>490</v>
      </c>
      <c r="W49" s="189" t="s">
        <v>490</v>
      </c>
      <c r="X49" s="189" t="s">
        <v>490</v>
      </c>
      <c r="Y49" s="189" t="s">
        <v>490</v>
      </c>
      <c r="Z49" s="189" t="e">
        <f>#REF!=SUM(A49:F49)</f>
        <v>#REF!</v>
      </c>
      <c r="AA49" s="190" t="s">
        <v>300</v>
      </c>
      <c r="AB49" s="196">
        <v>0</v>
      </c>
      <c r="AC49" s="196">
        <v>0</v>
      </c>
      <c r="AD49" s="195"/>
      <c r="AE49" s="197">
        <v>0</v>
      </c>
      <c r="AF49" s="227">
        <f t="shared" ref="AF49:AF56" si="4">AB49*F49</f>
        <v>0</v>
      </c>
      <c r="AG49" s="227">
        <f t="shared" ref="AG49:AG56" si="5">AE49*F49</f>
        <v>0</v>
      </c>
      <c r="AH49" s="112"/>
    </row>
    <row r="50" spans="1:34" s="114" customFormat="1" ht="15.6" customHeight="1" x14ac:dyDescent="0.25">
      <c r="A50" s="189">
        <v>46</v>
      </c>
      <c r="B50" s="190" t="s">
        <v>632</v>
      </c>
      <c r="C50" s="203" t="s">
        <v>1005</v>
      </c>
      <c r="D50" s="192">
        <v>44440</v>
      </c>
      <c r="E50" s="192">
        <v>46265</v>
      </c>
      <c r="F50" s="193">
        <v>715000</v>
      </c>
      <c r="G50" s="194" t="s">
        <v>27</v>
      </c>
      <c r="H50" s="193">
        <v>0</v>
      </c>
      <c r="I50" s="193">
        <v>35750</v>
      </c>
      <c r="J50" s="193">
        <v>178750</v>
      </c>
      <c r="K50" s="193">
        <v>214500</v>
      </c>
      <c r="L50" s="193">
        <v>214500</v>
      </c>
      <c r="M50" s="193">
        <v>71500</v>
      </c>
      <c r="N50" s="193">
        <v>0</v>
      </c>
      <c r="O50" s="199">
        <v>32633700</v>
      </c>
      <c r="P50" s="195" t="s">
        <v>1750</v>
      </c>
      <c r="Q50" s="204">
        <v>0</v>
      </c>
      <c r="R50" s="189" t="s">
        <v>490</v>
      </c>
      <c r="S50" s="189" t="s">
        <v>162</v>
      </c>
      <c r="T50" s="189" t="s">
        <v>1023</v>
      </c>
      <c r="U50" s="189" t="s">
        <v>1024</v>
      </c>
      <c r="V50" s="194" t="s">
        <v>490</v>
      </c>
      <c r="W50" s="189" t="s">
        <v>490</v>
      </c>
      <c r="X50" s="189" t="s">
        <v>1025</v>
      </c>
      <c r="Y50" s="189" t="s">
        <v>490</v>
      </c>
      <c r="Z50" s="189" t="e">
        <f>#REF!=SUM(A50:F50)</f>
        <v>#REF!</v>
      </c>
      <c r="AA50" s="190" t="s">
        <v>300</v>
      </c>
      <c r="AB50" s="196">
        <v>0</v>
      </c>
      <c r="AC50" s="196">
        <v>0</v>
      </c>
      <c r="AD50" s="189"/>
      <c r="AE50" s="197">
        <v>0</v>
      </c>
      <c r="AF50" s="227">
        <f t="shared" si="4"/>
        <v>0</v>
      </c>
      <c r="AG50" s="227">
        <f t="shared" si="5"/>
        <v>0</v>
      </c>
      <c r="AH50" s="112"/>
    </row>
    <row r="51" spans="1:34" s="114" customFormat="1" ht="15.6" customHeight="1" x14ac:dyDescent="0.25">
      <c r="A51" s="189">
        <v>47</v>
      </c>
      <c r="B51" s="190" t="s">
        <v>632</v>
      </c>
      <c r="C51" s="203" t="s">
        <v>1009</v>
      </c>
      <c r="D51" s="192">
        <v>44197</v>
      </c>
      <c r="E51" s="192">
        <v>46295</v>
      </c>
      <c r="F51" s="193">
        <f>158000000-8500000</f>
        <v>149500000</v>
      </c>
      <c r="G51" s="194" t="s">
        <v>27</v>
      </c>
      <c r="H51" s="193">
        <v>0</v>
      </c>
      <c r="I51" s="193">
        <v>65000</v>
      </c>
      <c r="J51" s="193">
        <v>22960085</v>
      </c>
      <c r="K51" s="193">
        <v>29413850</v>
      </c>
      <c r="L51" s="193">
        <v>38022550</v>
      </c>
      <c r="M51" s="193">
        <v>29880856</v>
      </c>
      <c r="N51" s="193">
        <v>29157659</v>
      </c>
      <c r="O51" s="199">
        <v>257523480</v>
      </c>
      <c r="P51" s="195" t="s">
        <v>1751</v>
      </c>
      <c r="Q51" s="204">
        <v>0</v>
      </c>
      <c r="R51" s="189" t="s">
        <v>490</v>
      </c>
      <c r="S51" s="189" t="s">
        <v>159</v>
      </c>
      <c r="T51" s="195" t="s">
        <v>1720</v>
      </c>
      <c r="U51" s="189" t="s">
        <v>575</v>
      </c>
      <c r="V51" s="194" t="s">
        <v>490</v>
      </c>
      <c r="W51" s="189" t="s">
        <v>490</v>
      </c>
      <c r="X51" s="189" t="s">
        <v>1025</v>
      </c>
      <c r="Y51" s="189" t="s">
        <v>490</v>
      </c>
      <c r="Z51" s="189" t="e">
        <f>#REF!=SUM(A51:F51)</f>
        <v>#REF!</v>
      </c>
      <c r="AA51" s="190" t="s">
        <v>269</v>
      </c>
      <c r="AB51" s="196">
        <v>0</v>
      </c>
      <c r="AC51" s="196">
        <v>0</v>
      </c>
      <c r="AD51" s="189"/>
      <c r="AE51" s="197">
        <v>0</v>
      </c>
      <c r="AF51" s="227">
        <f t="shared" si="4"/>
        <v>0</v>
      </c>
      <c r="AG51" s="227">
        <f t="shared" si="5"/>
        <v>0</v>
      </c>
      <c r="AH51" s="112"/>
    </row>
    <row r="52" spans="1:34" s="114" customFormat="1" ht="15.6" customHeight="1" x14ac:dyDescent="0.25">
      <c r="A52" s="189">
        <v>48</v>
      </c>
      <c r="B52" s="190" t="s">
        <v>632</v>
      </c>
      <c r="C52" s="191" t="s">
        <v>1015</v>
      </c>
      <c r="D52" s="192">
        <v>44562</v>
      </c>
      <c r="E52" s="192">
        <v>46295</v>
      </c>
      <c r="F52" s="193">
        <v>8500000</v>
      </c>
      <c r="G52" s="194" t="s">
        <v>27</v>
      </c>
      <c r="H52" s="193">
        <v>0</v>
      </c>
      <c r="I52" s="193">
        <v>0</v>
      </c>
      <c r="J52" s="193">
        <v>850000</v>
      </c>
      <c r="K52" s="193">
        <v>2975000</v>
      </c>
      <c r="L52" s="193">
        <v>2550000</v>
      </c>
      <c r="M52" s="193">
        <v>1700000</v>
      </c>
      <c r="N52" s="193">
        <v>425000</v>
      </c>
      <c r="O52" s="199">
        <v>17400000</v>
      </c>
      <c r="P52" s="195" t="s">
        <v>1752</v>
      </c>
      <c r="Q52" s="204">
        <v>0</v>
      </c>
      <c r="R52" s="189" t="s">
        <v>490</v>
      </c>
      <c r="S52" s="189" t="s">
        <v>159</v>
      </c>
      <c r="T52" s="195" t="s">
        <v>1909</v>
      </c>
      <c r="U52" s="189" t="s">
        <v>1026</v>
      </c>
      <c r="V52" s="194" t="s">
        <v>490</v>
      </c>
      <c r="W52" s="189" t="s">
        <v>490</v>
      </c>
      <c r="X52" s="189" t="s">
        <v>1025</v>
      </c>
      <c r="Y52" s="189" t="s">
        <v>490</v>
      </c>
      <c r="Z52" s="189"/>
      <c r="AA52" s="190" t="s">
        <v>269</v>
      </c>
      <c r="AB52" s="196">
        <v>0</v>
      </c>
      <c r="AC52" s="196">
        <v>0</v>
      </c>
      <c r="AD52" s="189"/>
      <c r="AE52" s="197">
        <v>0</v>
      </c>
      <c r="AF52" s="227">
        <f t="shared" si="4"/>
        <v>0</v>
      </c>
      <c r="AG52" s="227">
        <f t="shared" si="5"/>
        <v>0</v>
      </c>
      <c r="AH52" s="112"/>
    </row>
    <row r="53" spans="1:34" s="114" customFormat="1" ht="15.6" customHeight="1" x14ac:dyDescent="0.25">
      <c r="A53" s="189">
        <v>49</v>
      </c>
      <c r="B53" s="190" t="s">
        <v>632</v>
      </c>
      <c r="C53" s="191" t="s">
        <v>983</v>
      </c>
      <c r="D53" s="192">
        <v>44197</v>
      </c>
      <c r="E53" s="192">
        <v>46295</v>
      </c>
      <c r="F53" s="193">
        <v>500000</v>
      </c>
      <c r="G53" s="194" t="s">
        <v>27</v>
      </c>
      <c r="H53" s="193">
        <v>0</v>
      </c>
      <c r="I53" s="193">
        <v>25000</v>
      </c>
      <c r="J53" s="193">
        <v>175000</v>
      </c>
      <c r="K53" s="193">
        <v>250000</v>
      </c>
      <c r="L53" s="193">
        <v>50000</v>
      </c>
      <c r="M53" s="193">
        <v>0</v>
      </c>
      <c r="N53" s="193">
        <v>0</v>
      </c>
      <c r="O53" s="193">
        <v>0</v>
      </c>
      <c r="P53" s="195" t="s">
        <v>490</v>
      </c>
      <c r="Q53" s="189">
        <v>0</v>
      </c>
      <c r="R53" s="195" t="s">
        <v>490</v>
      </c>
      <c r="S53" s="189" t="s">
        <v>159</v>
      </c>
      <c r="T53" s="195" t="s">
        <v>1398</v>
      </c>
      <c r="U53" s="195" t="s">
        <v>1399</v>
      </c>
      <c r="V53" s="194">
        <v>0</v>
      </c>
      <c r="W53" s="189" t="s">
        <v>660</v>
      </c>
      <c r="X53" s="189" t="s">
        <v>660</v>
      </c>
      <c r="Y53" s="189"/>
      <c r="Z53" s="189" t="e">
        <f>#REF!=SUM(A53:F53)</f>
        <v>#REF!</v>
      </c>
      <c r="AA53" s="190" t="s">
        <v>300</v>
      </c>
      <c r="AB53" s="196">
        <v>0</v>
      </c>
      <c r="AC53" s="196">
        <v>0</v>
      </c>
      <c r="AD53" s="189"/>
      <c r="AE53" s="197">
        <v>0</v>
      </c>
      <c r="AF53" s="227">
        <f t="shared" si="4"/>
        <v>0</v>
      </c>
      <c r="AG53" s="227">
        <f t="shared" si="5"/>
        <v>0</v>
      </c>
      <c r="AH53" s="112"/>
    </row>
    <row r="54" spans="1:34" s="114" customFormat="1" ht="15.6" customHeight="1" x14ac:dyDescent="0.25">
      <c r="A54" s="189">
        <v>50</v>
      </c>
      <c r="B54" s="190" t="s">
        <v>632</v>
      </c>
      <c r="C54" s="191" t="s">
        <v>1027</v>
      </c>
      <c r="D54" s="192">
        <v>44197</v>
      </c>
      <c r="E54" s="192">
        <v>46295</v>
      </c>
      <c r="F54" s="193">
        <v>3000000</v>
      </c>
      <c r="G54" s="194" t="s">
        <v>27</v>
      </c>
      <c r="H54" s="193">
        <v>0</v>
      </c>
      <c r="I54" s="193">
        <v>150000</v>
      </c>
      <c r="J54" s="193">
        <v>750000</v>
      </c>
      <c r="K54" s="193">
        <v>900000</v>
      </c>
      <c r="L54" s="193">
        <v>600000</v>
      </c>
      <c r="M54" s="193">
        <v>300000</v>
      </c>
      <c r="N54" s="193">
        <v>300000</v>
      </c>
      <c r="O54" s="193">
        <v>0</v>
      </c>
      <c r="P54" s="195" t="s">
        <v>490</v>
      </c>
      <c r="Q54" s="189">
        <v>0</v>
      </c>
      <c r="R54" s="195" t="s">
        <v>490</v>
      </c>
      <c r="S54" s="189" t="s">
        <v>159</v>
      </c>
      <c r="T54" s="195" t="s">
        <v>1910</v>
      </c>
      <c r="U54" s="189" t="s">
        <v>1028</v>
      </c>
      <c r="V54" s="194" t="s">
        <v>490</v>
      </c>
      <c r="W54" s="189" t="s">
        <v>490</v>
      </c>
      <c r="X54" s="189" t="s">
        <v>1029</v>
      </c>
      <c r="Y54" s="189" t="s">
        <v>490</v>
      </c>
      <c r="Z54" s="189"/>
      <c r="AA54" s="190" t="s">
        <v>300</v>
      </c>
      <c r="AB54" s="196">
        <v>0</v>
      </c>
      <c r="AC54" s="196">
        <v>0</v>
      </c>
      <c r="AD54" s="189"/>
      <c r="AE54" s="197">
        <v>0</v>
      </c>
      <c r="AF54" s="227">
        <f t="shared" si="4"/>
        <v>0</v>
      </c>
      <c r="AG54" s="227">
        <f t="shared" si="5"/>
        <v>0</v>
      </c>
      <c r="AH54" s="112"/>
    </row>
    <row r="55" spans="1:34" ht="15.6" customHeight="1" x14ac:dyDescent="0.25">
      <c r="A55" s="189">
        <v>51</v>
      </c>
      <c r="B55" s="190" t="s">
        <v>632</v>
      </c>
      <c r="C55" s="191" t="s">
        <v>984</v>
      </c>
      <c r="D55" s="192">
        <v>44197</v>
      </c>
      <c r="E55" s="192">
        <v>46295</v>
      </c>
      <c r="F55" s="193">
        <v>15480000</v>
      </c>
      <c r="G55" s="194" t="s">
        <v>27</v>
      </c>
      <c r="H55" s="193">
        <v>0</v>
      </c>
      <c r="I55" s="193">
        <v>774000</v>
      </c>
      <c r="J55" s="193">
        <v>2322000</v>
      </c>
      <c r="K55" s="193">
        <v>3096000</v>
      </c>
      <c r="L55" s="193">
        <v>4644000</v>
      </c>
      <c r="M55" s="193">
        <v>3096000</v>
      </c>
      <c r="N55" s="193">
        <v>1548000</v>
      </c>
      <c r="O55" s="193">
        <v>0</v>
      </c>
      <c r="P55" s="195" t="s">
        <v>490</v>
      </c>
      <c r="Q55" s="189">
        <v>0</v>
      </c>
      <c r="R55" s="195" t="s">
        <v>490</v>
      </c>
      <c r="S55" s="189" t="s">
        <v>159</v>
      </c>
      <c r="T55" s="195" t="s">
        <v>1721</v>
      </c>
      <c r="U55" s="195" t="s">
        <v>1400</v>
      </c>
      <c r="V55" s="194" t="s">
        <v>490</v>
      </c>
      <c r="W55" s="189" t="s">
        <v>490</v>
      </c>
      <c r="X55" s="189" t="s">
        <v>490</v>
      </c>
      <c r="Y55" s="189" t="s">
        <v>490</v>
      </c>
      <c r="Z55" s="189"/>
      <c r="AA55" s="190" t="s">
        <v>300</v>
      </c>
      <c r="AB55" s="196">
        <v>0</v>
      </c>
      <c r="AC55" s="196">
        <v>0</v>
      </c>
      <c r="AD55" s="189"/>
      <c r="AE55" s="197">
        <v>0</v>
      </c>
      <c r="AF55" s="227">
        <f t="shared" si="4"/>
        <v>0</v>
      </c>
      <c r="AG55" s="227">
        <f t="shared" si="5"/>
        <v>0</v>
      </c>
    </row>
    <row r="56" spans="1:34" ht="15.6" customHeight="1" x14ac:dyDescent="0.25">
      <c r="A56" s="189">
        <v>52</v>
      </c>
      <c r="B56" s="190" t="s">
        <v>632</v>
      </c>
      <c r="C56" s="203" t="s">
        <v>1020</v>
      </c>
      <c r="D56" s="192">
        <v>44197</v>
      </c>
      <c r="E56" s="192">
        <v>45657</v>
      </c>
      <c r="F56" s="193">
        <v>650000</v>
      </c>
      <c r="G56" s="194" t="s">
        <v>27</v>
      </c>
      <c r="H56" s="193">
        <v>0</v>
      </c>
      <c r="I56" s="193">
        <v>32500</v>
      </c>
      <c r="J56" s="193">
        <v>97500</v>
      </c>
      <c r="K56" s="193">
        <v>260000</v>
      </c>
      <c r="L56" s="193">
        <f>195000+65000</f>
        <v>260000</v>
      </c>
      <c r="M56" s="193">
        <v>0</v>
      </c>
      <c r="N56" s="193">
        <v>0</v>
      </c>
      <c r="O56" s="193">
        <v>0</v>
      </c>
      <c r="P56" s="195" t="s">
        <v>1739</v>
      </c>
      <c r="Q56" s="189">
        <v>0</v>
      </c>
      <c r="R56" s="195" t="s">
        <v>490</v>
      </c>
      <c r="S56" s="189" t="s">
        <v>159</v>
      </c>
      <c r="T56" s="189" t="s">
        <v>1030</v>
      </c>
      <c r="U56" s="189" t="s">
        <v>1031</v>
      </c>
      <c r="V56" s="194">
        <v>0</v>
      </c>
      <c r="W56" s="189">
        <v>0</v>
      </c>
      <c r="X56" s="189">
        <v>0</v>
      </c>
      <c r="Y56" s="189">
        <v>0</v>
      </c>
      <c r="Z56" s="189"/>
      <c r="AA56" s="190" t="s">
        <v>300</v>
      </c>
      <c r="AB56" s="196">
        <v>0</v>
      </c>
      <c r="AC56" s="196">
        <v>0</v>
      </c>
      <c r="AD56" s="189"/>
      <c r="AE56" s="197">
        <v>0</v>
      </c>
      <c r="AF56" s="227">
        <f t="shared" si="4"/>
        <v>0</v>
      </c>
      <c r="AG56" s="227">
        <f t="shared" si="5"/>
        <v>0</v>
      </c>
      <c r="AH56" s="110"/>
    </row>
    <row r="57" spans="1:34" ht="15.6" customHeight="1" x14ac:dyDescent="0.25">
      <c r="A57" s="189">
        <v>53</v>
      </c>
      <c r="B57" s="190" t="s">
        <v>982</v>
      </c>
      <c r="C57" s="203" t="s">
        <v>703</v>
      </c>
      <c r="D57" s="192">
        <v>44378</v>
      </c>
      <c r="E57" s="192">
        <v>46387</v>
      </c>
      <c r="F57" s="193">
        <v>4587917.6941760005</v>
      </c>
      <c r="G57" s="194" t="s">
        <v>27</v>
      </c>
      <c r="H57" s="193">
        <v>0</v>
      </c>
      <c r="I57" s="193">
        <v>0</v>
      </c>
      <c r="J57" s="193">
        <v>749168.6326862222</v>
      </c>
      <c r="K57" s="193">
        <v>890337.26537244453</v>
      </c>
      <c r="L57" s="193">
        <v>1167737.2653724444</v>
      </c>
      <c r="M57" s="193">
        <v>890337.26537244453</v>
      </c>
      <c r="N57" s="193">
        <v>890337.26537244453</v>
      </c>
      <c r="O57" s="193">
        <v>2742000</v>
      </c>
      <c r="P57" s="189" t="s">
        <v>1075</v>
      </c>
      <c r="Q57" s="204">
        <v>0</v>
      </c>
      <c r="R57" s="189" t="s">
        <v>490</v>
      </c>
      <c r="S57" s="189" t="s">
        <v>33</v>
      </c>
      <c r="T57" s="189" t="s">
        <v>643</v>
      </c>
      <c r="U57" s="189" t="s">
        <v>705</v>
      </c>
      <c r="V57" s="194"/>
      <c r="W57" s="189"/>
      <c r="X57" s="189"/>
      <c r="Y57" s="189"/>
      <c r="Z57" s="189" t="b">
        <f>F57=SUM(H57:N57)</f>
        <v>1</v>
      </c>
      <c r="AA57" s="190" t="s">
        <v>58</v>
      </c>
      <c r="AB57" s="196">
        <v>0</v>
      </c>
      <c r="AC57" s="196">
        <v>0</v>
      </c>
      <c r="AD57" s="189"/>
      <c r="AE57" s="197">
        <v>0</v>
      </c>
      <c r="AF57" s="227">
        <f t="shared" ref="AF57:AF65" si="6">AB57*F57</f>
        <v>0</v>
      </c>
      <c r="AG57" s="227">
        <f t="shared" ref="AG57:AG66" si="7">AE57*F57</f>
        <v>0</v>
      </c>
      <c r="AH57" s="111"/>
    </row>
    <row r="58" spans="1:34" ht="15.6" customHeight="1" x14ac:dyDescent="0.25">
      <c r="A58" s="189">
        <v>54</v>
      </c>
      <c r="B58" s="190" t="s">
        <v>982</v>
      </c>
      <c r="C58" s="203" t="s">
        <v>704</v>
      </c>
      <c r="D58" s="192">
        <v>44378</v>
      </c>
      <c r="E58" s="192">
        <v>46387</v>
      </c>
      <c r="F58" s="193">
        <v>108912082.305824</v>
      </c>
      <c r="G58" s="194" t="s">
        <v>27</v>
      </c>
      <c r="H58" s="193">
        <v>0</v>
      </c>
      <c r="I58" s="193">
        <v>0</v>
      </c>
      <c r="J58" s="193">
        <v>10387747.6355024</v>
      </c>
      <c r="K58" s="193">
        <v>22088053.0087048</v>
      </c>
      <c r="L58" s="193">
        <v>22088053.0087048</v>
      </c>
      <c r="M58" s="193">
        <v>27174114.326455999</v>
      </c>
      <c r="N58" s="193">
        <v>27174114.326455999</v>
      </c>
      <c r="O58" s="193">
        <v>51760000</v>
      </c>
      <c r="P58" s="189" t="s">
        <v>1076</v>
      </c>
      <c r="Q58" s="204">
        <v>0</v>
      </c>
      <c r="R58" s="189" t="s">
        <v>490</v>
      </c>
      <c r="S58" s="189" t="s">
        <v>87</v>
      </c>
      <c r="T58" s="189" t="s">
        <v>1077</v>
      </c>
      <c r="U58" s="189" t="s">
        <v>644</v>
      </c>
      <c r="V58" s="194"/>
      <c r="W58" s="189"/>
      <c r="X58" s="189"/>
      <c r="Y58" s="189"/>
      <c r="Z58" s="189" t="b">
        <f>F58=SUM(H58:N58)</f>
        <v>1</v>
      </c>
      <c r="AA58" s="190" t="s">
        <v>58</v>
      </c>
      <c r="AB58" s="196">
        <v>0</v>
      </c>
      <c r="AC58" s="196">
        <v>0</v>
      </c>
      <c r="AD58" s="189"/>
      <c r="AE58" s="197">
        <v>0</v>
      </c>
      <c r="AF58" s="227">
        <f t="shared" si="6"/>
        <v>0</v>
      </c>
      <c r="AG58" s="227">
        <f t="shared" si="7"/>
        <v>0</v>
      </c>
      <c r="AH58" s="111"/>
    </row>
    <row r="59" spans="1:34" ht="15.6" customHeight="1" x14ac:dyDescent="0.25">
      <c r="A59" s="189">
        <v>55</v>
      </c>
      <c r="B59" s="190" t="s">
        <v>982</v>
      </c>
      <c r="C59" s="191" t="s">
        <v>1193</v>
      </c>
      <c r="D59" s="213">
        <v>44378</v>
      </c>
      <c r="E59" s="213">
        <v>46387</v>
      </c>
      <c r="F59" s="206">
        <v>82500000</v>
      </c>
      <c r="G59" s="204" t="s">
        <v>27</v>
      </c>
      <c r="H59" s="206">
        <v>0</v>
      </c>
      <c r="I59" s="206">
        <v>0</v>
      </c>
      <c r="J59" s="206">
        <v>0</v>
      </c>
      <c r="K59" s="206">
        <v>5775000.0000000009</v>
      </c>
      <c r="L59" s="206">
        <v>18975000</v>
      </c>
      <c r="M59" s="206">
        <v>33000000</v>
      </c>
      <c r="N59" s="206">
        <v>24750000</v>
      </c>
      <c r="O59" s="206">
        <v>270294453</v>
      </c>
      <c r="P59" s="208" t="s">
        <v>1396</v>
      </c>
      <c r="Q59" s="204">
        <v>0</v>
      </c>
      <c r="R59" s="204" t="s">
        <v>490</v>
      </c>
      <c r="S59" s="204" t="s">
        <v>186</v>
      </c>
      <c r="T59" s="208" t="s">
        <v>1722</v>
      </c>
      <c r="U59" s="204" t="s">
        <v>863</v>
      </c>
      <c r="V59" s="204">
        <v>179</v>
      </c>
      <c r="W59" s="204" t="s">
        <v>864</v>
      </c>
      <c r="X59" s="204" t="s">
        <v>865</v>
      </c>
      <c r="Y59" s="204" t="s">
        <v>490</v>
      </c>
      <c r="Z59" s="204" t="b">
        <f>F59=SUM(H59:N59)</f>
        <v>1</v>
      </c>
      <c r="AA59" s="209" t="s">
        <v>64</v>
      </c>
      <c r="AB59" s="210">
        <v>0</v>
      </c>
      <c r="AC59" s="210">
        <v>0</v>
      </c>
      <c r="AD59" s="189"/>
      <c r="AE59" s="210">
        <v>0</v>
      </c>
      <c r="AF59" s="230">
        <f t="shared" si="6"/>
        <v>0</v>
      </c>
      <c r="AG59" s="230">
        <f t="shared" si="7"/>
        <v>0</v>
      </c>
      <c r="AH59" s="111"/>
    </row>
    <row r="60" spans="1:34" s="114" customFormat="1" ht="15.6" customHeight="1" x14ac:dyDescent="0.25">
      <c r="A60" s="189">
        <v>56</v>
      </c>
      <c r="B60" s="190" t="s">
        <v>934</v>
      </c>
      <c r="C60" s="191" t="s">
        <v>990</v>
      </c>
      <c r="D60" s="192">
        <v>44562</v>
      </c>
      <c r="E60" s="192">
        <v>45473</v>
      </c>
      <c r="F60" s="193">
        <v>2100000</v>
      </c>
      <c r="G60" s="194" t="s">
        <v>27</v>
      </c>
      <c r="H60" s="193">
        <v>0</v>
      </c>
      <c r="I60" s="199">
        <v>0</v>
      </c>
      <c r="J60" s="193">
        <v>900000</v>
      </c>
      <c r="K60" s="193">
        <v>850000</v>
      </c>
      <c r="L60" s="193">
        <v>350000</v>
      </c>
      <c r="M60" s="199">
        <v>0</v>
      </c>
      <c r="N60" s="199">
        <v>0</v>
      </c>
      <c r="O60" s="195">
        <v>0</v>
      </c>
      <c r="P60" s="195" t="s">
        <v>490</v>
      </c>
      <c r="Q60" s="204">
        <v>0</v>
      </c>
      <c r="R60" s="195" t="s">
        <v>490</v>
      </c>
      <c r="S60" s="189" t="s">
        <v>21</v>
      </c>
      <c r="T60" s="195" t="s">
        <v>1735</v>
      </c>
      <c r="U60" s="189" t="s">
        <v>929</v>
      </c>
      <c r="V60" s="195" t="s">
        <v>490</v>
      </c>
      <c r="W60" s="195" t="s">
        <v>490</v>
      </c>
      <c r="X60" s="195" t="s">
        <v>490</v>
      </c>
      <c r="Y60" s="195" t="s">
        <v>490</v>
      </c>
      <c r="Z60" s="195"/>
      <c r="AA60" s="190" t="s">
        <v>76</v>
      </c>
      <c r="AB60" s="196">
        <v>0</v>
      </c>
      <c r="AC60" s="196">
        <v>0</v>
      </c>
      <c r="AD60" s="189" t="s">
        <v>68</v>
      </c>
      <c r="AE60" s="205">
        <v>1</v>
      </c>
      <c r="AF60" s="228">
        <f t="shared" si="6"/>
        <v>0</v>
      </c>
      <c r="AG60" s="227">
        <f t="shared" si="7"/>
        <v>2100000</v>
      </c>
      <c r="AH60" s="111"/>
    </row>
    <row r="61" spans="1:34" s="114" customFormat="1" ht="15.6" customHeight="1" x14ac:dyDescent="0.25">
      <c r="A61" s="189">
        <v>57</v>
      </c>
      <c r="B61" s="190" t="s">
        <v>934</v>
      </c>
      <c r="C61" s="191" t="s">
        <v>991</v>
      </c>
      <c r="D61" s="192">
        <v>44562</v>
      </c>
      <c r="E61" s="192">
        <v>45473</v>
      </c>
      <c r="F61" s="193">
        <v>1880000</v>
      </c>
      <c r="G61" s="194" t="s">
        <v>27</v>
      </c>
      <c r="H61" s="193">
        <v>0</v>
      </c>
      <c r="I61" s="199">
        <v>0</v>
      </c>
      <c r="J61" s="193">
        <v>750000</v>
      </c>
      <c r="K61" s="193">
        <v>850000</v>
      </c>
      <c r="L61" s="193">
        <v>280000</v>
      </c>
      <c r="M61" s="199">
        <v>0</v>
      </c>
      <c r="N61" s="199">
        <v>0</v>
      </c>
      <c r="O61" s="195">
        <v>0</v>
      </c>
      <c r="P61" s="195" t="s">
        <v>490</v>
      </c>
      <c r="Q61" s="204">
        <v>0</v>
      </c>
      <c r="R61" s="195" t="s">
        <v>490</v>
      </c>
      <c r="S61" s="189" t="s">
        <v>21</v>
      </c>
      <c r="T61" s="195" t="s">
        <v>1736</v>
      </c>
      <c r="U61" s="189" t="s">
        <v>929</v>
      </c>
      <c r="V61" s="195" t="s">
        <v>490</v>
      </c>
      <c r="W61" s="195" t="s">
        <v>490</v>
      </c>
      <c r="X61" s="195" t="s">
        <v>490</v>
      </c>
      <c r="Y61" s="195" t="s">
        <v>490</v>
      </c>
      <c r="Z61" s="195"/>
      <c r="AA61" s="190" t="s">
        <v>76</v>
      </c>
      <c r="AB61" s="196">
        <v>0</v>
      </c>
      <c r="AC61" s="196">
        <v>0</v>
      </c>
      <c r="AD61" s="189" t="s">
        <v>68</v>
      </c>
      <c r="AE61" s="205">
        <v>1</v>
      </c>
      <c r="AF61" s="228">
        <f t="shared" si="6"/>
        <v>0</v>
      </c>
      <c r="AG61" s="227">
        <f t="shared" si="7"/>
        <v>1880000</v>
      </c>
      <c r="AH61" s="111"/>
    </row>
    <row r="62" spans="1:34" s="114" customFormat="1" ht="15.6" customHeight="1" x14ac:dyDescent="0.25">
      <c r="A62" s="189">
        <v>58</v>
      </c>
      <c r="B62" s="190" t="s">
        <v>934</v>
      </c>
      <c r="C62" s="191" t="s">
        <v>997</v>
      </c>
      <c r="D62" s="192">
        <v>44562</v>
      </c>
      <c r="E62" s="192">
        <v>45291</v>
      </c>
      <c r="F62" s="193">
        <v>20000</v>
      </c>
      <c r="G62" s="194" t="s">
        <v>27</v>
      </c>
      <c r="H62" s="193">
        <v>0</v>
      </c>
      <c r="I62" s="199">
        <v>0</v>
      </c>
      <c r="J62" s="193">
        <v>10000</v>
      </c>
      <c r="K62" s="193">
        <v>10000</v>
      </c>
      <c r="L62" s="193">
        <v>0</v>
      </c>
      <c r="M62" s="199">
        <v>0</v>
      </c>
      <c r="N62" s="199">
        <v>0</v>
      </c>
      <c r="O62" s="195">
        <v>0</v>
      </c>
      <c r="P62" s="195" t="s">
        <v>490</v>
      </c>
      <c r="Q62" s="204">
        <v>0</v>
      </c>
      <c r="R62" s="195" t="s">
        <v>490</v>
      </c>
      <c r="S62" s="189" t="s">
        <v>21</v>
      </c>
      <c r="T62" s="195" t="s">
        <v>1276</v>
      </c>
      <c r="U62" s="189"/>
      <c r="V62" s="195" t="s">
        <v>490</v>
      </c>
      <c r="W62" s="195" t="s">
        <v>490</v>
      </c>
      <c r="X62" s="195" t="s">
        <v>490</v>
      </c>
      <c r="Y62" s="195" t="s">
        <v>490</v>
      </c>
      <c r="Z62" s="195"/>
      <c r="AA62" s="201" t="s">
        <v>285</v>
      </c>
      <c r="AB62" s="196">
        <v>0</v>
      </c>
      <c r="AC62" s="196">
        <v>0</v>
      </c>
      <c r="AD62" s="189" t="s">
        <v>65</v>
      </c>
      <c r="AE62" s="205">
        <v>1</v>
      </c>
      <c r="AF62" s="228">
        <f t="shared" si="6"/>
        <v>0</v>
      </c>
      <c r="AG62" s="227">
        <f t="shared" si="7"/>
        <v>20000</v>
      </c>
      <c r="AH62" s="111"/>
    </row>
    <row r="63" spans="1:34" ht="15.6" customHeight="1" x14ac:dyDescent="0.25">
      <c r="A63" s="189">
        <v>59</v>
      </c>
      <c r="B63" s="190" t="s">
        <v>934</v>
      </c>
      <c r="C63" s="203" t="s">
        <v>1194</v>
      </c>
      <c r="D63" s="192">
        <v>44378</v>
      </c>
      <c r="E63" s="192">
        <v>46387</v>
      </c>
      <c r="F63" s="193">
        <v>3000000</v>
      </c>
      <c r="G63" s="194" t="s">
        <v>27</v>
      </c>
      <c r="H63" s="193">
        <v>0</v>
      </c>
      <c r="I63" s="193">
        <v>0</v>
      </c>
      <c r="J63" s="193">
        <v>0</v>
      </c>
      <c r="K63" s="193">
        <v>1000000</v>
      </c>
      <c r="L63" s="193">
        <v>2000000</v>
      </c>
      <c r="M63" s="193">
        <v>0</v>
      </c>
      <c r="N63" s="193">
        <v>0</v>
      </c>
      <c r="O63" s="193">
        <v>0</v>
      </c>
      <c r="P63" s="189" t="s">
        <v>490</v>
      </c>
      <c r="Q63" s="189">
        <v>0</v>
      </c>
      <c r="R63" s="195" t="s">
        <v>490</v>
      </c>
      <c r="S63" s="189" t="s">
        <v>21</v>
      </c>
      <c r="T63" s="189" t="s">
        <v>979</v>
      </c>
      <c r="U63" s="189" t="s">
        <v>980</v>
      </c>
      <c r="V63" s="194"/>
      <c r="W63" s="189"/>
      <c r="X63" s="189"/>
      <c r="Y63" s="189"/>
      <c r="Z63" s="189" t="b">
        <f>F63=SUM(H63:N63)</f>
        <v>1</v>
      </c>
      <c r="AA63" s="190" t="s">
        <v>76</v>
      </c>
      <c r="AB63" s="196">
        <v>0</v>
      </c>
      <c r="AC63" s="196">
        <v>0</v>
      </c>
      <c r="AD63" s="189" t="s">
        <v>68</v>
      </c>
      <c r="AE63" s="205">
        <v>1</v>
      </c>
      <c r="AF63" s="227">
        <f t="shared" si="6"/>
        <v>0</v>
      </c>
      <c r="AG63" s="227">
        <f t="shared" si="7"/>
        <v>3000000</v>
      </c>
      <c r="AH63" s="110"/>
    </row>
    <row r="64" spans="1:34" ht="15.6" customHeight="1" x14ac:dyDescent="0.25">
      <c r="A64" s="189">
        <v>60</v>
      </c>
      <c r="B64" s="190" t="s">
        <v>934</v>
      </c>
      <c r="C64" s="203" t="s">
        <v>988</v>
      </c>
      <c r="D64" s="192">
        <v>44378</v>
      </c>
      <c r="E64" s="192">
        <v>46387</v>
      </c>
      <c r="F64" s="193">
        <v>135000</v>
      </c>
      <c r="G64" s="194" t="s">
        <v>27</v>
      </c>
      <c r="H64" s="193">
        <v>0</v>
      </c>
      <c r="I64" s="193">
        <v>0</v>
      </c>
      <c r="J64" s="193">
        <v>135000</v>
      </c>
      <c r="K64" s="193">
        <v>0</v>
      </c>
      <c r="L64" s="193">
        <v>0</v>
      </c>
      <c r="M64" s="193">
        <v>0</v>
      </c>
      <c r="N64" s="193">
        <v>0</v>
      </c>
      <c r="O64" s="193">
        <v>0</v>
      </c>
      <c r="P64" s="189" t="s">
        <v>490</v>
      </c>
      <c r="Q64" s="189">
        <v>0</v>
      </c>
      <c r="R64" s="195" t="s">
        <v>490</v>
      </c>
      <c r="S64" s="189" t="s">
        <v>21</v>
      </c>
      <c r="T64" s="189" t="s">
        <v>963</v>
      </c>
      <c r="U64" s="189" t="s">
        <v>964</v>
      </c>
      <c r="V64" s="194"/>
      <c r="W64" s="189"/>
      <c r="X64" s="189"/>
      <c r="Y64" s="189"/>
      <c r="Z64" s="189" t="b">
        <f>F64=SUM(H64:N64)</f>
        <v>1</v>
      </c>
      <c r="AA64" s="190" t="s">
        <v>76</v>
      </c>
      <c r="AB64" s="196">
        <v>0</v>
      </c>
      <c r="AC64" s="196">
        <v>0</v>
      </c>
      <c r="AD64" s="195"/>
      <c r="AE64" s="197">
        <v>0</v>
      </c>
      <c r="AF64" s="227">
        <f t="shared" si="6"/>
        <v>0</v>
      </c>
      <c r="AG64" s="227">
        <f t="shared" si="7"/>
        <v>0</v>
      </c>
      <c r="AH64" s="109"/>
    </row>
    <row r="65" spans="1:34" ht="15.6" customHeight="1" x14ac:dyDescent="0.25">
      <c r="A65" s="189">
        <v>61</v>
      </c>
      <c r="B65" s="190" t="s">
        <v>934</v>
      </c>
      <c r="C65" s="203" t="s">
        <v>747</v>
      </c>
      <c r="D65" s="192">
        <v>44378</v>
      </c>
      <c r="E65" s="192">
        <v>46387</v>
      </c>
      <c r="F65" s="193">
        <v>1392000</v>
      </c>
      <c r="G65" s="194" t="s">
        <v>27</v>
      </c>
      <c r="H65" s="193">
        <v>0</v>
      </c>
      <c r="I65" s="193">
        <v>0</v>
      </c>
      <c r="J65" s="193">
        <v>0</v>
      </c>
      <c r="K65" s="193">
        <v>1392000</v>
      </c>
      <c r="L65" s="193">
        <v>0</v>
      </c>
      <c r="M65" s="193">
        <v>0</v>
      </c>
      <c r="N65" s="193">
        <v>0</v>
      </c>
      <c r="O65" s="199">
        <v>0</v>
      </c>
      <c r="P65" s="189" t="s">
        <v>490</v>
      </c>
      <c r="Q65" s="189">
        <v>0</v>
      </c>
      <c r="R65" s="195" t="s">
        <v>490</v>
      </c>
      <c r="S65" s="189" t="s">
        <v>21</v>
      </c>
      <c r="T65" s="189" t="s">
        <v>965</v>
      </c>
      <c r="U65" s="189" t="s">
        <v>967</v>
      </c>
      <c r="V65" s="194"/>
      <c r="W65" s="189"/>
      <c r="X65" s="189"/>
      <c r="Y65" s="189"/>
      <c r="Z65" s="189" t="b">
        <f>F65=SUM(H65:N65)</f>
        <v>1</v>
      </c>
      <c r="AA65" s="190" t="s">
        <v>82</v>
      </c>
      <c r="AB65" s="196">
        <v>0</v>
      </c>
      <c r="AC65" s="196">
        <v>0</v>
      </c>
      <c r="AD65" s="195"/>
      <c r="AE65" s="197">
        <v>0</v>
      </c>
      <c r="AF65" s="227">
        <f t="shared" si="6"/>
        <v>0</v>
      </c>
      <c r="AG65" s="227">
        <f t="shared" si="7"/>
        <v>0</v>
      </c>
      <c r="AH65" s="109"/>
    </row>
    <row r="66" spans="1:34" ht="15.6" customHeight="1" x14ac:dyDescent="0.25">
      <c r="A66" s="189">
        <v>62</v>
      </c>
      <c r="B66" s="190" t="s">
        <v>934</v>
      </c>
      <c r="C66" s="203" t="s">
        <v>748</v>
      </c>
      <c r="D66" s="192">
        <v>44378</v>
      </c>
      <c r="E66" s="192">
        <v>46387</v>
      </c>
      <c r="F66" s="193">
        <v>12758000</v>
      </c>
      <c r="G66" s="194" t="s">
        <v>27</v>
      </c>
      <c r="H66" s="193">
        <v>0</v>
      </c>
      <c r="I66" s="193">
        <v>0</v>
      </c>
      <c r="J66" s="193">
        <v>9422</v>
      </c>
      <c r="K66" s="193">
        <v>487716</v>
      </c>
      <c r="L66" s="193">
        <v>6304287</v>
      </c>
      <c r="M66" s="193">
        <v>3393189</v>
      </c>
      <c r="N66" s="193">
        <v>2563386</v>
      </c>
      <c r="O66" s="193">
        <v>0</v>
      </c>
      <c r="P66" s="189" t="s">
        <v>490</v>
      </c>
      <c r="Q66" s="189">
        <v>0</v>
      </c>
      <c r="R66" s="195" t="s">
        <v>490</v>
      </c>
      <c r="S66" s="189" t="s">
        <v>21</v>
      </c>
      <c r="T66" s="189" t="s">
        <v>981</v>
      </c>
      <c r="U66" s="189" t="s">
        <v>966</v>
      </c>
      <c r="V66" s="194"/>
      <c r="W66" s="189"/>
      <c r="X66" s="189"/>
      <c r="Y66" s="189"/>
      <c r="Z66" s="189" t="b">
        <f>F66=SUM(H66:N66)</f>
        <v>1</v>
      </c>
      <c r="AA66" s="201" t="s">
        <v>322</v>
      </c>
      <c r="AB66" s="202">
        <v>0</v>
      </c>
      <c r="AC66" s="202">
        <v>0</v>
      </c>
      <c r="AD66" s="195"/>
      <c r="AE66" s="197">
        <v>0</v>
      </c>
      <c r="AF66" s="228">
        <v>0</v>
      </c>
      <c r="AG66" s="227">
        <f t="shared" si="7"/>
        <v>0</v>
      </c>
    </row>
    <row r="67" spans="1:34" ht="15.6" customHeight="1" x14ac:dyDescent="0.25">
      <c r="A67" s="189">
        <v>63</v>
      </c>
      <c r="B67" s="190" t="s">
        <v>934</v>
      </c>
      <c r="C67" s="203" t="s">
        <v>1001</v>
      </c>
      <c r="D67" s="192">
        <v>44378</v>
      </c>
      <c r="E67" s="192">
        <v>45657</v>
      </c>
      <c r="F67" s="193">
        <v>1474010</v>
      </c>
      <c r="G67" s="194" t="s">
        <v>27</v>
      </c>
      <c r="H67" s="193">
        <v>0</v>
      </c>
      <c r="I67" s="193">
        <v>70122</v>
      </c>
      <c r="J67" s="193">
        <v>344906</v>
      </c>
      <c r="K67" s="193">
        <v>457662</v>
      </c>
      <c r="L67" s="193">
        <v>601320</v>
      </c>
      <c r="M67" s="193">
        <v>0</v>
      </c>
      <c r="N67" s="193">
        <v>0</v>
      </c>
      <c r="O67" s="199">
        <v>0</v>
      </c>
      <c r="P67" s="189" t="s">
        <v>490</v>
      </c>
      <c r="Q67" s="189">
        <v>0</v>
      </c>
      <c r="R67" s="195" t="s">
        <v>490</v>
      </c>
      <c r="S67" s="189" t="s">
        <v>21</v>
      </c>
      <c r="T67" s="189" t="s">
        <v>880</v>
      </c>
      <c r="U67" s="189" t="s">
        <v>881</v>
      </c>
      <c r="V67" s="194">
        <v>0</v>
      </c>
      <c r="W67" s="189" t="s">
        <v>649</v>
      </c>
      <c r="X67" s="189" t="s">
        <v>649</v>
      </c>
      <c r="Y67" s="189" t="s">
        <v>650</v>
      </c>
      <c r="Z67" s="189" t="b">
        <v>1</v>
      </c>
      <c r="AA67" s="190" t="s">
        <v>322</v>
      </c>
      <c r="AB67" s="196">
        <v>0</v>
      </c>
      <c r="AC67" s="196">
        <v>0</v>
      </c>
      <c r="AD67" s="189"/>
      <c r="AE67" s="197">
        <v>0</v>
      </c>
      <c r="AF67" s="227">
        <v>0</v>
      </c>
      <c r="AG67" s="227">
        <v>0</v>
      </c>
    </row>
    <row r="68" spans="1:34" ht="15.6" customHeight="1" x14ac:dyDescent="0.25">
      <c r="A68" s="189">
        <v>64</v>
      </c>
      <c r="B68" s="190" t="s">
        <v>934</v>
      </c>
      <c r="C68" s="191" t="s">
        <v>989</v>
      </c>
      <c r="D68" s="192">
        <v>44378</v>
      </c>
      <c r="E68" s="192">
        <v>45382</v>
      </c>
      <c r="F68" s="193">
        <v>1050000</v>
      </c>
      <c r="G68" s="194" t="s">
        <v>27</v>
      </c>
      <c r="H68" s="193">
        <v>0</v>
      </c>
      <c r="I68" s="193">
        <v>0</v>
      </c>
      <c r="J68" s="193">
        <v>50000</v>
      </c>
      <c r="K68" s="193">
        <v>500000</v>
      </c>
      <c r="L68" s="193">
        <v>500000</v>
      </c>
      <c r="M68" s="193">
        <v>0</v>
      </c>
      <c r="N68" s="193">
        <v>0</v>
      </c>
      <c r="O68" s="199">
        <v>6325501</v>
      </c>
      <c r="P68" s="195" t="s">
        <v>1734</v>
      </c>
      <c r="Q68" s="204">
        <v>0</v>
      </c>
      <c r="R68" s="195" t="s">
        <v>490</v>
      </c>
      <c r="S68" s="189" t="s">
        <v>21</v>
      </c>
      <c r="T68" s="195" t="s">
        <v>1723</v>
      </c>
      <c r="U68" s="189" t="s">
        <v>1908</v>
      </c>
      <c r="V68" s="194">
        <v>0</v>
      </c>
      <c r="W68" s="189" t="s">
        <v>649</v>
      </c>
      <c r="X68" s="189" t="s">
        <v>649</v>
      </c>
      <c r="Y68" s="189" t="s">
        <v>650</v>
      </c>
      <c r="Z68" s="189" t="b">
        <f t="shared" ref="Z68:Z73" si="8">F68=SUM(H68:N68)</f>
        <v>1</v>
      </c>
      <c r="AA68" s="190" t="s">
        <v>322</v>
      </c>
      <c r="AB68" s="196">
        <v>0</v>
      </c>
      <c r="AC68" s="196">
        <v>0</v>
      </c>
      <c r="AD68" s="189"/>
      <c r="AE68" s="197">
        <v>0</v>
      </c>
      <c r="AF68" s="227">
        <f t="shared" ref="AF68:AF73" si="9">AB68*F68</f>
        <v>0</v>
      </c>
      <c r="AG68" s="227">
        <f t="shared" ref="AG68:AG73" si="10">AE68*F68</f>
        <v>0</v>
      </c>
    </row>
    <row r="69" spans="1:34" ht="15.6" customHeight="1" x14ac:dyDescent="0.25">
      <c r="A69" s="189">
        <v>65</v>
      </c>
      <c r="B69" s="190" t="s">
        <v>934</v>
      </c>
      <c r="C69" s="203" t="s">
        <v>749</v>
      </c>
      <c r="D69" s="192">
        <v>44562</v>
      </c>
      <c r="E69" s="192">
        <v>46387</v>
      </c>
      <c r="F69" s="193">
        <v>7572030</v>
      </c>
      <c r="G69" s="194" t="s">
        <v>27</v>
      </c>
      <c r="H69" s="193">
        <v>0</v>
      </c>
      <c r="I69" s="193">
        <v>0</v>
      </c>
      <c r="J69" s="193">
        <v>1007626</v>
      </c>
      <c r="K69" s="193">
        <v>2275569</v>
      </c>
      <c r="L69" s="193">
        <v>2189867</v>
      </c>
      <c r="M69" s="193">
        <v>1367721</v>
      </c>
      <c r="N69" s="193">
        <v>731247</v>
      </c>
      <c r="O69" s="199">
        <v>0</v>
      </c>
      <c r="P69" s="189" t="s">
        <v>498</v>
      </c>
      <c r="Q69" s="204">
        <v>0</v>
      </c>
      <c r="R69" s="195" t="s">
        <v>490</v>
      </c>
      <c r="S69" s="189" t="s">
        <v>21</v>
      </c>
      <c r="T69" s="189" t="s">
        <v>1220</v>
      </c>
      <c r="U69" s="189" t="s">
        <v>1165</v>
      </c>
      <c r="V69" s="194"/>
      <c r="W69" s="189" t="s">
        <v>651</v>
      </c>
      <c r="X69" s="189" t="s">
        <v>652</v>
      </c>
      <c r="Y69" s="189"/>
      <c r="Z69" s="189" t="b">
        <f t="shared" si="8"/>
        <v>1</v>
      </c>
      <c r="AA69" s="190" t="s">
        <v>322</v>
      </c>
      <c r="AB69" s="196">
        <v>0</v>
      </c>
      <c r="AC69" s="196">
        <v>0</v>
      </c>
      <c r="AD69" s="195"/>
      <c r="AE69" s="205">
        <v>0</v>
      </c>
      <c r="AF69" s="227">
        <f t="shared" si="9"/>
        <v>0</v>
      </c>
      <c r="AG69" s="227">
        <f t="shared" si="10"/>
        <v>0</v>
      </c>
    </row>
    <row r="70" spans="1:34" ht="15.6" customHeight="1" x14ac:dyDescent="0.25">
      <c r="A70" s="189">
        <v>66</v>
      </c>
      <c r="B70" s="190" t="s">
        <v>934</v>
      </c>
      <c r="C70" s="191" t="s">
        <v>932</v>
      </c>
      <c r="D70" s="192">
        <v>44378</v>
      </c>
      <c r="E70" s="192">
        <v>46387</v>
      </c>
      <c r="F70" s="193">
        <v>600000</v>
      </c>
      <c r="G70" s="194" t="s">
        <v>27</v>
      </c>
      <c r="H70" s="193">
        <v>0</v>
      </c>
      <c r="I70" s="193">
        <v>100000</v>
      </c>
      <c r="J70" s="193">
        <v>150000</v>
      </c>
      <c r="K70" s="193">
        <v>150000</v>
      </c>
      <c r="L70" s="193">
        <v>100000</v>
      </c>
      <c r="M70" s="193">
        <v>50000</v>
      </c>
      <c r="N70" s="193">
        <v>50000</v>
      </c>
      <c r="O70" s="199">
        <v>0</v>
      </c>
      <c r="P70" s="195" t="s">
        <v>490</v>
      </c>
      <c r="Q70" s="204">
        <v>0</v>
      </c>
      <c r="R70" s="195" t="s">
        <v>490</v>
      </c>
      <c r="S70" s="189" t="s">
        <v>33</v>
      </c>
      <c r="T70" s="195" t="s">
        <v>1280</v>
      </c>
      <c r="U70" s="189" t="s">
        <v>676</v>
      </c>
      <c r="V70" s="194">
        <v>3071280</v>
      </c>
      <c r="W70" s="189" t="s">
        <v>677</v>
      </c>
      <c r="X70" s="189" t="s">
        <v>678</v>
      </c>
      <c r="Y70" s="189"/>
      <c r="Z70" s="189" t="b">
        <f t="shared" si="8"/>
        <v>1</v>
      </c>
      <c r="AA70" s="190" t="s">
        <v>322</v>
      </c>
      <c r="AB70" s="196">
        <v>0</v>
      </c>
      <c r="AC70" s="196">
        <v>0</v>
      </c>
      <c r="AD70" s="189"/>
      <c r="AE70" s="197">
        <v>0</v>
      </c>
      <c r="AF70" s="227">
        <f t="shared" si="9"/>
        <v>0</v>
      </c>
      <c r="AG70" s="227">
        <f t="shared" si="10"/>
        <v>0</v>
      </c>
    </row>
    <row r="71" spans="1:34" ht="15.6" customHeight="1" x14ac:dyDescent="0.25">
      <c r="A71" s="189">
        <v>67</v>
      </c>
      <c r="B71" s="190" t="s">
        <v>934</v>
      </c>
      <c r="C71" s="191" t="s">
        <v>933</v>
      </c>
      <c r="D71" s="192">
        <v>44378</v>
      </c>
      <c r="E71" s="192">
        <v>46387</v>
      </c>
      <c r="F71" s="193">
        <v>1800000</v>
      </c>
      <c r="G71" s="194" t="s">
        <v>27</v>
      </c>
      <c r="H71" s="193">
        <v>0</v>
      </c>
      <c r="I71" s="193">
        <v>300000</v>
      </c>
      <c r="J71" s="193">
        <v>350000</v>
      </c>
      <c r="K71" s="193">
        <v>400000</v>
      </c>
      <c r="L71" s="193">
        <v>300000</v>
      </c>
      <c r="M71" s="193">
        <v>250000</v>
      </c>
      <c r="N71" s="193">
        <v>200000</v>
      </c>
      <c r="O71" s="199">
        <v>0</v>
      </c>
      <c r="P71" s="195" t="s">
        <v>490</v>
      </c>
      <c r="Q71" s="204">
        <v>0</v>
      </c>
      <c r="R71" s="195" t="s">
        <v>490</v>
      </c>
      <c r="S71" s="189" t="s">
        <v>33</v>
      </c>
      <c r="T71" s="195" t="s">
        <v>1281</v>
      </c>
      <c r="U71" s="189" t="s">
        <v>676</v>
      </c>
      <c r="V71" s="194">
        <v>4810588</v>
      </c>
      <c r="W71" s="189" t="s">
        <v>677</v>
      </c>
      <c r="X71" s="189" t="s">
        <v>678</v>
      </c>
      <c r="Y71" s="189"/>
      <c r="Z71" s="189" t="b">
        <f t="shared" si="8"/>
        <v>1</v>
      </c>
      <c r="AA71" s="190" t="s">
        <v>322</v>
      </c>
      <c r="AB71" s="196">
        <v>0</v>
      </c>
      <c r="AC71" s="196">
        <v>0</v>
      </c>
      <c r="AD71" s="189"/>
      <c r="AE71" s="197">
        <v>0</v>
      </c>
      <c r="AF71" s="227">
        <f t="shared" si="9"/>
        <v>0</v>
      </c>
      <c r="AG71" s="227">
        <f t="shared" si="10"/>
        <v>0</v>
      </c>
    </row>
    <row r="72" spans="1:34" ht="15.6" customHeight="1" x14ac:dyDescent="0.25">
      <c r="A72" s="189">
        <v>68</v>
      </c>
      <c r="B72" s="190" t="s">
        <v>934</v>
      </c>
      <c r="C72" s="191" t="s">
        <v>732</v>
      </c>
      <c r="D72" s="192">
        <v>44378</v>
      </c>
      <c r="E72" s="192">
        <v>45838</v>
      </c>
      <c r="F72" s="193">
        <v>900000</v>
      </c>
      <c r="G72" s="194" t="s">
        <v>27</v>
      </c>
      <c r="H72" s="193">
        <v>0</v>
      </c>
      <c r="I72" s="193">
        <v>300000</v>
      </c>
      <c r="J72" s="193">
        <v>250000</v>
      </c>
      <c r="K72" s="193">
        <v>350000</v>
      </c>
      <c r="L72" s="193">
        <v>0</v>
      </c>
      <c r="M72" s="193">
        <v>0</v>
      </c>
      <c r="N72" s="193">
        <v>0</v>
      </c>
      <c r="O72" s="193">
        <v>1500000</v>
      </c>
      <c r="P72" s="189" t="s">
        <v>646</v>
      </c>
      <c r="Q72" s="204">
        <v>0</v>
      </c>
      <c r="R72" s="195" t="s">
        <v>490</v>
      </c>
      <c r="S72" s="189" t="s">
        <v>33</v>
      </c>
      <c r="T72" s="195" t="s">
        <v>1282</v>
      </c>
      <c r="U72" s="189" t="s">
        <v>679</v>
      </c>
      <c r="V72" s="194">
        <v>780000</v>
      </c>
      <c r="W72" s="189" t="s">
        <v>680</v>
      </c>
      <c r="X72" s="189" t="s">
        <v>680</v>
      </c>
      <c r="Y72" s="189"/>
      <c r="Z72" s="189" t="b">
        <f t="shared" si="8"/>
        <v>1</v>
      </c>
      <c r="AA72" s="190" t="s">
        <v>322</v>
      </c>
      <c r="AB72" s="196">
        <v>0</v>
      </c>
      <c r="AC72" s="196">
        <v>0</v>
      </c>
      <c r="AD72" s="189"/>
      <c r="AE72" s="197">
        <v>0</v>
      </c>
      <c r="AF72" s="227">
        <f t="shared" si="9"/>
        <v>0</v>
      </c>
      <c r="AG72" s="227">
        <f t="shared" si="10"/>
        <v>0</v>
      </c>
    </row>
    <row r="73" spans="1:34" ht="15.6" customHeight="1" x14ac:dyDescent="0.25">
      <c r="A73" s="189">
        <v>69</v>
      </c>
      <c r="B73" s="190" t="s">
        <v>934</v>
      </c>
      <c r="C73" s="191" t="s">
        <v>1166</v>
      </c>
      <c r="D73" s="192">
        <v>44378</v>
      </c>
      <c r="E73" s="198">
        <v>46295</v>
      </c>
      <c r="F73" s="193">
        <v>2318960</v>
      </c>
      <c r="G73" s="194" t="s">
        <v>27</v>
      </c>
      <c r="H73" s="193">
        <v>0</v>
      </c>
      <c r="I73" s="193">
        <v>0</v>
      </c>
      <c r="J73" s="193">
        <v>300000</v>
      </c>
      <c r="K73" s="193">
        <v>650000</v>
      </c>
      <c r="L73" s="193">
        <v>650000</v>
      </c>
      <c r="M73" s="193">
        <v>568960</v>
      </c>
      <c r="N73" s="193">
        <v>150000</v>
      </c>
      <c r="O73" s="193">
        <v>1740000</v>
      </c>
      <c r="P73" s="189" t="s">
        <v>1201</v>
      </c>
      <c r="Q73" s="189">
        <v>0</v>
      </c>
      <c r="R73" s="189" t="s">
        <v>490</v>
      </c>
      <c r="S73" s="189" t="s">
        <v>210</v>
      </c>
      <c r="T73" s="195" t="s">
        <v>1605</v>
      </c>
      <c r="U73" s="218" t="s">
        <v>1283</v>
      </c>
      <c r="V73" s="218" t="s">
        <v>1284</v>
      </c>
      <c r="W73" s="218" t="s">
        <v>1285</v>
      </c>
      <c r="X73" s="218" t="s">
        <v>1286</v>
      </c>
      <c r="Y73" s="189"/>
      <c r="Z73" s="189" t="b">
        <f t="shared" si="8"/>
        <v>1</v>
      </c>
      <c r="AA73" s="190" t="s">
        <v>292</v>
      </c>
      <c r="AB73" s="196">
        <v>0</v>
      </c>
      <c r="AC73" s="196">
        <v>0</v>
      </c>
      <c r="AD73" s="189"/>
      <c r="AE73" s="197">
        <v>0</v>
      </c>
      <c r="AF73" s="227">
        <f t="shared" si="9"/>
        <v>0</v>
      </c>
      <c r="AG73" s="227">
        <f t="shared" si="10"/>
        <v>0</v>
      </c>
    </row>
    <row r="74" spans="1:34" ht="15.75" x14ac:dyDescent="0.25">
      <c r="E74" s="137"/>
      <c r="F74" s="138"/>
      <c r="T74" s="251" t="s">
        <v>1210</v>
      </c>
      <c r="U74" s="251"/>
      <c r="AF74" s="137"/>
      <c r="AG74" s="137"/>
    </row>
  </sheetData>
  <autoFilter ref="A5:AG74" xr:uid="{00000000-0009-0000-0000-000004000000}"/>
  <customSheetViews>
    <customSheetView guid="{317D3D83-AACA-40F7-8006-3175597A202A}" showGridLines="0">
      <selection activeCell="A2" sqref="A2"/>
      <pageMargins left="0.7" right="0.7" top="0.75" bottom="0.75" header="0.3" footer="0.3"/>
      <pageSetup paperSize="9" orientation="portrait" r:id="rId1"/>
    </customSheetView>
    <customSheetView guid="{BA2EDF17-FDDF-46B2-A4BE-72FB311EBCAF}" showGridLines="0">
      <selection activeCell="B9" sqref="B9"/>
      <pageMargins left="0.7" right="0.7" top="0.75" bottom="0.75" header="0.3" footer="0.3"/>
      <pageSetup paperSize="9" orientation="portrait" r:id="rId2"/>
    </customSheetView>
    <customSheetView guid="{587CB59E-8194-466A-825B-36D9E2C9E12C}" showGridLines="0" topLeftCell="S1">
      <selection activeCell="S3" sqref="S3:T3"/>
      <pageMargins left="0.7" right="0.7" top="0.75" bottom="0.75" header="0.3" footer="0.3"/>
      <pageSetup paperSize="9" orientation="portrait" r:id="rId3"/>
    </customSheetView>
    <customSheetView guid="{DF4DF86E-F87E-4853-B44F-4F4D647D71FF}" showGridLines="0" topLeftCell="T1">
      <selection activeCell="AB7" sqref="AB7"/>
      <pageMargins left="0.7" right="0.7" top="0.75" bottom="0.75" header="0.3" footer="0.3"/>
      <pageSetup paperSize="9" orientation="portrait" r:id="rId4"/>
    </customSheetView>
  </customSheetViews>
  <mergeCells count="27">
    <mergeCell ref="AF4:AG4"/>
    <mergeCell ref="AA2:AG3"/>
    <mergeCell ref="Y4:Y5"/>
    <mergeCell ref="W4:W5"/>
    <mergeCell ref="Q4:R4"/>
    <mergeCell ref="AA1:AG1"/>
    <mergeCell ref="A1:Y1"/>
    <mergeCell ref="A2:Y2"/>
    <mergeCell ref="X4:X5"/>
    <mergeCell ref="T3:U3"/>
    <mergeCell ref="V3:X3"/>
    <mergeCell ref="B3:B5"/>
    <mergeCell ref="O4:P4"/>
    <mergeCell ref="A3:A5"/>
    <mergeCell ref="C3:C5"/>
    <mergeCell ref="AA4:AC4"/>
    <mergeCell ref="AD4:AE4"/>
    <mergeCell ref="H4:N4"/>
    <mergeCell ref="S3:S5"/>
    <mergeCell ref="V4:V5"/>
    <mergeCell ref="T4:T5"/>
    <mergeCell ref="T74:U74"/>
    <mergeCell ref="D3:E4"/>
    <mergeCell ref="F4:G4"/>
    <mergeCell ref="F3:N3"/>
    <mergeCell ref="O3:R3"/>
    <mergeCell ref="U4:U5"/>
  </mergeCells>
  <dataValidations count="13">
    <dataValidation type="decimal" allowBlank="1" showInputMessage="1" showErrorMessage="1" sqref="V63:V69 O63:O72 O33:O34 Q24:Q31 O57:O58 V57:V58 Q74:R1048576 O38:O41 V44 O74:O1048576 L33:M33 V41 H73 Q73 V24:V26 V6:V16 Q63:Q67 Q6:Q17 O6:O26 V18:V19" xr:uid="{00000000-0002-0000-0400-000000000000}">
      <formula1>0</formula1>
      <formula2>100000</formula2>
    </dataValidation>
    <dataValidation type="date" operator="greaterThan" allowBlank="1" showInputMessage="1" showErrorMessage="1" sqref="D45:D47 D57:E58 D36:E41 D44:E44 D60:E72 D34:E34 D73:D1048576 E75:E1048576 D6:E27" xr:uid="{00000000-0002-0000-0400-000001000000}">
      <formula1>36526</formula1>
    </dataValidation>
    <dataValidation type="decimal" allowBlank="1" showInputMessage="1" showErrorMessage="1" sqref="V20:V23" xr:uid="{00000000-0002-0000-0400-000002000000}">
      <formula1>0</formula1>
      <formula2>100000000000</formula2>
    </dataValidation>
    <dataValidation allowBlank="1" showInputMessage="1" showErrorMessage="1" sqref="V45:Y47 V34 V33:Y33 Y36:Y37 X34:Y34 V38:Y38" xr:uid="{00000000-0002-0000-0400-000003000000}"/>
    <dataValidation type="decimal" allowBlank="1" showInputMessage="1" showErrorMessage="1" sqref="O27" xr:uid="{00000000-0002-0000-0400-000004000000}">
      <formula1>0</formula1>
      <formula2>10000000000</formula2>
    </dataValidation>
    <dataValidation type="decimal" allowBlank="1" showErrorMessage="1" sqref="O42 V59 V31 O31:O32 V42 O59" xr:uid="{00000000-0002-0000-0400-000005000000}">
      <formula1>0</formula1>
      <formula2>100000</formula2>
    </dataValidation>
    <dataValidation type="date" operator="greaterThan" allowBlank="1" showErrorMessage="1" sqref="D35:E35 D42:E42 D59:E59 D32:E33" xr:uid="{00000000-0002-0000-0400-000006000000}">
      <formula1>36526</formula1>
    </dataValidation>
    <dataValidation type="decimal" allowBlank="1" showInputMessage="1" showErrorMessage="1" sqref="V27" xr:uid="{00000000-0002-0000-0400-000007000000}">
      <formula1>0</formula1>
      <formula2>50000000</formula2>
    </dataValidation>
    <dataValidation type="list" allowBlank="1" showInputMessage="1" showErrorMessage="1" sqref="G64:G65 G15 G44:G47 G33:G34 G19:G23 G38:G40 G58" xr:uid="{00000000-0002-0000-0400-000008000000}">
      <formula1>#REF!</formula1>
    </dataValidation>
    <dataValidation operator="greaterThan" allowBlank="1" showInputMessage="1" showErrorMessage="1" sqref="E45:E47 E73" xr:uid="{00000000-0002-0000-0400-000009000000}"/>
    <dataValidation type="list" allowBlank="1" showInputMessage="1" showErrorMessage="1" sqref="C22 C24:C27 C33:C34 C57:C58 C60:C61 C64:C72 C12:C13 C20 C15:C16 C29:C30" xr:uid="{00000000-0002-0000-0400-00000A000000}">
      <formula1>$D$3:$D$95</formula1>
    </dataValidation>
    <dataValidation type="list" allowBlank="1" showInputMessage="1" showErrorMessage="1" sqref="C42 C44:C48" xr:uid="{00000000-0002-0000-0400-00000B000000}">
      <formula1>$D$3:$D$88</formula1>
    </dataValidation>
    <dataValidation type="list" allowBlank="1" showInputMessage="1" showErrorMessage="1" sqref="AD64:AE66 AA22:AD22 AE48 AA28:AE28" xr:uid="{00000000-0002-0000-0400-00000C000000}">
      <formula1>#N/A</formula1>
    </dataValidation>
  </dataValidations>
  <hyperlinks>
    <hyperlink ref="U68" r:id="rId5" display="http://www.rbs.lv/lv/other-programs/financial-industry-education/acams-anti-money-laundering-specialist" xr:uid="{00000000-0004-0000-0400-000000000000}"/>
  </hyperlinks>
  <pageMargins left="0.7" right="0.7" top="0.75" bottom="0.75" header="0.3" footer="0.3"/>
  <pageSetup paperSize="9" orientation="portrait" r:id="rId6"/>
  <extLst>
    <ext xmlns:x14="http://schemas.microsoft.com/office/spreadsheetml/2009/9/main" uri="{CCE6A557-97BC-4b89-ADB6-D9C93CAAB3DF}">
      <x14:dataValidations xmlns:xm="http://schemas.microsoft.com/office/excel/2006/main" count="22">
        <x14:dataValidation type="list" allowBlank="1" showInputMessage="1" showErrorMessage="1" xr:uid="{00000000-0002-0000-0400-00000D000000}">
          <x14:formula1>
            <xm:f>T1_Pick_List!$Q:$Q</xm:f>
          </x14:formula1>
          <xm:sqref>C74:C1048576</xm:sqref>
        </x14:dataValidation>
        <x14:dataValidation type="list" allowBlank="1" showInputMessage="1" showErrorMessage="1" xr:uid="{00000000-0002-0000-0400-00000E000000}">
          <x14:formula1>
            <xm:f>T1_Pick_List!$I$2:$I$7</xm:f>
          </x14:formula1>
          <xm:sqref>T75:T1048576</xm:sqref>
        </x14:dataValidation>
        <x14:dataValidation type="list" allowBlank="1" showInputMessage="1" showErrorMessage="1" xr:uid="{00000000-0002-0000-0400-00000F000000}">
          <x14:formula1>
            <xm:f>T1_Pick_List!$M$2:$M$181</xm:f>
          </x14:formula1>
          <xm:sqref>AA23:AA27 AA6:AA21 AA29:AA313</xm:sqref>
        </x14:dataValidation>
        <x14:dataValidation type="list" allowBlank="1" showInputMessage="1" showErrorMessage="1" xr:uid="{00000000-0002-0000-0400-000010000000}">
          <x14:formula1>
            <xm:f>T1_Pick_List!$N$2:$N$45</xm:f>
          </x14:formula1>
          <xm:sqref>AD67:AD73 AD49:AD63 AD29:AD47 AD23:AD27 AD6:AD21</xm:sqref>
        </x14:dataValidation>
        <x14:dataValidation type="list" allowBlank="1" showInputMessage="1" showErrorMessage="1" xr:uid="{00000000-0002-0000-0400-000011000000}">
          <x14:formula1>
            <xm:f>T1_Pick_List!$E$2:$E$4</xm:f>
          </x14:formula1>
          <xm:sqref>AE67:AE73 AE29:AE47 AE49:AE63 AE6:AE27</xm:sqref>
        </x14:dataValidation>
        <x14:dataValidation type="list" allowBlank="1" showInputMessage="1" showErrorMessage="1" xr:uid="{00000000-0002-0000-0400-000012000000}">
          <x14:formula1>
            <xm:f>T1_Pick_List!$D$2:$D$4</xm:f>
          </x14:formula1>
          <xm:sqref>AC29:AC73 AC23:AC27 AC6:AC21</xm:sqref>
        </x14:dataValidation>
        <x14:dataValidation type="list" allowBlank="1" showInputMessage="1" showErrorMessage="1" xr:uid="{00000000-0002-0000-0400-000013000000}">
          <x14:formula1>
            <xm:f>T1_Pick_List!$C$2:$C$4</xm:f>
          </x14:formula1>
          <xm:sqref>AB29:AB73 AB23:AB27 AB6:AB21</xm:sqref>
        </x14:dataValidation>
        <x14:dataValidation type="list" allowBlank="1" showInputMessage="1" showErrorMessage="1" xr:uid="{00000000-0002-0000-0400-000014000000}">
          <x14:formula1>
            <xm:f>T1_Pick_List!$H$2:$H$3</xm:f>
          </x14:formula1>
          <xm:sqref>G57 G74:G1048576</xm:sqref>
        </x14:dataValidation>
        <x14:dataValidation type="list" allowBlank="1" showInputMessage="1" showErrorMessage="1" xr:uid="{00000000-0002-0000-0400-000015000000}">
          <x14:formula1>
            <xm:f>'\\fk\fsd\Users\fsd-jerke\AppData\Local\Microsoft\Windows\INetCache\Content.Outlook\LKNLNP3Y\[2021-02-09_ANM plana pielikumi LV (VID_18.02.2021.) (002).xlsx]T1_Pick_List'!#REF!</xm:f>
          </x14:formula1>
          <xm:sqref>G66</xm:sqref>
        </x14:dataValidation>
        <x14:dataValidation type="list" allowBlank="1" showInputMessage="1" showErrorMessage="1" xr:uid="{00000000-0002-0000-0400-000016000000}">
          <x14:formula1>
            <xm:f>'\\fk\fsd\Users\fsd-jerke\AppData\Local\Microsoft\Windows\INetCache\Content.Outlook\LKNLNP3Y\[2021.02.23_ANM plana pielikumi LV (TM prec).xlsx]T1_Pick_List'!#REF!</xm:f>
          </x14:formula1>
          <xm:sqref>G69</xm:sqref>
        </x14:dataValidation>
        <x14:dataValidation type="list" allowBlank="1" showInputMessage="1" showErrorMessage="1" xr:uid="{00000000-0002-0000-0400-000017000000}">
          <x14:formula1>
            <xm:f>'\\fk\fsd\Users\fsd-jerke\AppData\Local\Microsoft\Windows\INetCache\Content.Outlook\LKNLNP3Y\[SM 2 prioritate 4-ANM plana pielikumi LV _01042021.xlsx]T1_Pick_List'!#REF!</xm:f>
          </x14:formula1>
          <xm:sqref>G36:G37</xm:sqref>
        </x14:dataValidation>
        <x14:dataValidation type="list" allowBlank="1" showInputMessage="1" showErrorMessage="1" xr:uid="{00000000-0002-0000-0400-000018000000}">
          <x14:formula1>
            <xm:f>'\\fk\fsd\Users\fsd-jerke\AppData\Local\Microsoft\Windows\INetCache\Content.Outlook\LKNLNP3Y\[ANM plana pielikumi LV-23.02.2021-IEM.xlsx]T1_Pick_List'!#REF!</xm:f>
          </x14:formula1>
          <xm:sqref>G68</xm:sqref>
        </x14:dataValidation>
        <x14:dataValidation type="list" allowBlank="1" showInputMessage="1" showErrorMessage="1" xr:uid="{00000000-0002-0000-0400-000019000000}">
          <x14:formula1>
            <xm:f>'https://vide.sharepoint.com/sites/IPD/Koplietojamie dokumenti/RIKTIN/RRF plāns/RRF_01.03.2021/[2021-02-09_ANM plana pielikumi LV-19.02.2021-2.xlsx]T1_Pick_List'!#REF!</xm:f>
          </x14:formula1>
          <xm:sqref>G18</xm:sqref>
        </x14:dataValidation>
        <x14:dataValidation type="list" allowBlank="1" showInputMessage="1" showErrorMessage="1" xr:uid="{00000000-0002-0000-0400-00001A000000}">
          <x14:formula1>
            <xm:f>'https://vide.sharepoint.com/sites/IPD/Koplietojamie dokumenti/RIKTIN/RRF plāns/RRF_01.03.2021/[2021-02-09_ANM plana pielikumi LV_FID-1.xlsx]T1_Pick_List'!#REF!</xm:f>
          </x14:formula1>
          <xm:sqref>G67</xm:sqref>
        </x14:dataValidation>
        <x14:dataValidation type="list" allowBlank="1" showInputMessage="1" showErrorMessage="1" xr:uid="{00000000-0002-0000-0400-00001B000000}">
          <x14:formula1>
            <xm:f>'\\fk\fsd\Users\fsd-jerke\AppData\Local\Microsoft\Windows\INetCache\Content.Outlook\LKNLNP3Y\[ANM_piel_EFIN_05_04_2021.xlsx]T1_Pick_List'!#REF!</xm:f>
          </x14:formula1>
          <xm:sqref>G13</xm:sqref>
        </x14:dataValidation>
        <x14:dataValidation type="list" allowBlank="1" showInputMessage="1" showErrorMessage="1" xr:uid="{00000000-0002-0000-0400-00001C000000}">
          <x14:formula1>
            <xm:f>'https://ekmin-my.sharepoint.com/personal/ilze_eberharde_em_gov_lv/Documents/RRF/[2021-03-15_ANM plana pielikumi LV_31.03.2021 (002).xlsx]T1_Pick_List'!#REF!</xm:f>
          </x14:formula1>
          <xm:sqref>G26:G27 G41 G16 G14</xm:sqref>
        </x14:dataValidation>
        <x14:dataValidation type="list" allowBlank="1" showInputMessage="1" showErrorMessage="1" xr:uid="{00000000-0002-0000-0400-00001D000000}">
          <x14:formula1>
            <xm:f>'\\fk\fsd\Users\fsd-jerke\AppData\Local\Microsoft\Windows\INetCache\Content.Outlook\LKNLNP3Y\[pielik_ANM_excel_31.03.2021 (002).xlsx]T1_Pick_List'!#REF!</xm:f>
          </x14:formula1>
          <xm:sqref>G6:G12</xm:sqref>
        </x14:dataValidation>
        <x14:dataValidation type="list" allowBlank="1" showInputMessage="1" showErrorMessage="1" xr:uid="{00000000-0002-0000-0400-00001E000000}">
          <x14:formula1>
            <xm:f>'\\fk\fsd\Users\fsd-jerke\AppData\Local\Microsoft\Windows\INetCache\Content.Outlook\LKNLNP3Y\[2021-04-08_ANM plana pielikumi_VID MP.xlsx]T1_Pick_List'!#REF!</xm:f>
          </x14:formula1>
          <xm:sqref>G63</xm:sqref>
        </x14:dataValidation>
        <x14:dataValidation type="list" allowBlank="1" showInputMessage="1" showErrorMessage="1" xr:uid="{00000000-0002-0000-0400-00001F000000}">
          <x14:formula1>
            <xm:f>Measures!$D$3:$D$88</xm:f>
          </x14:formula1>
          <xm:sqref>C36:C40</xm:sqref>
        </x14:dataValidation>
        <x14:dataValidation type="list" allowBlank="1" showInputMessage="1" showErrorMessage="1" xr:uid="{00000000-0002-0000-0400-000020000000}">
          <x14:formula1>
            <xm:f>'\\fk\fsd\Users\fsd-jerke\AppData\Local\Microsoft\Windows\INetCache\Content.Outlook\LKNLNP3Y\[VK2021-03-15_ANM plana pielikumi LV.xlsx]T1_Pick_List'!#REF!</xm:f>
          </x14:formula1>
          <xm:sqref>G70:G72</xm:sqref>
        </x14:dataValidation>
        <x14:dataValidation type="list" allowBlank="1" showErrorMessage="1" xr:uid="{00000000-0002-0000-0400-000021000000}">
          <x14:formula1>
            <xm:f>'\\fk\fsd\Users\fsd-jerke\AppData\Local\Microsoft\Windows\INetCache\Content.Outlook\LKNLNP3Y\[IZM_ANM plāna pielikumi_29042021 (002).xlsx]T1_Pick_List'!#REF!</xm:f>
          </x14:formula1>
          <xm:sqref>G31:G32</xm:sqref>
        </x14:dataValidation>
        <x14:dataValidation type="list" allowBlank="1" showInputMessage="1" showErrorMessage="1" xr:uid="{00000000-0002-0000-0400-000022000000}">
          <x14:formula1>
            <xm:f>T1_Pick_List!$L$2:$L$71</xm:f>
          </x14:formula1>
          <xm:sqref>S6:S73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249977111117893"/>
  </sheetPr>
  <dimension ref="A1:J20"/>
  <sheetViews>
    <sheetView showGridLines="0" zoomScale="66" zoomScaleNormal="100" workbookViewId="0">
      <selection activeCell="E5" sqref="E5"/>
    </sheetView>
  </sheetViews>
  <sheetFormatPr defaultColWidth="8.7109375" defaultRowHeight="15" x14ac:dyDescent="0.25"/>
  <cols>
    <col min="1" max="1" width="11.7109375" style="11" customWidth="1"/>
    <col min="2" max="2" width="17.5703125" style="108" customWidth="1"/>
    <col min="3" max="3" width="28.5703125" style="108" customWidth="1"/>
    <col min="4" max="4" width="13.140625" style="108" customWidth="1"/>
    <col min="5" max="5" width="29.5703125" style="108" customWidth="1"/>
    <col min="6" max="6" width="37.85546875" style="108" customWidth="1"/>
    <col min="7" max="7" width="42.5703125" style="108" customWidth="1"/>
    <col min="8" max="8" width="24.5703125" style="108" customWidth="1"/>
    <col min="9" max="9" width="28.28515625" style="108" customWidth="1"/>
    <col min="10" max="10" width="11.140625" style="108" customWidth="1"/>
    <col min="11" max="16384" width="8.7109375" style="108"/>
  </cols>
  <sheetData>
    <row r="1" spans="1:10" ht="33" customHeight="1" x14ac:dyDescent="0.25">
      <c r="A1" s="306" t="s">
        <v>413</v>
      </c>
      <c r="B1" s="307"/>
      <c r="C1" s="307"/>
      <c r="D1" s="307"/>
      <c r="E1" s="307"/>
      <c r="F1" s="307"/>
      <c r="G1" s="307"/>
      <c r="H1" s="307"/>
      <c r="I1" s="307"/>
      <c r="J1" s="305"/>
    </row>
    <row r="2" spans="1:10" ht="33" customHeight="1" x14ac:dyDescent="0.25">
      <c r="A2" s="308" t="s">
        <v>414</v>
      </c>
      <c r="B2" s="309"/>
      <c r="C2" s="309"/>
      <c r="D2" s="309"/>
      <c r="E2" s="309"/>
      <c r="F2" s="309"/>
      <c r="G2" s="309"/>
      <c r="H2" s="309"/>
      <c r="I2" s="309"/>
      <c r="J2" s="310"/>
    </row>
    <row r="3" spans="1:10" s="15" customFormat="1" ht="31.5" customHeight="1" x14ac:dyDescent="0.25">
      <c r="A3" s="278" t="s">
        <v>344</v>
      </c>
      <c r="B3" s="278" t="s">
        <v>415</v>
      </c>
      <c r="C3" s="17" t="s">
        <v>416</v>
      </c>
      <c r="D3" s="303" t="s">
        <v>417</v>
      </c>
      <c r="E3" s="304"/>
      <c r="F3" s="304"/>
      <c r="G3" s="304"/>
      <c r="H3" s="304"/>
      <c r="I3" s="304"/>
      <c r="J3" s="305"/>
    </row>
    <row r="4" spans="1:10" ht="45" x14ac:dyDescent="0.25">
      <c r="A4" s="301"/>
      <c r="B4" s="302"/>
      <c r="C4" s="53" t="s">
        <v>418</v>
      </c>
      <c r="D4" s="52" t="s">
        <v>419</v>
      </c>
      <c r="E4" s="52" t="s">
        <v>420</v>
      </c>
      <c r="F4" s="52" t="s">
        <v>421</v>
      </c>
      <c r="G4" s="52" t="s">
        <v>422</v>
      </c>
      <c r="H4" s="52" t="s">
        <v>423</v>
      </c>
      <c r="I4" s="52" t="s">
        <v>424</v>
      </c>
      <c r="J4" s="52" t="s">
        <v>425</v>
      </c>
    </row>
    <row r="5" spans="1:10" ht="235.5" customHeight="1" x14ac:dyDescent="0.25">
      <c r="A5" s="104">
        <v>1</v>
      </c>
      <c r="B5" s="101" t="s">
        <v>347</v>
      </c>
      <c r="C5" s="105" t="s">
        <v>1215</v>
      </c>
      <c r="D5" s="107" t="s">
        <v>728</v>
      </c>
      <c r="E5" s="105" t="s">
        <v>1703</v>
      </c>
      <c r="F5" s="105" t="s">
        <v>731</v>
      </c>
      <c r="G5" s="107" t="s">
        <v>730</v>
      </c>
      <c r="H5" s="107" t="s">
        <v>1375</v>
      </c>
      <c r="I5" s="107" t="s">
        <v>1211</v>
      </c>
      <c r="J5" s="106" t="s">
        <v>16</v>
      </c>
    </row>
    <row r="6" spans="1:10" ht="341.45" customHeight="1" x14ac:dyDescent="0.25">
      <c r="A6" s="106">
        <v>2</v>
      </c>
      <c r="B6" s="105" t="s">
        <v>348</v>
      </c>
      <c r="C6" s="107" t="s">
        <v>729</v>
      </c>
      <c r="D6" s="107" t="s">
        <v>728</v>
      </c>
      <c r="E6" s="105" t="s">
        <v>1370</v>
      </c>
      <c r="F6" s="107" t="s">
        <v>727</v>
      </c>
      <c r="G6" s="105" t="s">
        <v>1212</v>
      </c>
      <c r="H6" s="105" t="s">
        <v>726</v>
      </c>
      <c r="I6" s="107" t="s">
        <v>725</v>
      </c>
      <c r="J6" s="106" t="s">
        <v>16</v>
      </c>
    </row>
    <row r="7" spans="1:10" ht="409.5" x14ac:dyDescent="0.25">
      <c r="A7" s="103">
        <v>3</v>
      </c>
      <c r="B7" s="71" t="s">
        <v>349</v>
      </c>
      <c r="C7" s="107" t="s">
        <v>724</v>
      </c>
      <c r="D7" s="105" t="s">
        <v>723</v>
      </c>
      <c r="E7" s="105" t="s">
        <v>1371</v>
      </c>
      <c r="F7" s="107" t="s">
        <v>722</v>
      </c>
      <c r="G7" s="107" t="s">
        <v>1701</v>
      </c>
      <c r="H7" s="107" t="s">
        <v>721</v>
      </c>
      <c r="I7" s="105" t="s">
        <v>1376</v>
      </c>
      <c r="J7" s="106" t="s">
        <v>16</v>
      </c>
    </row>
    <row r="8" spans="1:10" ht="240" x14ac:dyDescent="0.25">
      <c r="A8" s="103">
        <v>4</v>
      </c>
      <c r="B8" s="105" t="s">
        <v>350</v>
      </c>
      <c r="C8" s="105" t="s">
        <v>720</v>
      </c>
      <c r="D8" s="105" t="s">
        <v>719</v>
      </c>
      <c r="E8" s="105" t="s">
        <v>1372</v>
      </c>
      <c r="F8" s="105" t="s">
        <v>718</v>
      </c>
      <c r="G8" s="105" t="s">
        <v>1213</v>
      </c>
      <c r="H8" s="105" t="s">
        <v>717</v>
      </c>
      <c r="I8" s="105" t="s">
        <v>716</v>
      </c>
      <c r="J8" s="106" t="s">
        <v>16</v>
      </c>
    </row>
    <row r="9" spans="1:10" ht="360" x14ac:dyDescent="0.25">
      <c r="A9" s="106">
        <v>5</v>
      </c>
      <c r="B9" s="105" t="s">
        <v>484</v>
      </c>
      <c r="C9" s="105" t="s">
        <v>1216</v>
      </c>
      <c r="D9" s="105" t="s">
        <v>715</v>
      </c>
      <c r="E9" s="105" t="s">
        <v>1373</v>
      </c>
      <c r="F9" s="107" t="s">
        <v>1214</v>
      </c>
      <c r="G9" s="107" t="s">
        <v>710</v>
      </c>
      <c r="H9" s="107" t="s">
        <v>709</v>
      </c>
      <c r="I9" s="105" t="s">
        <v>714</v>
      </c>
      <c r="J9" s="106" t="s">
        <v>16</v>
      </c>
    </row>
    <row r="10" spans="1:10" ht="405" x14ac:dyDescent="0.25">
      <c r="A10" s="106">
        <v>6</v>
      </c>
      <c r="B10" s="105" t="s">
        <v>351</v>
      </c>
      <c r="C10" s="105" t="s">
        <v>713</v>
      </c>
      <c r="D10" s="105" t="s">
        <v>712</v>
      </c>
      <c r="E10" s="105" t="s">
        <v>1374</v>
      </c>
      <c r="F10" s="107" t="s">
        <v>711</v>
      </c>
      <c r="G10" s="107" t="s">
        <v>710</v>
      </c>
      <c r="H10" s="107" t="s">
        <v>709</v>
      </c>
      <c r="I10" s="107" t="s">
        <v>708</v>
      </c>
      <c r="J10" s="106" t="s">
        <v>16</v>
      </c>
    </row>
    <row r="11" spans="1:10" ht="14.45" hidden="1" customHeight="1" x14ac:dyDescent="0.25">
      <c r="A11" s="13"/>
      <c r="B11" s="103"/>
      <c r="C11" s="103"/>
      <c r="D11" s="103"/>
      <c r="E11" s="103"/>
      <c r="F11" s="103"/>
      <c r="G11" s="103"/>
      <c r="H11" s="103"/>
      <c r="I11" s="103"/>
      <c r="J11" s="103"/>
    </row>
    <row r="12" spans="1:10" ht="14.45" hidden="1" customHeight="1" x14ac:dyDescent="0.25">
      <c r="A12" s="13"/>
      <c r="B12" s="103"/>
      <c r="C12" s="103"/>
      <c r="D12" s="103"/>
      <c r="E12" s="103"/>
      <c r="F12" s="103"/>
      <c r="G12" s="103"/>
      <c r="H12" s="103"/>
      <c r="I12" s="103"/>
      <c r="J12" s="103"/>
    </row>
    <row r="13" spans="1:10" hidden="1" x14ac:dyDescent="0.25">
      <c r="A13" s="13"/>
      <c r="B13" s="103"/>
      <c r="C13" s="103"/>
      <c r="D13" s="103"/>
      <c r="E13" s="103"/>
      <c r="F13" s="103"/>
      <c r="G13" s="103"/>
      <c r="H13" s="103"/>
      <c r="I13" s="103"/>
      <c r="J13" s="103"/>
    </row>
    <row r="14" spans="1:10" hidden="1" x14ac:dyDescent="0.25">
      <c r="A14" s="13"/>
      <c r="B14" s="103"/>
      <c r="C14" s="103"/>
      <c r="D14" s="103"/>
      <c r="E14" s="103"/>
      <c r="F14" s="103"/>
      <c r="G14" s="103"/>
      <c r="H14" s="103"/>
      <c r="I14" s="103"/>
      <c r="J14" s="103"/>
    </row>
    <row r="15" spans="1:10" hidden="1" x14ac:dyDescent="0.25">
      <c r="A15" s="13"/>
      <c r="B15" s="103"/>
      <c r="C15" s="103"/>
      <c r="D15" s="103"/>
      <c r="E15" s="103"/>
      <c r="F15" s="103"/>
      <c r="G15" s="103"/>
      <c r="H15" s="103"/>
      <c r="I15" s="103"/>
      <c r="J15" s="103"/>
    </row>
    <row r="16" spans="1:10" hidden="1" x14ac:dyDescent="0.25">
      <c r="A16" s="13"/>
      <c r="B16" s="103"/>
      <c r="C16" s="103"/>
      <c r="D16" s="103"/>
      <c r="E16" s="103"/>
      <c r="F16" s="103"/>
      <c r="G16" s="103"/>
      <c r="H16" s="103"/>
      <c r="I16" s="103"/>
      <c r="J16" s="13"/>
    </row>
    <row r="17" spans="1:10" hidden="1" x14ac:dyDescent="0.25">
      <c r="A17" s="13"/>
      <c r="B17" s="103"/>
      <c r="C17" s="103"/>
      <c r="D17" s="103"/>
      <c r="E17" s="103"/>
      <c r="F17" s="103"/>
      <c r="G17" s="103"/>
      <c r="H17" s="103"/>
      <c r="I17" s="103"/>
      <c r="J17" s="13"/>
    </row>
    <row r="18" spans="1:10" hidden="1" x14ac:dyDescent="0.25">
      <c r="A18" s="13"/>
      <c r="B18" s="103"/>
      <c r="C18" s="103"/>
      <c r="D18" s="103"/>
      <c r="E18" s="103"/>
      <c r="F18" s="103"/>
      <c r="G18" s="103"/>
      <c r="H18" s="103"/>
      <c r="I18" s="103"/>
      <c r="J18" s="13"/>
    </row>
    <row r="19" spans="1:10" hidden="1" x14ac:dyDescent="0.25">
      <c r="A19" s="13"/>
      <c r="B19" s="103"/>
      <c r="C19" s="103"/>
      <c r="D19" s="103"/>
      <c r="E19" s="103"/>
      <c r="F19" s="103"/>
      <c r="G19" s="103"/>
      <c r="H19" s="103"/>
      <c r="I19" s="103"/>
      <c r="J19" s="13"/>
    </row>
    <row r="20" spans="1:10" hidden="1" x14ac:dyDescent="0.25">
      <c r="A20" s="13"/>
      <c r="B20" s="103"/>
      <c r="C20" s="103"/>
      <c r="D20" s="103"/>
      <c r="E20" s="103"/>
      <c r="F20" s="103"/>
      <c r="G20" s="103"/>
      <c r="H20" s="103"/>
      <c r="I20" s="103"/>
      <c r="J20" s="13"/>
    </row>
  </sheetData>
  <mergeCells count="5">
    <mergeCell ref="A3:A4"/>
    <mergeCell ref="B3:B4"/>
    <mergeCell ref="D3:J3"/>
    <mergeCell ref="A1:J1"/>
    <mergeCell ref="A2:J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'D:\Users\fsd-ozols\AppData\Local\Microsoft\Windows\INetCache\Content.Outlook\7DCY4GIE\[Copy of 2021-02-22_ANM plana pielikumi LV.xlsx]T1_Pick_List'!#REF!</xm:f>
          </x14:formula1>
          <xm:sqref>B5:B620</xm:sqref>
        </x14:dataValidation>
        <x14:dataValidation type="list" allowBlank="1" showInputMessage="1" showErrorMessage="1" xr:uid="{00000000-0002-0000-0500-000001000000}">
          <x14:formula1>
            <xm:f>'D:\Users\fsd-ozols\AppData\Local\Microsoft\Windows\INetCache\Content.Outlook\7DCY4GIE\[Copy of 2021-02-22_ANM plana pielikumi LV.xlsx]T1_Pick_List'!#REF!</xm:f>
          </x14:formula1>
          <xm:sqref>J5:J20 B621:B1048576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249977111117893"/>
  </sheetPr>
  <dimension ref="A1:M21"/>
  <sheetViews>
    <sheetView showGridLines="0" zoomScaleNormal="100" workbookViewId="0">
      <selection activeCell="F24" sqref="F24"/>
    </sheetView>
  </sheetViews>
  <sheetFormatPr defaultColWidth="8.7109375" defaultRowHeight="15" x14ac:dyDescent="0.25"/>
  <cols>
    <col min="1" max="1" width="10" style="11" customWidth="1"/>
    <col min="2" max="2" width="36.85546875" style="125" customWidth="1"/>
    <col min="3" max="3" width="17.42578125" style="125" customWidth="1"/>
    <col min="4" max="4" width="16.5703125" style="125" customWidth="1"/>
    <col min="5" max="5" width="10.85546875" style="12" customWidth="1"/>
    <col min="6" max="7" width="14.85546875" style="12" customWidth="1"/>
    <col min="8" max="8" width="9.5703125" style="12" customWidth="1"/>
    <col min="9" max="10" width="15.5703125" style="12" customWidth="1"/>
    <col min="11" max="11" width="9.85546875" style="12" customWidth="1"/>
    <col min="12" max="13" width="15.5703125" style="12" customWidth="1"/>
    <col min="14" max="16384" width="8.7109375" style="125"/>
  </cols>
  <sheetData>
    <row r="1" spans="1:13" ht="33" customHeight="1" x14ac:dyDescent="0.25">
      <c r="A1" s="306" t="s">
        <v>426</v>
      </c>
      <c r="B1" s="307"/>
      <c r="C1" s="307"/>
      <c r="D1" s="307"/>
      <c r="E1" s="307"/>
      <c r="F1" s="307"/>
      <c r="G1" s="307"/>
      <c r="H1" s="307"/>
      <c r="I1" s="307"/>
      <c r="J1" s="307"/>
      <c r="K1" s="307"/>
      <c r="L1" s="307"/>
      <c r="M1" s="315"/>
    </row>
    <row r="2" spans="1:13" ht="33" customHeight="1" x14ac:dyDescent="0.25">
      <c r="A2" s="320" t="s">
        <v>427</v>
      </c>
      <c r="B2" s="321"/>
      <c r="C2" s="321"/>
      <c r="D2" s="321"/>
      <c r="E2" s="321"/>
      <c r="F2" s="321"/>
      <c r="G2" s="321"/>
      <c r="H2" s="321"/>
      <c r="I2" s="321"/>
      <c r="J2" s="321"/>
      <c r="K2" s="321"/>
      <c r="L2" s="321"/>
      <c r="M2" s="322"/>
    </row>
    <row r="3" spans="1:13" s="15" customFormat="1" ht="31.5" customHeight="1" x14ac:dyDescent="0.25">
      <c r="A3" s="278" t="s">
        <v>344</v>
      </c>
      <c r="B3" s="278" t="s">
        <v>415</v>
      </c>
      <c r="C3" s="317" t="s">
        <v>428</v>
      </c>
      <c r="D3" s="317" t="s">
        <v>429</v>
      </c>
      <c r="E3" s="314" t="s">
        <v>430</v>
      </c>
      <c r="F3" s="312"/>
      <c r="G3" s="312"/>
      <c r="H3" s="312"/>
      <c r="I3" s="312"/>
      <c r="J3" s="312"/>
      <c r="K3" s="312"/>
      <c r="L3" s="312"/>
      <c r="M3" s="313"/>
    </row>
    <row r="4" spans="1:13" x14ac:dyDescent="0.25">
      <c r="A4" s="301"/>
      <c r="B4" s="302"/>
      <c r="C4" s="318"/>
      <c r="D4" s="319"/>
      <c r="E4" s="311" t="s">
        <v>431</v>
      </c>
      <c r="F4" s="312"/>
      <c r="G4" s="313"/>
      <c r="H4" s="311" t="s">
        <v>432</v>
      </c>
      <c r="I4" s="312"/>
      <c r="J4" s="313"/>
      <c r="K4" s="311" t="s">
        <v>433</v>
      </c>
      <c r="L4" s="312"/>
      <c r="M4" s="313"/>
    </row>
    <row r="5" spans="1:13" ht="31.5" customHeight="1" x14ac:dyDescent="0.25">
      <c r="A5" s="316"/>
      <c r="B5" s="316"/>
      <c r="C5" s="318"/>
      <c r="D5" s="318"/>
      <c r="E5" s="49" t="s">
        <v>434</v>
      </c>
      <c r="F5" s="49" t="s">
        <v>435</v>
      </c>
      <c r="G5" s="49" t="s">
        <v>436</v>
      </c>
      <c r="H5" s="49" t="s">
        <v>434</v>
      </c>
      <c r="I5" s="49" t="s">
        <v>435</v>
      </c>
      <c r="J5" s="49" t="s">
        <v>436</v>
      </c>
      <c r="K5" s="49" t="s">
        <v>434</v>
      </c>
      <c r="L5" s="49" t="s">
        <v>435</v>
      </c>
      <c r="M5" s="49" t="s">
        <v>436</v>
      </c>
    </row>
    <row r="6" spans="1:13" x14ac:dyDescent="0.25">
      <c r="A6" s="104">
        <v>1</v>
      </c>
      <c r="B6" s="104" t="s">
        <v>347</v>
      </c>
      <c r="C6" s="103"/>
      <c r="D6" s="103"/>
      <c r="E6" s="75">
        <v>4.2049853628943652E-3</v>
      </c>
      <c r="F6" s="75">
        <v>4.319188916173476E-4</v>
      </c>
      <c r="G6" s="75">
        <v>0</v>
      </c>
      <c r="H6" s="75">
        <v>0.214075275069468</v>
      </c>
      <c r="I6" s="75">
        <v>7.7702842512546444E-2</v>
      </c>
      <c r="J6" s="75">
        <v>0</v>
      </c>
      <c r="K6" s="75">
        <v>0.52467985535209782</v>
      </c>
      <c r="L6" s="75">
        <v>0.23750587080239305</v>
      </c>
      <c r="M6" s="75">
        <v>0</v>
      </c>
    </row>
    <row r="7" spans="1:13" x14ac:dyDescent="0.25">
      <c r="A7" s="103">
        <v>2</v>
      </c>
      <c r="B7" s="103" t="s">
        <v>348</v>
      </c>
      <c r="C7" s="103"/>
      <c r="D7" s="103"/>
      <c r="E7" s="76">
        <v>2.9896170651724464E-3</v>
      </c>
      <c r="F7" s="76">
        <v>1.3936413582013891E-4</v>
      </c>
      <c r="G7" s="75">
        <v>0</v>
      </c>
      <c r="H7" s="76">
        <v>0.1080347622516027</v>
      </c>
      <c r="I7" s="76">
        <v>4.2343896801038949E-2</v>
      </c>
      <c r="J7" s="75">
        <v>0</v>
      </c>
      <c r="K7" s="76">
        <v>0.29429872789816358</v>
      </c>
      <c r="L7" s="76">
        <v>0.15446516926841306</v>
      </c>
      <c r="M7" s="75">
        <v>0</v>
      </c>
    </row>
    <row r="8" spans="1:13" x14ac:dyDescent="0.25">
      <c r="A8" s="103">
        <v>3</v>
      </c>
      <c r="B8" s="103" t="s">
        <v>349</v>
      </c>
      <c r="C8" s="103"/>
      <c r="D8" s="103"/>
      <c r="E8" s="76">
        <v>3.2292844419561807E-3</v>
      </c>
      <c r="F8" s="76">
        <v>2.5329603407148551E-4</v>
      </c>
      <c r="G8" s="75">
        <v>0</v>
      </c>
      <c r="H8" s="76">
        <v>0.11831037730433747</v>
      </c>
      <c r="I8" s="76">
        <v>4.0650432372999541E-2</v>
      </c>
      <c r="J8" s="75">
        <v>0</v>
      </c>
      <c r="K8" s="76">
        <v>0.27303566149897895</v>
      </c>
      <c r="L8" s="76">
        <v>0.16054682435337694</v>
      </c>
      <c r="M8" s="75">
        <v>0</v>
      </c>
    </row>
    <row r="9" spans="1:13" x14ac:dyDescent="0.25">
      <c r="A9" s="103">
        <v>4</v>
      </c>
      <c r="B9" s="103" t="s">
        <v>350</v>
      </c>
      <c r="C9" s="103"/>
      <c r="D9" s="103"/>
      <c r="E9" s="76">
        <v>1.7476145018270771E-3</v>
      </c>
      <c r="F9" s="76">
        <v>1.0833057950125067E-4</v>
      </c>
      <c r="G9" s="75">
        <v>0</v>
      </c>
      <c r="H9" s="76">
        <v>5.2145119342937842E-2</v>
      </c>
      <c r="I9" s="76">
        <v>1.6365753735283921E-2</v>
      </c>
      <c r="J9" s="75">
        <v>0</v>
      </c>
      <c r="K9" s="76">
        <v>0.18159004876708382</v>
      </c>
      <c r="L9" s="76">
        <v>9.5134723724488918E-2</v>
      </c>
      <c r="M9" s="75">
        <v>0</v>
      </c>
    </row>
    <row r="10" spans="1:13" x14ac:dyDescent="0.25">
      <c r="A10" s="103">
        <v>5</v>
      </c>
      <c r="B10" s="103" t="s">
        <v>484</v>
      </c>
      <c r="C10" s="103"/>
      <c r="D10" s="103"/>
      <c r="E10" s="76">
        <v>4.6452625872521082E-5</v>
      </c>
      <c r="F10" s="76">
        <v>2.7929529649820456E-6</v>
      </c>
      <c r="G10" s="75">
        <v>0</v>
      </c>
      <c r="H10" s="76">
        <v>5.6443230857417009E-2</v>
      </c>
      <c r="I10" s="76">
        <v>1.9363694310374234E-2</v>
      </c>
      <c r="J10" s="75">
        <v>0</v>
      </c>
      <c r="K10" s="76">
        <v>0.17051235940768908</v>
      </c>
      <c r="L10" s="76">
        <v>8.1332794860503849E-2</v>
      </c>
      <c r="M10" s="75">
        <v>0</v>
      </c>
    </row>
    <row r="11" spans="1:13" x14ac:dyDescent="0.25">
      <c r="A11" s="103">
        <v>6</v>
      </c>
      <c r="B11" s="103" t="s">
        <v>351</v>
      </c>
      <c r="C11" s="103"/>
      <c r="D11" s="103"/>
      <c r="E11" s="76">
        <v>2.9673973090254397E-4</v>
      </c>
      <c r="F11" s="76">
        <v>1.7790613896326417E-5</v>
      </c>
      <c r="G11" s="75">
        <v>0</v>
      </c>
      <c r="H11" s="76">
        <v>1.113118657887071E-2</v>
      </c>
      <c r="I11" s="76">
        <v>3.4257666943412288E-3</v>
      </c>
      <c r="J11" s="75">
        <v>0</v>
      </c>
      <c r="K11" s="76">
        <v>2.8392400536859375E-2</v>
      </c>
      <c r="L11" s="76">
        <v>1.4185945189460215E-2</v>
      </c>
      <c r="M11" s="75">
        <v>0</v>
      </c>
    </row>
    <row r="12" spans="1:13" hidden="1" x14ac:dyDescent="0.25">
      <c r="A12" s="13"/>
      <c r="B12" s="103"/>
      <c r="C12" s="103"/>
      <c r="D12" s="103"/>
      <c r="E12" s="50"/>
      <c r="F12" s="50"/>
      <c r="G12" s="50"/>
      <c r="H12" s="14"/>
      <c r="I12" s="14"/>
      <c r="J12" s="14"/>
      <c r="K12" s="50"/>
      <c r="L12" s="50"/>
      <c r="M12" s="50"/>
    </row>
    <row r="13" spans="1:13" hidden="1" x14ac:dyDescent="0.25">
      <c r="A13" s="13"/>
      <c r="B13" s="103"/>
      <c r="C13" s="103"/>
      <c r="D13" s="103"/>
      <c r="E13" s="50"/>
      <c r="F13" s="50"/>
      <c r="G13" s="50"/>
      <c r="H13" s="14"/>
      <c r="I13" s="14"/>
      <c r="J13" s="14"/>
      <c r="K13" s="50"/>
      <c r="L13" s="50"/>
      <c r="M13" s="50"/>
    </row>
    <row r="14" spans="1:13" hidden="1" x14ac:dyDescent="0.25">
      <c r="A14" s="13"/>
      <c r="B14" s="103"/>
      <c r="C14" s="103"/>
      <c r="D14" s="103"/>
      <c r="E14" s="50"/>
      <c r="F14" s="50"/>
      <c r="G14" s="50"/>
      <c r="H14" s="14"/>
      <c r="I14" s="14"/>
      <c r="J14" s="14"/>
      <c r="K14" s="50"/>
      <c r="L14" s="50"/>
      <c r="M14" s="50"/>
    </row>
    <row r="15" spans="1:13" hidden="1" x14ac:dyDescent="0.25">
      <c r="A15" s="13"/>
      <c r="B15" s="103"/>
      <c r="C15" s="103"/>
      <c r="D15" s="103"/>
      <c r="E15" s="50"/>
      <c r="F15" s="50"/>
      <c r="G15" s="50"/>
      <c r="H15" s="14"/>
      <c r="I15" s="14"/>
      <c r="J15" s="14"/>
      <c r="K15" s="50"/>
      <c r="L15" s="50"/>
      <c r="M15" s="50"/>
    </row>
    <row r="16" spans="1:13" hidden="1" x14ac:dyDescent="0.25">
      <c r="A16" s="13"/>
      <c r="B16" s="103"/>
      <c r="C16" s="103"/>
      <c r="D16" s="103"/>
      <c r="E16" s="50"/>
      <c r="F16" s="50"/>
      <c r="G16" s="50"/>
      <c r="H16" s="14"/>
      <c r="I16" s="14"/>
      <c r="J16" s="14"/>
      <c r="K16" s="50"/>
      <c r="L16" s="50"/>
      <c r="M16" s="50"/>
    </row>
    <row r="17" spans="1:13" hidden="1" x14ac:dyDescent="0.25">
      <c r="A17" s="13"/>
      <c r="B17" s="103"/>
      <c r="C17" s="103"/>
      <c r="D17" s="103"/>
      <c r="E17" s="50"/>
      <c r="F17" s="50"/>
      <c r="G17" s="50"/>
      <c r="H17" s="14"/>
      <c r="I17" s="14"/>
      <c r="J17" s="14"/>
      <c r="K17" s="50"/>
      <c r="L17" s="50"/>
      <c r="M17" s="50"/>
    </row>
    <row r="18" spans="1:13" hidden="1" x14ac:dyDescent="0.25">
      <c r="A18" s="13"/>
      <c r="B18" s="103"/>
      <c r="C18" s="103"/>
      <c r="D18" s="103"/>
      <c r="E18" s="50"/>
      <c r="F18" s="50"/>
      <c r="G18" s="50"/>
      <c r="H18" s="14"/>
      <c r="I18" s="14"/>
      <c r="J18" s="14"/>
      <c r="K18" s="50"/>
      <c r="L18" s="50"/>
      <c r="M18" s="50"/>
    </row>
    <row r="19" spans="1:13" hidden="1" x14ac:dyDescent="0.25">
      <c r="A19" s="13"/>
      <c r="B19" s="103"/>
      <c r="C19" s="103"/>
      <c r="D19" s="103"/>
      <c r="E19" s="50"/>
      <c r="F19" s="50"/>
      <c r="G19" s="50"/>
      <c r="H19" s="14"/>
      <c r="I19" s="14"/>
      <c r="J19" s="14"/>
      <c r="K19" s="50"/>
      <c r="L19" s="50"/>
      <c r="M19" s="50"/>
    </row>
    <row r="20" spans="1:13" hidden="1" x14ac:dyDescent="0.25">
      <c r="A20" s="13"/>
      <c r="B20" s="103"/>
      <c r="C20" s="103"/>
      <c r="D20" s="103"/>
      <c r="E20" s="50"/>
      <c r="F20" s="50"/>
      <c r="G20" s="50"/>
      <c r="H20" s="14"/>
      <c r="I20" s="14"/>
      <c r="J20" s="14"/>
      <c r="K20" s="50"/>
      <c r="L20" s="50"/>
      <c r="M20" s="50"/>
    </row>
    <row r="21" spans="1:13" hidden="1" x14ac:dyDescent="0.25">
      <c r="A21" s="13"/>
      <c r="B21" s="103"/>
      <c r="C21" s="103"/>
      <c r="D21" s="103"/>
      <c r="E21" s="50"/>
      <c r="F21" s="50"/>
      <c r="G21" s="50"/>
      <c r="H21" s="14"/>
      <c r="I21" s="14"/>
      <c r="J21" s="14"/>
      <c r="K21" s="50"/>
      <c r="L21" s="50"/>
      <c r="M21" s="50"/>
    </row>
  </sheetData>
  <mergeCells count="10">
    <mergeCell ref="H4:J4"/>
    <mergeCell ref="K4:M4"/>
    <mergeCell ref="E3:M3"/>
    <mergeCell ref="A1:M1"/>
    <mergeCell ref="A3:A5"/>
    <mergeCell ref="B3:B5"/>
    <mergeCell ref="C3:C5"/>
    <mergeCell ref="D3:D5"/>
    <mergeCell ref="E4:G4"/>
    <mergeCell ref="A2:M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'D:\Users\fsd-ozols\AppData\Local\Microsoft\Windows\INetCache\Content.Outlook\7DCY4GIE\[2021-02-15 ANM plana pielikumi_maksimālā.xlsx]T1_Pick_List'!#REF!</xm:f>
          </x14:formula1>
          <xm:sqref>B834:B1048576</xm:sqref>
        </x14:dataValidation>
        <x14:dataValidation type="list" allowBlank="1" showInputMessage="1" showErrorMessage="1" xr:uid="{00000000-0002-0000-0600-000001000000}">
          <x14:formula1>
            <xm:f>'D:\Users\fsd-ozols\AppData\Local\Microsoft\Windows\INetCache\Content.Outlook\7DCY4GIE\[2021-02-15 ANM plana pielikumi_maksimālā.xlsx]T1_Pick_List'!#REF!</xm:f>
          </x14:formula1>
          <xm:sqref>B6:B833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249977111117893"/>
  </sheetPr>
  <dimension ref="A1:L86"/>
  <sheetViews>
    <sheetView showGridLines="0" topLeftCell="A61" zoomScaleNormal="100" workbookViewId="0">
      <selection activeCell="E5" sqref="E5:K5"/>
    </sheetView>
  </sheetViews>
  <sheetFormatPr defaultColWidth="8.5703125" defaultRowHeight="15" x14ac:dyDescent="0.25"/>
  <cols>
    <col min="1" max="1" width="92.5703125" style="18" customWidth="1"/>
    <col min="2" max="11" width="8.5703125" style="18" customWidth="1"/>
    <col min="12" max="12" width="65.42578125" style="18" customWidth="1"/>
    <col min="13" max="16384" width="8.5703125" style="18"/>
  </cols>
  <sheetData>
    <row r="1" spans="1:12" s="128" customFormat="1" ht="33" customHeight="1" x14ac:dyDescent="0.25">
      <c r="A1" s="323" t="s">
        <v>437</v>
      </c>
      <c r="B1" s="324"/>
      <c r="C1" s="324"/>
      <c r="D1" s="324"/>
      <c r="E1" s="324"/>
      <c r="F1" s="324"/>
      <c r="G1" s="324"/>
      <c r="H1" s="316"/>
      <c r="I1" s="316"/>
      <c r="J1" s="316"/>
      <c r="K1" s="316"/>
      <c r="L1" s="316"/>
    </row>
    <row r="2" spans="1:12" s="128" customFormat="1" ht="33" customHeight="1" x14ac:dyDescent="0.25">
      <c r="A2" s="320" t="s">
        <v>438</v>
      </c>
      <c r="B2" s="321"/>
      <c r="C2" s="321"/>
      <c r="D2" s="321"/>
      <c r="E2" s="321"/>
      <c r="F2" s="321"/>
      <c r="G2" s="321"/>
      <c r="H2" s="321"/>
      <c r="I2" s="321"/>
      <c r="J2" s="321"/>
      <c r="K2" s="321"/>
      <c r="L2" s="305"/>
    </row>
    <row r="3" spans="1:12" ht="17.100000000000001" customHeight="1" x14ac:dyDescent="0.25">
      <c r="A3" s="51"/>
      <c r="B3" s="29">
        <v>2017</v>
      </c>
      <c r="C3" s="29">
        <v>2018</v>
      </c>
      <c r="D3" s="30">
        <v>2019</v>
      </c>
      <c r="E3" s="38">
        <v>2020</v>
      </c>
      <c r="F3" s="29">
        <v>2021</v>
      </c>
      <c r="G3" s="29">
        <v>2022</v>
      </c>
      <c r="H3" s="29">
        <v>2023</v>
      </c>
      <c r="I3" s="29">
        <v>2024</v>
      </c>
      <c r="J3" s="29">
        <v>2025</v>
      </c>
      <c r="K3" s="29">
        <v>2026</v>
      </c>
      <c r="L3" s="325" t="s">
        <v>439</v>
      </c>
    </row>
    <row r="4" spans="1:12" ht="15.75" x14ac:dyDescent="0.25">
      <c r="A4" s="32" t="s">
        <v>440</v>
      </c>
      <c r="B4" s="86">
        <v>26962.264999999999</v>
      </c>
      <c r="C4" s="86">
        <v>29142.539000000001</v>
      </c>
      <c r="D4" s="90">
        <v>30420.937999999998</v>
      </c>
      <c r="E4" s="87">
        <v>29334.004000000001</v>
      </c>
      <c r="F4" s="86">
        <v>30628.898237094418</v>
      </c>
      <c r="G4" s="86">
        <v>32583.009200364308</v>
      </c>
      <c r="H4" s="86">
        <v>34283.662463021683</v>
      </c>
      <c r="I4" s="86">
        <v>36000.022037435148</v>
      </c>
      <c r="J4" s="86">
        <v>37829</v>
      </c>
      <c r="K4" s="86">
        <v>39753</v>
      </c>
      <c r="L4" s="326"/>
    </row>
    <row r="5" spans="1:12" ht="15.75" x14ac:dyDescent="0.25">
      <c r="A5" s="32" t="s">
        <v>441</v>
      </c>
      <c r="B5" s="89"/>
      <c r="C5" s="89"/>
      <c r="D5" s="88"/>
      <c r="E5" s="87">
        <v>0</v>
      </c>
      <c r="F5" s="86">
        <v>4.0733960000000007</v>
      </c>
      <c r="G5" s="86">
        <v>254.64975366504737</v>
      </c>
      <c r="H5" s="86">
        <v>394.24771803318782</v>
      </c>
      <c r="I5" s="86">
        <v>458.11254379741058</v>
      </c>
      <c r="J5" s="86">
        <v>411.71064813446355</v>
      </c>
      <c r="K5" s="86">
        <v>303.20594036989075</v>
      </c>
      <c r="L5" s="326"/>
    </row>
    <row r="6" spans="1:12" ht="15" customHeight="1" x14ac:dyDescent="0.25">
      <c r="A6" s="31" t="s">
        <v>442</v>
      </c>
      <c r="B6" s="84">
        <f t="shared" ref="B6:K6" si="0">B7+B16+B22+B29+B39+B46+B53+B60+B67+B76</f>
        <v>10439.269999999999</v>
      </c>
      <c r="C6" s="84">
        <f t="shared" si="0"/>
        <v>11471.06</v>
      </c>
      <c r="D6" s="85">
        <f t="shared" si="0"/>
        <v>11696.560000000001</v>
      </c>
      <c r="E6" s="84">
        <f t="shared" si="0"/>
        <v>12788.281251840472</v>
      </c>
      <c r="F6" s="84">
        <f t="shared" si="0"/>
        <v>14882.046861779225</v>
      </c>
      <c r="G6" s="84">
        <f t="shared" si="0"/>
        <v>13838.405909667803</v>
      </c>
      <c r="H6" s="84">
        <f t="shared" si="0"/>
        <v>13916.045609594628</v>
      </c>
      <c r="I6" s="84">
        <f t="shared" si="0"/>
        <v>14091.019385678102</v>
      </c>
      <c r="J6" s="84">
        <f t="shared" si="0"/>
        <v>14737.236126569635</v>
      </c>
      <c r="K6" s="84">
        <f t="shared" si="0"/>
        <v>15357.334105117392</v>
      </c>
      <c r="L6" s="326"/>
    </row>
    <row r="7" spans="1:12" ht="15" customHeight="1" x14ac:dyDescent="0.25">
      <c r="A7" s="28" t="s">
        <v>443</v>
      </c>
      <c r="B7" s="82">
        <f t="shared" ref="B7:K7" si="1">+SUM(B8:B15)</f>
        <v>1083.9759999999999</v>
      </c>
      <c r="C7" s="82">
        <f t="shared" si="1"/>
        <v>1174.24</v>
      </c>
      <c r="D7" s="83">
        <f t="shared" si="1"/>
        <v>1140.92</v>
      </c>
      <c r="E7" s="82">
        <f t="shared" si="1"/>
        <v>1310.2985992245765</v>
      </c>
      <c r="F7" s="82">
        <f t="shared" si="1"/>
        <v>1403.3874040085632</v>
      </c>
      <c r="G7" s="82">
        <f t="shared" si="1"/>
        <v>1425.4900319905835</v>
      </c>
      <c r="H7" s="82">
        <f t="shared" si="1"/>
        <v>1426.2923975386584</v>
      </c>
      <c r="I7" s="82">
        <f t="shared" si="1"/>
        <v>1433.0998990307373</v>
      </c>
      <c r="J7" s="82">
        <f t="shared" si="1"/>
        <v>1496.421110876018</v>
      </c>
      <c r="K7" s="82">
        <f t="shared" si="1"/>
        <v>1552.2612550411156</v>
      </c>
      <c r="L7" s="327"/>
    </row>
    <row r="8" spans="1:12" ht="15" customHeight="1" x14ac:dyDescent="0.25">
      <c r="A8" s="27" t="s">
        <v>21</v>
      </c>
      <c r="B8" s="79">
        <v>649.59699999999998</v>
      </c>
      <c r="C8" s="79">
        <v>711.38</v>
      </c>
      <c r="D8" s="80">
        <v>681.72</v>
      </c>
      <c r="E8" s="79">
        <v>787.41863159939601</v>
      </c>
      <c r="F8" s="79">
        <v>842.96729178286421</v>
      </c>
      <c r="G8" s="79">
        <v>836.90017855792598</v>
      </c>
      <c r="H8" s="79">
        <v>831.61329857250405</v>
      </c>
      <c r="I8" s="79">
        <v>834.21770887457023</v>
      </c>
      <c r="J8" s="79">
        <v>868.51438828219057</v>
      </c>
      <c r="K8" s="79">
        <v>910.97900272037111</v>
      </c>
      <c r="L8" s="33"/>
    </row>
    <row r="9" spans="1:12" ht="15" customHeight="1" x14ac:dyDescent="0.25">
      <c r="A9" s="27" t="s">
        <v>29</v>
      </c>
      <c r="B9" s="79">
        <v>0</v>
      </c>
      <c r="C9" s="79">
        <v>0</v>
      </c>
      <c r="D9" s="80">
        <v>0</v>
      </c>
      <c r="E9" s="79">
        <v>0</v>
      </c>
      <c r="F9" s="79">
        <v>0</v>
      </c>
      <c r="G9" s="79">
        <v>0</v>
      </c>
      <c r="H9" s="79">
        <v>0</v>
      </c>
      <c r="I9" s="79">
        <v>0</v>
      </c>
      <c r="J9" s="79">
        <v>0</v>
      </c>
      <c r="K9" s="79">
        <v>0</v>
      </c>
      <c r="L9" s="33"/>
    </row>
    <row r="10" spans="1:12" ht="15" customHeight="1" x14ac:dyDescent="0.25">
      <c r="A10" s="27" t="s">
        <v>33</v>
      </c>
      <c r="B10" s="79">
        <v>28.827000000000002</v>
      </c>
      <c r="C10" s="79">
        <v>55.16</v>
      </c>
      <c r="D10" s="80">
        <v>60.5</v>
      </c>
      <c r="E10" s="79">
        <v>55.696834050229647</v>
      </c>
      <c r="F10" s="79">
        <v>60.321022290832524</v>
      </c>
      <c r="G10" s="79">
        <v>93.951553729163891</v>
      </c>
      <c r="H10" s="79">
        <v>105.91627013299895</v>
      </c>
      <c r="I10" s="79">
        <v>111.18620145069315</v>
      </c>
      <c r="J10" s="79">
        <v>115.43338195101185</v>
      </c>
      <c r="K10" s="79">
        <v>102.74428645926677</v>
      </c>
      <c r="L10" s="33"/>
    </row>
    <row r="11" spans="1:12" ht="15" customHeight="1" x14ac:dyDescent="0.25">
      <c r="A11" s="27" t="s">
        <v>37</v>
      </c>
      <c r="B11" s="79">
        <v>84.793000000000006</v>
      </c>
      <c r="C11" s="79">
        <v>128.72</v>
      </c>
      <c r="D11" s="80">
        <v>133.16</v>
      </c>
      <c r="E11" s="79">
        <v>133.63547274630426</v>
      </c>
      <c r="F11" s="79">
        <v>143.05092264791838</v>
      </c>
      <c r="G11" s="79">
        <v>141.48889004936606</v>
      </c>
      <c r="H11" s="79">
        <v>139.80824006237575</v>
      </c>
      <c r="I11" s="79">
        <v>139.50307561066177</v>
      </c>
      <c r="J11" s="79">
        <v>146.59051713324192</v>
      </c>
      <c r="K11" s="79">
        <v>154.04617694355562</v>
      </c>
      <c r="L11" s="33"/>
    </row>
    <row r="12" spans="1:12" ht="15" customHeight="1" x14ac:dyDescent="0.25">
      <c r="A12" s="27" t="s">
        <v>41</v>
      </c>
      <c r="B12" s="79">
        <v>5.5439999999999996</v>
      </c>
      <c r="C12" s="79">
        <v>5.62</v>
      </c>
      <c r="D12" s="80">
        <v>4.5199999999999996</v>
      </c>
      <c r="E12" s="79">
        <v>6.0458667232609287</v>
      </c>
      <c r="F12" s="79">
        <v>6.4718356226471396</v>
      </c>
      <c r="G12" s="79">
        <v>6.4011669542602316</v>
      </c>
      <c r="H12" s="79">
        <v>6.3251318595284349</v>
      </c>
      <c r="I12" s="79">
        <v>6.311325767733913</v>
      </c>
      <c r="J12" s="79">
        <v>6.6319721198875197</v>
      </c>
      <c r="K12" s="79">
        <v>6.969277212770324</v>
      </c>
      <c r="L12" s="33"/>
    </row>
    <row r="13" spans="1:12" ht="15" customHeight="1" x14ac:dyDescent="0.25">
      <c r="A13" s="27" t="s">
        <v>45</v>
      </c>
      <c r="B13" s="79">
        <v>4.2789999999999999</v>
      </c>
      <c r="C13" s="79">
        <v>6.3</v>
      </c>
      <c r="D13" s="80">
        <v>4.45</v>
      </c>
      <c r="E13" s="79">
        <v>5.7933773899444327</v>
      </c>
      <c r="F13" s="79">
        <v>6.2015568460063664</v>
      </c>
      <c r="G13" s="79">
        <v>6.1338394641403351</v>
      </c>
      <c r="H13" s="79">
        <v>6.0609797702660568</v>
      </c>
      <c r="I13" s="79">
        <v>6.0477502526952929</v>
      </c>
      <c r="J13" s="79">
        <v>6.3550056739218013</v>
      </c>
      <c r="K13" s="79">
        <v>6.6782241284573569</v>
      </c>
      <c r="L13" s="33"/>
    </row>
    <row r="14" spans="1:12" ht="15" customHeight="1" x14ac:dyDescent="0.25">
      <c r="A14" s="27" t="s">
        <v>48</v>
      </c>
      <c r="B14" s="79">
        <v>310.93599999999998</v>
      </c>
      <c r="C14" s="79">
        <v>267.06</v>
      </c>
      <c r="D14" s="80">
        <v>256.57</v>
      </c>
      <c r="E14" s="79">
        <v>321.70841671544122</v>
      </c>
      <c r="F14" s="79">
        <v>344.37477481829461</v>
      </c>
      <c r="G14" s="79">
        <v>340.61440323572714</v>
      </c>
      <c r="H14" s="79">
        <v>336.56847714098495</v>
      </c>
      <c r="I14" s="79">
        <v>335.83383707438287</v>
      </c>
      <c r="J14" s="79">
        <v>352.89584571576438</v>
      </c>
      <c r="K14" s="79">
        <v>370.84428757669463</v>
      </c>
      <c r="L14" s="33"/>
    </row>
    <row r="15" spans="1:12" ht="15" customHeight="1" x14ac:dyDescent="0.25">
      <c r="A15" s="34" t="s">
        <v>51</v>
      </c>
      <c r="B15" s="77">
        <v>0</v>
      </c>
      <c r="C15" s="77">
        <v>0</v>
      </c>
      <c r="D15" s="78">
        <v>0</v>
      </c>
      <c r="E15" s="77">
        <v>0</v>
      </c>
      <c r="F15" s="77">
        <v>0</v>
      </c>
      <c r="G15" s="77">
        <v>0</v>
      </c>
      <c r="H15" s="77">
        <v>0</v>
      </c>
      <c r="I15" s="77">
        <v>0</v>
      </c>
      <c r="J15" s="77">
        <v>0</v>
      </c>
      <c r="K15" s="77">
        <v>0</v>
      </c>
      <c r="L15" s="35"/>
    </row>
    <row r="16" spans="1:12" ht="15" customHeight="1" x14ac:dyDescent="0.25">
      <c r="A16" s="28" t="s">
        <v>444</v>
      </c>
      <c r="B16" s="82">
        <f t="shared" ref="B16:K16" si="2">+SUM(B17:B21)</f>
        <v>446.053</v>
      </c>
      <c r="C16" s="82">
        <f t="shared" si="2"/>
        <v>614.32999999999993</v>
      </c>
      <c r="D16" s="83">
        <f t="shared" si="2"/>
        <v>586.87</v>
      </c>
      <c r="E16" s="82">
        <f t="shared" si="2"/>
        <v>693.67981581999891</v>
      </c>
      <c r="F16" s="82">
        <f t="shared" si="2"/>
        <v>740.96721200000002</v>
      </c>
      <c r="G16" s="82">
        <f t="shared" si="2"/>
        <v>746.50942099999997</v>
      </c>
      <c r="H16" s="82">
        <f t="shared" si="2"/>
        <v>745.91256799999996</v>
      </c>
      <c r="I16" s="82">
        <f t="shared" si="2"/>
        <v>749.05829700000015</v>
      </c>
      <c r="J16" s="82">
        <f t="shared" si="2"/>
        <v>787.11413808989528</v>
      </c>
      <c r="K16" s="82">
        <f t="shared" si="2"/>
        <v>827.14711812333405</v>
      </c>
      <c r="L16" s="37"/>
    </row>
    <row r="17" spans="1:12" ht="15" customHeight="1" x14ac:dyDescent="0.25">
      <c r="A17" s="27" t="s">
        <v>54</v>
      </c>
      <c r="B17" s="79">
        <v>424.18</v>
      </c>
      <c r="C17" s="79">
        <v>591.55999999999995</v>
      </c>
      <c r="D17" s="80">
        <v>526.6</v>
      </c>
      <c r="E17" s="79">
        <v>649.49957725487047</v>
      </c>
      <c r="F17" s="79">
        <v>693.77525477633378</v>
      </c>
      <c r="G17" s="79">
        <v>698.96448231397358</v>
      </c>
      <c r="H17" s="79">
        <v>698.40564268459059</v>
      </c>
      <c r="I17" s="79">
        <v>701.35102124262642</v>
      </c>
      <c r="J17" s="79">
        <v>736.98309837139107</v>
      </c>
      <c r="K17" s="79">
        <v>774.4663911168127</v>
      </c>
      <c r="L17" s="33"/>
    </row>
    <row r="18" spans="1:12" ht="15" customHeight="1" x14ac:dyDescent="0.25">
      <c r="A18" s="27" t="s">
        <v>57</v>
      </c>
      <c r="B18" s="79">
        <v>10.964</v>
      </c>
      <c r="C18" s="79">
        <v>5.93</v>
      </c>
      <c r="D18" s="80">
        <v>7.68</v>
      </c>
      <c r="E18" s="79">
        <v>10.348433297107761</v>
      </c>
      <c r="F18" s="79">
        <v>11.053874703939224</v>
      </c>
      <c r="G18" s="79">
        <v>11.136554319011102</v>
      </c>
      <c r="H18" s="79">
        <v>11.127650364596086</v>
      </c>
      <c r="I18" s="79">
        <v>11.174578884043919</v>
      </c>
      <c r="J18" s="79">
        <v>11.742302384285281</v>
      </c>
      <c r="K18" s="79">
        <v>12.339521179055559</v>
      </c>
      <c r="L18" s="33"/>
    </row>
    <row r="19" spans="1:12" ht="15" customHeight="1" x14ac:dyDescent="0.25">
      <c r="A19" s="27" t="s">
        <v>60</v>
      </c>
      <c r="B19" s="79">
        <v>0</v>
      </c>
      <c r="C19" s="79">
        <v>0</v>
      </c>
      <c r="D19" s="80">
        <v>0</v>
      </c>
      <c r="E19" s="79">
        <v>0</v>
      </c>
      <c r="F19" s="79">
        <v>0</v>
      </c>
      <c r="G19" s="79">
        <v>0</v>
      </c>
      <c r="H19" s="79">
        <v>0</v>
      </c>
      <c r="I19" s="79">
        <v>0</v>
      </c>
      <c r="J19" s="79">
        <v>0</v>
      </c>
      <c r="K19" s="79">
        <v>0</v>
      </c>
      <c r="L19" s="33"/>
    </row>
    <row r="20" spans="1:12" ht="15" customHeight="1" x14ac:dyDescent="0.25">
      <c r="A20" s="27" t="s">
        <v>63</v>
      </c>
      <c r="B20" s="79">
        <v>0</v>
      </c>
      <c r="C20" s="79">
        <v>0</v>
      </c>
      <c r="D20" s="80">
        <v>0</v>
      </c>
      <c r="E20" s="79">
        <v>0</v>
      </c>
      <c r="F20" s="79">
        <v>0</v>
      </c>
      <c r="G20" s="79">
        <v>0</v>
      </c>
      <c r="H20" s="79">
        <v>0</v>
      </c>
      <c r="I20" s="79">
        <v>0</v>
      </c>
      <c r="J20" s="79">
        <v>0</v>
      </c>
      <c r="K20" s="79">
        <v>0</v>
      </c>
      <c r="L20" s="33"/>
    </row>
    <row r="21" spans="1:12" ht="15" customHeight="1" x14ac:dyDescent="0.25">
      <c r="A21" s="34" t="s">
        <v>66</v>
      </c>
      <c r="B21" s="79">
        <v>10.909000000000001</v>
      </c>
      <c r="C21" s="79">
        <v>16.84</v>
      </c>
      <c r="D21" s="80">
        <v>52.59</v>
      </c>
      <c r="E21" s="79">
        <v>33.831805268020695</v>
      </c>
      <c r="F21" s="79">
        <v>36.138082519727085</v>
      </c>
      <c r="G21" s="79">
        <v>36.408384367015266</v>
      </c>
      <c r="H21" s="79">
        <v>36.379274950813262</v>
      </c>
      <c r="I21" s="79">
        <v>36.532696873329719</v>
      </c>
      <c r="J21" s="79">
        <v>38.388737334218902</v>
      </c>
      <c r="K21" s="79">
        <v>40.341205827465807</v>
      </c>
      <c r="L21" s="33"/>
    </row>
    <row r="22" spans="1:12" ht="15" customHeight="1" x14ac:dyDescent="0.25">
      <c r="A22" s="28" t="s">
        <v>445</v>
      </c>
      <c r="B22" s="82">
        <f t="shared" ref="B22:K22" si="3">+SUM(B23:B28)</f>
        <v>628.80499999999995</v>
      </c>
      <c r="C22" s="82">
        <f t="shared" si="3"/>
        <v>641.01</v>
      </c>
      <c r="D22" s="83">
        <f t="shared" si="3"/>
        <v>684.15</v>
      </c>
      <c r="E22" s="82">
        <f t="shared" si="3"/>
        <v>628.81213674190349</v>
      </c>
      <c r="F22" s="82">
        <f t="shared" si="3"/>
        <v>719.96427005464398</v>
      </c>
      <c r="G22" s="82">
        <f t="shared" si="3"/>
        <v>746.53238186207182</v>
      </c>
      <c r="H22" s="82">
        <f t="shared" si="3"/>
        <v>719.54425557367176</v>
      </c>
      <c r="I22" s="82">
        <f t="shared" si="3"/>
        <v>712.99796980771896</v>
      </c>
      <c r="J22" s="82">
        <f t="shared" si="3"/>
        <v>736.9046542768798</v>
      </c>
      <c r="K22" s="82">
        <f t="shared" si="3"/>
        <v>774.38395732027811</v>
      </c>
      <c r="L22" s="37"/>
    </row>
    <row r="23" spans="1:12" ht="15" customHeight="1" x14ac:dyDescent="0.25">
      <c r="A23" s="27" t="s">
        <v>69</v>
      </c>
      <c r="B23" s="79">
        <v>349.75799999999998</v>
      </c>
      <c r="C23" s="79">
        <v>352.65</v>
      </c>
      <c r="D23" s="80">
        <v>381.12</v>
      </c>
      <c r="E23" s="79">
        <v>348.69383888640846</v>
      </c>
      <c r="F23" s="79">
        <v>399.24023490889965</v>
      </c>
      <c r="G23" s="79">
        <v>409.91052169626721</v>
      </c>
      <c r="H23" s="79">
        <v>389.25739480800797</v>
      </c>
      <c r="I23" s="79">
        <v>388.87727386366595</v>
      </c>
      <c r="J23" s="79">
        <v>408.63414965944577</v>
      </c>
      <c r="K23" s="79">
        <v>429.41746679563158</v>
      </c>
      <c r="L23" s="33"/>
    </row>
    <row r="24" spans="1:12" ht="15" customHeight="1" x14ac:dyDescent="0.25">
      <c r="A24" s="27" t="s">
        <v>72</v>
      </c>
      <c r="B24" s="79">
        <v>66.801000000000002</v>
      </c>
      <c r="C24" s="79">
        <v>63.4</v>
      </c>
      <c r="D24" s="80">
        <v>60.53</v>
      </c>
      <c r="E24" s="79">
        <v>61.379793216828354</v>
      </c>
      <c r="F24" s="79">
        <v>70.277361770447428</v>
      </c>
      <c r="G24" s="79">
        <v>79.481628385838434</v>
      </c>
      <c r="H24" s="79">
        <v>86.102504851121694</v>
      </c>
      <c r="I24" s="79">
        <v>80.17479301512364</v>
      </c>
      <c r="J24" s="79">
        <v>71.930951483206499</v>
      </c>
      <c r="K24" s="79">
        <v>75.589392114830105</v>
      </c>
      <c r="L24" s="33"/>
    </row>
    <row r="25" spans="1:12" ht="15" customHeight="1" x14ac:dyDescent="0.25">
      <c r="A25" s="27" t="s">
        <v>75</v>
      </c>
      <c r="B25" s="79">
        <v>110.554</v>
      </c>
      <c r="C25" s="79">
        <v>120.68</v>
      </c>
      <c r="D25" s="80">
        <v>129.22999999999999</v>
      </c>
      <c r="E25" s="79">
        <v>116.00214848195004</v>
      </c>
      <c r="F25" s="79">
        <v>132.81773247779626</v>
      </c>
      <c r="G25" s="79">
        <v>136.3674831593861</v>
      </c>
      <c r="H25" s="79">
        <v>129.49667896175623</v>
      </c>
      <c r="I25" s="79">
        <v>129.37022176260561</v>
      </c>
      <c r="J25" s="79">
        <v>135.94286453404294</v>
      </c>
      <c r="K25" s="79">
        <v>142.85697993131748</v>
      </c>
      <c r="L25" s="33"/>
    </row>
    <row r="26" spans="1:12" ht="15" customHeight="1" x14ac:dyDescent="0.25">
      <c r="A26" s="27" t="s">
        <v>78</v>
      </c>
      <c r="B26" s="79">
        <v>54.49</v>
      </c>
      <c r="C26" s="79">
        <v>55.85</v>
      </c>
      <c r="D26" s="80">
        <v>61.12</v>
      </c>
      <c r="E26" s="79">
        <v>55.178127021603146</v>
      </c>
      <c r="F26" s="79">
        <v>63.176706718681892</v>
      </c>
      <c r="G26" s="79">
        <v>64.865197807571192</v>
      </c>
      <c r="H26" s="79">
        <v>61.596998798167718</v>
      </c>
      <c r="I26" s="79">
        <v>61.536847572618512</v>
      </c>
      <c r="J26" s="79">
        <v>64.66322171702862</v>
      </c>
      <c r="K26" s="79">
        <v>67.952022335167172</v>
      </c>
      <c r="L26" s="33"/>
    </row>
    <row r="27" spans="1:12" ht="15" customHeight="1" x14ac:dyDescent="0.25">
      <c r="A27" s="27" t="s">
        <v>81</v>
      </c>
      <c r="B27" s="79">
        <v>0</v>
      </c>
      <c r="C27" s="79">
        <v>0</v>
      </c>
      <c r="D27" s="80">
        <v>0</v>
      </c>
      <c r="E27" s="79">
        <v>0</v>
      </c>
      <c r="F27" s="79">
        <v>0</v>
      </c>
      <c r="G27" s="79">
        <v>0</v>
      </c>
      <c r="H27" s="79">
        <v>0</v>
      </c>
      <c r="I27" s="79">
        <v>0</v>
      </c>
      <c r="J27" s="79">
        <v>0</v>
      </c>
      <c r="K27" s="79">
        <v>0</v>
      </c>
      <c r="L27" s="33"/>
    </row>
    <row r="28" spans="1:12" ht="15" customHeight="1" x14ac:dyDescent="0.25">
      <c r="A28" s="34" t="s">
        <v>84</v>
      </c>
      <c r="B28" s="79">
        <v>47.201999999999998</v>
      </c>
      <c r="C28" s="79">
        <v>48.43</v>
      </c>
      <c r="D28" s="80">
        <v>52.15</v>
      </c>
      <c r="E28" s="79">
        <v>47.558229135113478</v>
      </c>
      <c r="F28" s="79">
        <v>54.452234178818664</v>
      </c>
      <c r="G28" s="79">
        <v>55.907550813008783</v>
      </c>
      <c r="H28" s="79">
        <v>53.090678154618111</v>
      </c>
      <c r="I28" s="79">
        <v>53.038833593705284</v>
      </c>
      <c r="J28" s="79">
        <v>55.733466883155984</v>
      </c>
      <c r="K28" s="79">
        <v>58.568096143331829</v>
      </c>
      <c r="L28" s="33"/>
    </row>
    <row r="29" spans="1:12" ht="15" customHeight="1" x14ac:dyDescent="0.25">
      <c r="A29" s="28" t="s">
        <v>446</v>
      </c>
      <c r="B29" s="82">
        <f t="shared" ref="B29:K29" si="4">+SUM(B30:B38)</f>
        <v>1730.1299999999997</v>
      </c>
      <c r="C29" s="82">
        <f t="shared" si="4"/>
        <v>1810.51</v>
      </c>
      <c r="D29" s="83">
        <f t="shared" si="4"/>
        <v>1617.7900000000002</v>
      </c>
      <c r="E29" s="82">
        <f t="shared" si="4"/>
        <v>1974.1546820523758</v>
      </c>
      <c r="F29" s="82">
        <f t="shared" si="4"/>
        <v>2338.6423844192896</v>
      </c>
      <c r="G29" s="82">
        <f t="shared" si="4"/>
        <v>1969.953070395436</v>
      </c>
      <c r="H29" s="82">
        <f t="shared" si="4"/>
        <v>2055.2418617647845</v>
      </c>
      <c r="I29" s="82">
        <f t="shared" si="4"/>
        <v>2033.1625762241181</v>
      </c>
      <c r="J29" s="82">
        <f t="shared" si="4"/>
        <v>2133.3833863267682</v>
      </c>
      <c r="K29" s="82">
        <f t="shared" si="4"/>
        <v>2156.144304147962</v>
      </c>
      <c r="L29" s="37"/>
    </row>
    <row r="30" spans="1:12" ht="15" customHeight="1" x14ac:dyDescent="0.25">
      <c r="A30" s="27" t="s">
        <v>87</v>
      </c>
      <c r="B30" s="79">
        <v>127.29300000000001</v>
      </c>
      <c r="C30" s="79">
        <v>166.66</v>
      </c>
      <c r="D30" s="80">
        <v>164.67</v>
      </c>
      <c r="E30" s="79">
        <v>175.51711329743867</v>
      </c>
      <c r="F30" s="79">
        <v>207.73497637364</v>
      </c>
      <c r="G30" s="79">
        <v>197.23196137188904</v>
      </c>
      <c r="H30" s="79">
        <v>246.96932659675463</v>
      </c>
      <c r="I30" s="79">
        <v>270.61542161444925</v>
      </c>
      <c r="J30" s="79">
        <v>311.08863042920683</v>
      </c>
      <c r="K30" s="79">
        <v>257.32073899163794</v>
      </c>
      <c r="L30" s="33"/>
    </row>
    <row r="31" spans="1:12" ht="15" customHeight="1" x14ac:dyDescent="0.25">
      <c r="A31" s="27" t="s">
        <v>90</v>
      </c>
      <c r="B31" s="79">
        <v>118.753</v>
      </c>
      <c r="C31" s="79">
        <v>119</v>
      </c>
      <c r="D31" s="80">
        <v>127.12</v>
      </c>
      <c r="E31" s="79">
        <v>139.6385608226721</v>
      </c>
      <c r="F31" s="79">
        <v>165.27056871194677</v>
      </c>
      <c r="G31" s="79">
        <v>132.73726009812009</v>
      </c>
      <c r="H31" s="79">
        <v>135.1554291012707</v>
      </c>
      <c r="I31" s="79">
        <v>135.68825956916567</v>
      </c>
      <c r="J31" s="79">
        <v>143.12464548656186</v>
      </c>
      <c r="K31" s="79">
        <v>146.8624249921302</v>
      </c>
      <c r="L31" s="33"/>
    </row>
    <row r="32" spans="1:12" ht="15" customHeight="1" x14ac:dyDescent="0.25">
      <c r="A32" s="27" t="s">
        <v>93</v>
      </c>
      <c r="B32" s="79">
        <v>493.423</v>
      </c>
      <c r="C32" s="79">
        <v>354.41</v>
      </c>
      <c r="D32" s="80">
        <v>230.16</v>
      </c>
      <c r="E32" s="79">
        <v>412.55283645793139</v>
      </c>
      <c r="F32" s="79">
        <v>488.28089822348505</v>
      </c>
      <c r="G32" s="79">
        <v>417.41318363614744</v>
      </c>
      <c r="H32" s="79">
        <v>427.60461316275223</v>
      </c>
      <c r="I32" s="79">
        <v>397.29671430218872</v>
      </c>
      <c r="J32" s="79">
        <v>406.61751958865261</v>
      </c>
      <c r="K32" s="79">
        <v>413.31172455495869</v>
      </c>
      <c r="L32" s="33"/>
    </row>
    <row r="33" spans="1:12" ht="15" customHeight="1" x14ac:dyDescent="0.25">
      <c r="A33" s="27" t="s">
        <v>96</v>
      </c>
      <c r="B33" s="79">
        <v>15.335000000000001</v>
      </c>
      <c r="C33" s="79">
        <v>14.07</v>
      </c>
      <c r="D33" s="80">
        <v>14.83</v>
      </c>
      <c r="E33" s="79">
        <v>16.928936199693869</v>
      </c>
      <c r="F33" s="79">
        <v>20.036406111093353</v>
      </c>
      <c r="G33" s="79">
        <v>15.849796231676068</v>
      </c>
      <c r="H33" s="79">
        <v>15.779258553783672</v>
      </c>
      <c r="I33" s="79">
        <v>15.358919848939339</v>
      </c>
      <c r="J33" s="79">
        <v>16.139228424953515</v>
      </c>
      <c r="K33" s="79">
        <v>16.960076861063655</v>
      </c>
      <c r="L33" s="33"/>
    </row>
    <row r="34" spans="1:12" ht="15" customHeight="1" x14ac:dyDescent="0.25">
      <c r="A34" s="27" t="s">
        <v>99</v>
      </c>
      <c r="B34" s="79">
        <v>873.06399999999996</v>
      </c>
      <c r="C34" s="79">
        <v>1011.44</v>
      </c>
      <c r="D34" s="80">
        <v>946.75</v>
      </c>
      <c r="E34" s="79">
        <v>1083.5338155561899</v>
      </c>
      <c r="F34" s="79">
        <v>1284.5394471978634</v>
      </c>
      <c r="G34" s="79">
        <v>1067.5682049417383</v>
      </c>
      <c r="H34" s="79">
        <v>1090.1575883095791</v>
      </c>
      <c r="I34" s="79">
        <v>1078.2523246857443</v>
      </c>
      <c r="J34" s="79">
        <v>1113.7335855260162</v>
      </c>
      <c r="K34" s="79">
        <v>1171.9311335360894</v>
      </c>
      <c r="L34" s="33"/>
    </row>
    <row r="35" spans="1:12" ht="15" customHeight="1" x14ac:dyDescent="0.25">
      <c r="A35" s="27" t="s">
        <v>102</v>
      </c>
      <c r="B35" s="79">
        <v>7.5330000000000004</v>
      </c>
      <c r="C35" s="79">
        <v>10.79</v>
      </c>
      <c r="D35" s="80">
        <v>10.16</v>
      </c>
      <c r="E35" s="79">
        <v>10.90057397481362</v>
      </c>
      <c r="F35" s="79">
        <v>12.901479716565435</v>
      </c>
      <c r="G35" s="79">
        <v>12.680713712373223</v>
      </c>
      <c r="H35" s="79">
        <v>13.666544368428175</v>
      </c>
      <c r="I35" s="79">
        <v>13.395887482928433</v>
      </c>
      <c r="J35" s="79">
        <v>13.898329647969955</v>
      </c>
      <c r="K35" s="79">
        <v>14.426875505452157</v>
      </c>
      <c r="L35" s="33"/>
    </row>
    <row r="36" spans="1:12" ht="15" customHeight="1" x14ac:dyDescent="0.25">
      <c r="A36" s="27" t="s">
        <v>105</v>
      </c>
      <c r="B36" s="79">
        <v>29.617000000000001</v>
      </c>
      <c r="C36" s="79">
        <v>32.9</v>
      </c>
      <c r="D36" s="80">
        <v>41.49</v>
      </c>
      <c r="E36" s="79">
        <v>39.80395314392586</v>
      </c>
      <c r="F36" s="79">
        <v>47.110353575143812</v>
      </c>
      <c r="G36" s="79">
        <v>37.266638559238906</v>
      </c>
      <c r="H36" s="79">
        <v>37.100787711164884</v>
      </c>
      <c r="I36" s="79">
        <v>36.112471498330144</v>
      </c>
      <c r="J36" s="79">
        <v>37.947162445894435</v>
      </c>
      <c r="K36" s="79">
        <v>39.877172241181142</v>
      </c>
      <c r="L36" s="33"/>
    </row>
    <row r="37" spans="1:12" ht="15" customHeight="1" x14ac:dyDescent="0.25">
      <c r="A37" s="27" t="s">
        <v>108</v>
      </c>
      <c r="B37" s="79">
        <v>0.44500000000000001</v>
      </c>
      <c r="C37" s="79">
        <v>0.31</v>
      </c>
      <c r="D37" s="80">
        <v>0.43</v>
      </c>
      <c r="E37" s="79">
        <v>0.4535049032810497</v>
      </c>
      <c r="F37" s="79">
        <v>0.53675011284380292</v>
      </c>
      <c r="G37" s="79">
        <v>0.42459610115375024</v>
      </c>
      <c r="H37" s="79">
        <v>0.42270648550319095</v>
      </c>
      <c r="I37" s="79">
        <v>0.41144614040902266</v>
      </c>
      <c r="J37" s="79">
        <v>0.43234962549044681</v>
      </c>
      <c r="K37" s="79">
        <v>0.45433912242252589</v>
      </c>
      <c r="L37" s="33"/>
    </row>
    <row r="38" spans="1:12" ht="15" customHeight="1" x14ac:dyDescent="0.25">
      <c r="A38" s="34" t="s">
        <v>111</v>
      </c>
      <c r="B38" s="79">
        <v>64.667000000000002</v>
      </c>
      <c r="C38" s="79">
        <v>100.93</v>
      </c>
      <c r="D38" s="80">
        <v>82.18</v>
      </c>
      <c r="E38" s="79">
        <v>94.825387696429246</v>
      </c>
      <c r="F38" s="79">
        <v>112.23150439670799</v>
      </c>
      <c r="G38" s="79">
        <v>88.780715743099393</v>
      </c>
      <c r="H38" s="79">
        <v>88.385607475547801</v>
      </c>
      <c r="I38" s="79">
        <v>86.03113108196321</v>
      </c>
      <c r="J38" s="79">
        <v>90.401935152022318</v>
      </c>
      <c r="K38" s="79">
        <v>94.999818343026334</v>
      </c>
      <c r="L38" s="33"/>
    </row>
    <row r="39" spans="1:12" ht="15" customHeight="1" x14ac:dyDescent="0.25">
      <c r="A39" s="28" t="s">
        <v>447</v>
      </c>
      <c r="B39" s="82">
        <f t="shared" ref="B39:K39" si="5">+SUM(B40:B45)</f>
        <v>146.48399999999998</v>
      </c>
      <c r="C39" s="82">
        <f t="shared" si="5"/>
        <v>168.53000000000003</v>
      </c>
      <c r="D39" s="83">
        <f t="shared" si="5"/>
        <v>179.48999999999998</v>
      </c>
      <c r="E39" s="82">
        <f t="shared" si="5"/>
        <v>195.42927410652348</v>
      </c>
      <c r="F39" s="82">
        <f t="shared" si="5"/>
        <v>204.05895810547557</v>
      </c>
      <c r="G39" s="82">
        <f t="shared" si="5"/>
        <v>192.83726497236748</v>
      </c>
      <c r="H39" s="82">
        <f t="shared" si="5"/>
        <v>196.74757017952572</v>
      </c>
      <c r="I39" s="82">
        <f t="shared" si="5"/>
        <v>196.00340321377183</v>
      </c>
      <c r="J39" s="82">
        <f t="shared" si="5"/>
        <v>205.96133892539234</v>
      </c>
      <c r="K39" s="82">
        <f t="shared" si="5"/>
        <v>216.43662550691593</v>
      </c>
      <c r="L39" s="37"/>
    </row>
    <row r="40" spans="1:12" ht="15" customHeight="1" x14ac:dyDescent="0.25">
      <c r="A40" s="27" t="s">
        <v>114</v>
      </c>
      <c r="B40" s="79">
        <v>82.111999999999995</v>
      </c>
      <c r="C40" s="79">
        <v>98.9</v>
      </c>
      <c r="D40" s="80">
        <v>100.63</v>
      </c>
      <c r="E40" s="79">
        <v>111.30565499552984</v>
      </c>
      <c r="F40" s="79">
        <v>116.22064347051257</v>
      </c>
      <c r="G40" s="79">
        <v>109.82939062443887</v>
      </c>
      <c r="H40" s="79">
        <v>112.05648318416429</v>
      </c>
      <c r="I40" s="79">
        <v>111.63264703204246</v>
      </c>
      <c r="J40" s="79">
        <v>117.30413387480255</v>
      </c>
      <c r="K40" s="79">
        <v>123.27027502511368</v>
      </c>
      <c r="L40" s="33"/>
    </row>
    <row r="41" spans="1:12" ht="15" customHeight="1" x14ac:dyDescent="0.25">
      <c r="A41" s="27" t="s">
        <v>117</v>
      </c>
      <c r="B41" s="79">
        <v>9.4030000000000005</v>
      </c>
      <c r="C41" s="79">
        <v>12.21</v>
      </c>
      <c r="D41" s="80">
        <v>12.29</v>
      </c>
      <c r="E41" s="79">
        <v>13.398554268587242</v>
      </c>
      <c r="F41" s="79">
        <v>13.99020201383596</v>
      </c>
      <c r="G41" s="79">
        <v>13.220847140484555</v>
      </c>
      <c r="H41" s="79">
        <v>13.4889361295287</v>
      </c>
      <c r="I41" s="79">
        <v>13.437916334663633</v>
      </c>
      <c r="J41" s="79">
        <v>14.120628495598776</v>
      </c>
      <c r="K41" s="79">
        <v>14.838810028960271</v>
      </c>
      <c r="L41" s="33"/>
    </row>
    <row r="42" spans="1:12" ht="15" customHeight="1" x14ac:dyDescent="0.25">
      <c r="A42" s="27" t="s">
        <v>120</v>
      </c>
      <c r="B42" s="79">
        <v>25.483000000000001</v>
      </c>
      <c r="C42" s="79">
        <v>24.15</v>
      </c>
      <c r="D42" s="80">
        <v>30.83</v>
      </c>
      <c r="E42" s="79">
        <v>31.799188039799876</v>
      </c>
      <c r="F42" s="79">
        <v>33.203363261047187</v>
      </c>
      <c r="G42" s="79">
        <v>31.37743041809895</v>
      </c>
      <c r="H42" s="79">
        <v>32.013694003193457</v>
      </c>
      <c r="I42" s="79">
        <v>31.892607203965426</v>
      </c>
      <c r="J42" s="79">
        <v>33.512908316118462</v>
      </c>
      <c r="K42" s="79">
        <v>35.217389946619186</v>
      </c>
      <c r="L42" s="33"/>
    </row>
    <row r="43" spans="1:12" ht="15" customHeight="1" x14ac:dyDescent="0.25">
      <c r="A43" s="27" t="s">
        <v>123</v>
      </c>
      <c r="B43" s="79">
        <v>8.4779999999999998</v>
      </c>
      <c r="C43" s="79">
        <v>10.54</v>
      </c>
      <c r="D43" s="80">
        <v>7.64</v>
      </c>
      <c r="E43" s="79">
        <v>10.535311320296101</v>
      </c>
      <c r="F43" s="79">
        <v>11.000525183164884</v>
      </c>
      <c r="G43" s="79">
        <v>10.395579832788759</v>
      </c>
      <c r="H43" s="79">
        <v>10.606378767099551</v>
      </c>
      <c r="I43" s="79">
        <v>10.5662617954005</v>
      </c>
      <c r="J43" s="79">
        <v>11.103079799300126</v>
      </c>
      <c r="K43" s="79">
        <v>11.667787445123526</v>
      </c>
      <c r="L43" s="33"/>
    </row>
    <row r="44" spans="1:12" ht="15" customHeight="1" x14ac:dyDescent="0.25">
      <c r="A44" s="27" t="s">
        <v>126</v>
      </c>
      <c r="B44" s="79">
        <v>1.0169999999999999</v>
      </c>
      <c r="C44" s="79">
        <v>1.18</v>
      </c>
      <c r="D44" s="80">
        <v>1.1599999999999999</v>
      </c>
      <c r="E44" s="79">
        <v>1.3266951797671998</v>
      </c>
      <c r="F44" s="79">
        <v>1.3852788296152942</v>
      </c>
      <c r="G44" s="79">
        <v>1.3090990133795433</v>
      </c>
      <c r="H44" s="79">
        <v>1.3356445915354938</v>
      </c>
      <c r="I44" s="79">
        <v>1.3305927244039117</v>
      </c>
      <c r="J44" s="79">
        <v>1.3981933710799956</v>
      </c>
      <c r="K44" s="79">
        <v>1.4693061164858459</v>
      </c>
      <c r="L44" s="33"/>
    </row>
    <row r="45" spans="1:12" ht="15" customHeight="1" x14ac:dyDescent="0.25">
      <c r="A45" s="34" t="s">
        <v>129</v>
      </c>
      <c r="B45" s="79">
        <v>19.991</v>
      </c>
      <c r="C45" s="79">
        <v>21.55</v>
      </c>
      <c r="D45" s="80">
        <v>26.94</v>
      </c>
      <c r="E45" s="79">
        <v>27.063870302543222</v>
      </c>
      <c r="F45" s="79">
        <v>28.258945347299658</v>
      </c>
      <c r="G45" s="79">
        <v>26.704917943176792</v>
      </c>
      <c r="H45" s="79">
        <v>27.246433504004212</v>
      </c>
      <c r="I45" s="79">
        <v>27.143378123295882</v>
      </c>
      <c r="J45" s="79">
        <v>28.522395068492454</v>
      </c>
      <c r="K45" s="79">
        <v>29.973056944613408</v>
      </c>
      <c r="L45" s="33"/>
    </row>
    <row r="46" spans="1:12" ht="15" customHeight="1" x14ac:dyDescent="0.25">
      <c r="A46" s="28" t="s">
        <v>448</v>
      </c>
      <c r="B46" s="82">
        <f t="shared" ref="B46:K46" si="6">+SUM(B47:B52)</f>
        <v>294.48399999999998</v>
      </c>
      <c r="C46" s="82">
        <f t="shared" si="6"/>
        <v>326.56</v>
      </c>
      <c r="D46" s="83">
        <f t="shared" si="6"/>
        <v>314.38</v>
      </c>
      <c r="E46" s="82">
        <f t="shared" si="6"/>
        <v>300.86879860074424</v>
      </c>
      <c r="F46" s="82">
        <f t="shared" si="6"/>
        <v>369.129042724589</v>
      </c>
      <c r="G46" s="82">
        <f t="shared" si="6"/>
        <v>390.76854944511535</v>
      </c>
      <c r="H46" s="82">
        <f t="shared" si="6"/>
        <v>355.33619766902268</v>
      </c>
      <c r="I46" s="82">
        <f t="shared" si="6"/>
        <v>350.79998326849289</v>
      </c>
      <c r="J46" s="82">
        <f t="shared" si="6"/>
        <v>368.62234565479957</v>
      </c>
      <c r="K46" s="82">
        <f t="shared" si="6"/>
        <v>387.37064439491513</v>
      </c>
      <c r="L46" s="37"/>
    </row>
    <row r="47" spans="1:12" ht="15" customHeight="1" x14ac:dyDescent="0.25">
      <c r="A47" s="27" t="s">
        <v>132</v>
      </c>
      <c r="B47" s="79">
        <v>75.594999999999999</v>
      </c>
      <c r="C47" s="79">
        <v>88.89</v>
      </c>
      <c r="D47" s="80">
        <v>84.36</v>
      </c>
      <c r="E47" s="79">
        <v>80.038245958840264</v>
      </c>
      <c r="F47" s="79">
        <v>98.19709205322971</v>
      </c>
      <c r="G47" s="79">
        <v>103.95371477177167</v>
      </c>
      <c r="H47" s="79">
        <v>94.527867693097434</v>
      </c>
      <c r="I47" s="79">
        <v>93.321126929016273</v>
      </c>
      <c r="J47" s="79">
        <v>98.062298598783642</v>
      </c>
      <c r="K47" s="79">
        <v>103.04979132933585</v>
      </c>
      <c r="L47" s="33"/>
    </row>
    <row r="48" spans="1:12" ht="15" customHeight="1" x14ac:dyDescent="0.25">
      <c r="A48" s="27" t="s">
        <v>135</v>
      </c>
      <c r="B48" s="79">
        <v>90.747</v>
      </c>
      <c r="C48" s="79">
        <v>102.99</v>
      </c>
      <c r="D48" s="80">
        <v>97.73</v>
      </c>
      <c r="E48" s="79">
        <v>93.747141533425605</v>
      </c>
      <c r="F48" s="79">
        <v>115.01622226477808</v>
      </c>
      <c r="G48" s="79">
        <v>121.75883535286611</v>
      </c>
      <c r="H48" s="79">
        <v>110.71853568648768</v>
      </c>
      <c r="I48" s="79">
        <v>109.3051051964861</v>
      </c>
      <c r="J48" s="79">
        <v>114.85834148040615</v>
      </c>
      <c r="K48" s="79">
        <v>120.70008852654274</v>
      </c>
      <c r="L48" s="33"/>
    </row>
    <row r="49" spans="1:12" ht="15" customHeight="1" x14ac:dyDescent="0.25">
      <c r="A49" s="27" t="s">
        <v>138</v>
      </c>
      <c r="B49" s="79">
        <v>46.838000000000001</v>
      </c>
      <c r="C49" s="79">
        <v>45.56</v>
      </c>
      <c r="D49" s="80">
        <v>50.95</v>
      </c>
      <c r="E49" s="79">
        <v>46.106301037625173</v>
      </c>
      <c r="F49" s="79">
        <v>56.566765463024673</v>
      </c>
      <c r="G49" s="79">
        <v>59.882887360018991</v>
      </c>
      <c r="H49" s="79">
        <v>54.45309641773045</v>
      </c>
      <c r="I49" s="79">
        <v>53.757949338024176</v>
      </c>
      <c r="J49" s="79">
        <v>56.489117239801637</v>
      </c>
      <c r="K49" s="79">
        <v>59.362179217897236</v>
      </c>
      <c r="L49" s="33"/>
    </row>
    <row r="50" spans="1:12" ht="15" customHeight="1" x14ac:dyDescent="0.25">
      <c r="A50" s="27" t="s">
        <v>141</v>
      </c>
      <c r="B50" s="79">
        <v>58.292000000000002</v>
      </c>
      <c r="C50" s="79">
        <v>63.13</v>
      </c>
      <c r="D50" s="80">
        <v>57.72</v>
      </c>
      <c r="E50" s="79">
        <v>57.619045821931564</v>
      </c>
      <c r="F50" s="79">
        <v>70.691488535432399</v>
      </c>
      <c r="G50" s="79">
        <v>74.835646171893018</v>
      </c>
      <c r="H50" s="79">
        <v>68.050036264650117</v>
      </c>
      <c r="I50" s="79">
        <v>67.181310937803985</v>
      </c>
      <c r="J50" s="79">
        <v>70.5944515484872</v>
      </c>
      <c r="K50" s="79">
        <v>74.18491719070056</v>
      </c>
      <c r="L50" s="33"/>
    </row>
    <row r="51" spans="1:12" ht="15" customHeight="1" x14ac:dyDescent="0.25">
      <c r="A51" s="27" t="s">
        <v>144</v>
      </c>
      <c r="B51" s="79">
        <v>0.10299999999999999</v>
      </c>
      <c r="C51" s="79">
        <v>0.08</v>
      </c>
      <c r="D51" s="80">
        <v>7.0000000000000007E-2</v>
      </c>
      <c r="E51" s="79">
        <v>8.1374655820235828E-2</v>
      </c>
      <c r="F51" s="79">
        <v>9.9836702724455439E-2</v>
      </c>
      <c r="G51" s="79">
        <v>0.1056894445830064</v>
      </c>
      <c r="H51" s="79">
        <v>9.6106212808590288E-2</v>
      </c>
      <c r="I51" s="79">
        <v>9.4879322924073681E-2</v>
      </c>
      <c r="J51" s="79">
        <v>9.9699658604722852E-2</v>
      </c>
      <c r="K51" s="79">
        <v>0.10477042820358845</v>
      </c>
      <c r="L51" s="33"/>
    </row>
    <row r="52" spans="1:12" ht="15" customHeight="1" x14ac:dyDescent="0.25">
      <c r="A52" s="34" t="s">
        <v>147</v>
      </c>
      <c r="B52" s="79">
        <v>22.908999999999999</v>
      </c>
      <c r="C52" s="79">
        <v>25.91</v>
      </c>
      <c r="D52" s="80">
        <v>23.55</v>
      </c>
      <c r="E52" s="79">
        <v>23.27668959310137</v>
      </c>
      <c r="F52" s="79">
        <v>28.557637705399667</v>
      </c>
      <c r="G52" s="79">
        <v>30.23177634398257</v>
      </c>
      <c r="H52" s="79">
        <v>27.490555394248499</v>
      </c>
      <c r="I52" s="79">
        <v>27.139611544238292</v>
      </c>
      <c r="J52" s="79">
        <v>28.518437128716158</v>
      </c>
      <c r="K52" s="79">
        <v>29.968897702235147</v>
      </c>
      <c r="L52" s="33"/>
    </row>
    <row r="53" spans="1:12" ht="15" customHeight="1" x14ac:dyDescent="0.25">
      <c r="A53" s="28" t="s">
        <v>449</v>
      </c>
      <c r="B53" s="82">
        <f t="shared" ref="B53:K53" si="7">+SUM(B54:B59)</f>
        <v>947.08399999999995</v>
      </c>
      <c r="C53" s="82">
        <f t="shared" si="7"/>
        <v>1171.55</v>
      </c>
      <c r="D53" s="83">
        <f t="shared" si="7"/>
        <v>1291.78</v>
      </c>
      <c r="E53" s="82">
        <f t="shared" si="7"/>
        <v>1452.595686334286</v>
      </c>
      <c r="F53" s="82">
        <f t="shared" si="7"/>
        <v>2084.3824396349419</v>
      </c>
      <c r="G53" s="82">
        <f t="shared" si="7"/>
        <v>1579.8017690506358</v>
      </c>
      <c r="H53" s="82">
        <f t="shared" si="7"/>
        <v>1538.7419973370147</v>
      </c>
      <c r="I53" s="82">
        <f t="shared" si="7"/>
        <v>1510.2507287192925</v>
      </c>
      <c r="J53" s="82">
        <f t="shared" si="7"/>
        <v>1573.3242168312001</v>
      </c>
      <c r="K53" s="82">
        <f t="shared" si="7"/>
        <v>1647.7862947720982</v>
      </c>
      <c r="L53" s="37"/>
    </row>
    <row r="54" spans="1:12" ht="15" customHeight="1" x14ac:dyDescent="0.25">
      <c r="A54" s="27" t="s">
        <v>150</v>
      </c>
      <c r="B54" s="79">
        <v>149.51900000000001</v>
      </c>
      <c r="C54" s="79">
        <v>177.15</v>
      </c>
      <c r="D54" s="80">
        <v>188.96</v>
      </c>
      <c r="E54" s="79">
        <v>219.62156534334591</v>
      </c>
      <c r="F54" s="79">
        <v>314.96294811561745</v>
      </c>
      <c r="G54" s="79">
        <v>234.32144426823115</v>
      </c>
      <c r="H54" s="79">
        <v>227.0204665514913</v>
      </c>
      <c r="I54" s="79">
        <v>221.30947720081789</v>
      </c>
      <c r="J54" s="79">
        <v>232.55308578211648</v>
      </c>
      <c r="K54" s="79">
        <v>244.38084060103299</v>
      </c>
      <c r="L54" s="33"/>
    </row>
    <row r="55" spans="1:12" ht="15" customHeight="1" x14ac:dyDescent="0.25">
      <c r="A55" s="27" t="s">
        <v>153</v>
      </c>
      <c r="B55" s="79">
        <v>251.46100000000001</v>
      </c>
      <c r="C55" s="79">
        <v>285.98</v>
      </c>
      <c r="D55" s="80">
        <v>326.04000000000002</v>
      </c>
      <c r="E55" s="79">
        <v>367.78196894324725</v>
      </c>
      <c r="F55" s="79">
        <v>527.44225286363155</v>
      </c>
      <c r="G55" s="79">
        <v>392.398633548882</v>
      </c>
      <c r="H55" s="79">
        <v>380.17229340930828</v>
      </c>
      <c r="I55" s="79">
        <v>370.60857454262549</v>
      </c>
      <c r="J55" s="79">
        <v>389.4373106714861</v>
      </c>
      <c r="K55" s="79">
        <v>409.24426791941596</v>
      </c>
      <c r="L55" s="33"/>
    </row>
    <row r="56" spans="1:12" ht="15" customHeight="1" x14ac:dyDescent="0.25">
      <c r="A56" s="27" t="s">
        <v>156</v>
      </c>
      <c r="B56" s="79">
        <v>508.72300000000001</v>
      </c>
      <c r="C56" s="79">
        <v>643.87</v>
      </c>
      <c r="D56" s="80">
        <v>722.4</v>
      </c>
      <c r="E56" s="79">
        <v>798.61469713265956</v>
      </c>
      <c r="F56" s="79">
        <v>1145.3066506657808</v>
      </c>
      <c r="G56" s="79">
        <v>852.0681880825623</v>
      </c>
      <c r="H56" s="79">
        <v>825.51948327340051</v>
      </c>
      <c r="I56" s="79">
        <v>804.75248790349872</v>
      </c>
      <c r="J56" s="79">
        <v>845.63786747810514</v>
      </c>
      <c r="K56" s="79">
        <v>888.6473907810705</v>
      </c>
      <c r="L56" s="33"/>
    </row>
    <row r="57" spans="1:12" ht="15" customHeight="1" x14ac:dyDescent="0.25">
      <c r="A57" s="27" t="s">
        <v>159</v>
      </c>
      <c r="B57" s="79">
        <v>14.484</v>
      </c>
      <c r="C57" s="79">
        <v>16.53</v>
      </c>
      <c r="D57" s="80">
        <v>18.53</v>
      </c>
      <c r="E57" s="79">
        <v>21.102247610919342</v>
      </c>
      <c r="F57" s="79">
        <v>31.418085089163242</v>
      </c>
      <c r="G57" s="79">
        <v>52.31576442032982</v>
      </c>
      <c r="H57" s="79">
        <v>58.808017984785735</v>
      </c>
      <c r="I57" s="79">
        <v>67.540979926240226</v>
      </c>
      <c r="J57" s="79">
        <v>57.471623423843845</v>
      </c>
      <c r="K57" s="79">
        <v>54.911891371991445</v>
      </c>
      <c r="L57" s="33"/>
    </row>
    <row r="58" spans="1:12" ht="15" customHeight="1" x14ac:dyDescent="0.25">
      <c r="A58" s="27" t="s">
        <v>162</v>
      </c>
      <c r="B58" s="79">
        <v>1E-3</v>
      </c>
      <c r="C58" s="79">
        <v>0</v>
      </c>
      <c r="D58" s="80">
        <v>0</v>
      </c>
      <c r="E58" s="79">
        <v>4.2592942860728521E-4</v>
      </c>
      <c r="F58" s="79">
        <v>3.6360832494129726E-2</v>
      </c>
      <c r="G58" s="79">
        <v>0.17920443806354613</v>
      </c>
      <c r="H58" s="79">
        <v>0.21494027870145296</v>
      </c>
      <c r="I58" s="79">
        <v>0.21492920292923948</v>
      </c>
      <c r="J58" s="79">
        <v>7.1951008546420225E-2</v>
      </c>
      <c r="K58" s="79">
        <v>4.7394704448553701E-4</v>
      </c>
      <c r="L58" s="33"/>
    </row>
    <row r="59" spans="1:12" ht="15" customHeight="1" x14ac:dyDescent="0.25">
      <c r="A59" s="34" t="s">
        <v>164</v>
      </c>
      <c r="B59" s="79">
        <v>22.896000000000001</v>
      </c>
      <c r="C59" s="79">
        <v>48.02</v>
      </c>
      <c r="D59" s="80">
        <v>35.85</v>
      </c>
      <c r="E59" s="79">
        <v>45.474781374685413</v>
      </c>
      <c r="F59" s="79">
        <v>65.216142068254527</v>
      </c>
      <c r="G59" s="79">
        <v>48.518534292566876</v>
      </c>
      <c r="H59" s="79">
        <v>47.006795839327339</v>
      </c>
      <c r="I59" s="79">
        <v>45.824279943181089</v>
      </c>
      <c r="J59" s="79">
        <v>48.15237846710221</v>
      </c>
      <c r="K59" s="79">
        <v>50.601430151542843</v>
      </c>
      <c r="L59" s="33"/>
    </row>
    <row r="60" spans="1:12" ht="15" customHeight="1" x14ac:dyDescent="0.25">
      <c r="A60" s="28" t="s">
        <v>450</v>
      </c>
      <c r="B60" s="82">
        <f t="shared" ref="B60:K60" si="8">+SUM(B61:B66)</f>
        <v>454.839</v>
      </c>
      <c r="C60" s="82">
        <f t="shared" si="8"/>
        <v>479.33000000000004</v>
      </c>
      <c r="D60" s="83">
        <f t="shared" si="8"/>
        <v>446.73999999999995</v>
      </c>
      <c r="E60" s="82">
        <f t="shared" si="8"/>
        <v>457.71879125519058</v>
      </c>
      <c r="F60" s="82">
        <f t="shared" si="8"/>
        <v>510.37936629158185</v>
      </c>
      <c r="G60" s="82">
        <f t="shared" si="8"/>
        <v>523.61720194656266</v>
      </c>
      <c r="H60" s="82">
        <f t="shared" si="8"/>
        <v>490.95080138935316</v>
      </c>
      <c r="I60" s="82">
        <f t="shared" si="8"/>
        <v>486.83587224369273</v>
      </c>
      <c r="J60" s="82">
        <f t="shared" si="8"/>
        <v>511.56952603962213</v>
      </c>
      <c r="K60" s="82">
        <f t="shared" si="8"/>
        <v>537.58818283996675</v>
      </c>
      <c r="L60" s="37"/>
    </row>
    <row r="61" spans="1:12" ht="15" customHeight="1" x14ac:dyDescent="0.25">
      <c r="A61" s="27" t="s">
        <v>166</v>
      </c>
      <c r="B61" s="79">
        <v>86.548000000000002</v>
      </c>
      <c r="C61" s="79">
        <v>93.4</v>
      </c>
      <c r="D61" s="80">
        <v>76.13</v>
      </c>
      <c r="E61" s="79">
        <v>84.880113481081437</v>
      </c>
      <c r="F61" s="79">
        <v>94.645575748449531</v>
      </c>
      <c r="G61" s="79">
        <v>97.100421418117961</v>
      </c>
      <c r="H61" s="79">
        <v>91.042711227302277</v>
      </c>
      <c r="I61" s="79">
        <v>90.279632106402616</v>
      </c>
      <c r="J61" s="79">
        <v>94.866280898433104</v>
      </c>
      <c r="K61" s="79">
        <v>99.691222727415763</v>
      </c>
      <c r="L61" s="33"/>
    </row>
    <row r="62" spans="1:12" ht="15" customHeight="1" x14ac:dyDescent="0.25">
      <c r="A62" s="27" t="s">
        <v>168</v>
      </c>
      <c r="B62" s="79">
        <v>301.08800000000002</v>
      </c>
      <c r="C62" s="79">
        <v>316.04000000000002</v>
      </c>
      <c r="D62" s="80">
        <v>302.33999999999997</v>
      </c>
      <c r="E62" s="79">
        <v>304.76865713658725</v>
      </c>
      <c r="F62" s="79">
        <v>339.83230985198026</v>
      </c>
      <c r="G62" s="79">
        <v>348.64662438973318</v>
      </c>
      <c r="H62" s="79">
        <v>326.89594423084054</v>
      </c>
      <c r="I62" s="79">
        <v>324.1560492256649</v>
      </c>
      <c r="J62" s="79">
        <v>340.62476887948395</v>
      </c>
      <c r="K62" s="79">
        <v>357.94909823855045</v>
      </c>
      <c r="L62" s="33"/>
    </row>
    <row r="63" spans="1:12" ht="15" customHeight="1" x14ac:dyDescent="0.25">
      <c r="A63" s="27" t="s">
        <v>170</v>
      </c>
      <c r="B63" s="79">
        <v>45.317</v>
      </c>
      <c r="C63" s="79">
        <v>47.82</v>
      </c>
      <c r="D63" s="80">
        <v>45.01</v>
      </c>
      <c r="E63" s="79">
        <v>45.790474140968605</v>
      </c>
      <c r="F63" s="79">
        <v>51.058671002276881</v>
      </c>
      <c r="G63" s="79">
        <v>52.382992360330611</v>
      </c>
      <c r="H63" s="79">
        <v>49.115025218558912</v>
      </c>
      <c r="I63" s="79">
        <v>48.703365133292216</v>
      </c>
      <c r="J63" s="79">
        <v>51.177735327813551</v>
      </c>
      <c r="K63" s="79">
        <v>53.780658026555606</v>
      </c>
      <c r="L63" s="33"/>
    </row>
    <row r="64" spans="1:12" ht="15" customHeight="1" x14ac:dyDescent="0.25">
      <c r="A64" s="27" t="s">
        <v>172</v>
      </c>
      <c r="B64" s="79">
        <v>3.0009999999999999</v>
      </c>
      <c r="C64" s="79">
        <v>2.27</v>
      </c>
      <c r="D64" s="80">
        <v>2.2400000000000002</v>
      </c>
      <c r="E64" s="79">
        <v>2.4896107137528514</v>
      </c>
      <c r="F64" s="79">
        <v>2.7760405792243161</v>
      </c>
      <c r="G64" s="79">
        <v>2.8480434292343895</v>
      </c>
      <c r="H64" s="79">
        <v>2.6703652950595815</v>
      </c>
      <c r="I64" s="79">
        <v>2.6479834923390144</v>
      </c>
      <c r="J64" s="79">
        <v>2.7825140614505388</v>
      </c>
      <c r="K64" s="79">
        <v>2.9240339814651</v>
      </c>
      <c r="L64" s="33"/>
    </row>
    <row r="65" spans="1:12" ht="15" customHeight="1" x14ac:dyDescent="0.25">
      <c r="A65" s="27" t="s">
        <v>174</v>
      </c>
      <c r="B65" s="79">
        <v>0</v>
      </c>
      <c r="C65" s="79">
        <v>0</v>
      </c>
      <c r="D65" s="80">
        <v>0</v>
      </c>
      <c r="E65" s="79">
        <v>0</v>
      </c>
      <c r="F65" s="79">
        <v>0</v>
      </c>
      <c r="G65" s="79">
        <v>0</v>
      </c>
      <c r="H65" s="79">
        <v>0</v>
      </c>
      <c r="I65" s="79">
        <v>0</v>
      </c>
      <c r="J65" s="79">
        <v>0</v>
      </c>
      <c r="K65" s="79">
        <v>0</v>
      </c>
      <c r="L65" s="33"/>
    </row>
    <row r="66" spans="1:12" ht="15" customHeight="1" x14ac:dyDescent="0.25">
      <c r="A66" s="34" t="s">
        <v>176</v>
      </c>
      <c r="B66" s="79">
        <v>18.885000000000002</v>
      </c>
      <c r="C66" s="79">
        <v>19.8</v>
      </c>
      <c r="D66" s="80">
        <v>21.02</v>
      </c>
      <c r="E66" s="79">
        <v>19.789935782800427</v>
      </c>
      <c r="F66" s="79">
        <v>22.066769109650885</v>
      </c>
      <c r="G66" s="79">
        <v>22.639120349146484</v>
      </c>
      <c r="H66" s="79">
        <v>21.226755417591839</v>
      </c>
      <c r="I66" s="79">
        <v>21.048842285993992</v>
      </c>
      <c r="J66" s="79">
        <v>22.11822687244101</v>
      </c>
      <c r="K66" s="79">
        <v>23.243169865979734</v>
      </c>
      <c r="L66" s="33"/>
    </row>
    <row r="67" spans="1:12" ht="15" customHeight="1" x14ac:dyDescent="0.25">
      <c r="A67" s="28" t="s">
        <v>451</v>
      </c>
      <c r="B67" s="82">
        <f t="shared" ref="B67:K67" si="9">+SUM(B68:B75)</f>
        <v>1556.1969999999999</v>
      </c>
      <c r="C67" s="82">
        <f t="shared" si="9"/>
        <v>1698.3999999999999</v>
      </c>
      <c r="D67" s="83">
        <f t="shared" si="9"/>
        <v>1755.8899999999999</v>
      </c>
      <c r="E67" s="82">
        <f t="shared" si="9"/>
        <v>1759.9065379159974</v>
      </c>
      <c r="F67" s="82">
        <f t="shared" si="9"/>
        <v>1785.2854357096624</v>
      </c>
      <c r="G67" s="82">
        <f t="shared" si="9"/>
        <v>1838.2110236380104</v>
      </c>
      <c r="H67" s="82">
        <f t="shared" si="9"/>
        <v>1841.1006284439002</v>
      </c>
      <c r="I67" s="82">
        <f t="shared" si="9"/>
        <v>1919.0192916971696</v>
      </c>
      <c r="J67" s="82">
        <f t="shared" si="9"/>
        <v>2028.2361806363035</v>
      </c>
      <c r="K67" s="82">
        <f t="shared" si="9"/>
        <v>2121.2668008187097</v>
      </c>
      <c r="L67" s="37"/>
    </row>
    <row r="68" spans="1:12" ht="15" customHeight="1" x14ac:dyDescent="0.25">
      <c r="A68" s="27" t="s">
        <v>178</v>
      </c>
      <c r="B68" s="79">
        <v>632.779</v>
      </c>
      <c r="C68" s="79">
        <v>684.09</v>
      </c>
      <c r="D68" s="80">
        <v>693.44</v>
      </c>
      <c r="E68" s="79">
        <v>706.11019494339996</v>
      </c>
      <c r="F68" s="79">
        <v>716.29272343707419</v>
      </c>
      <c r="G68" s="79">
        <v>731.97502632487749</v>
      </c>
      <c r="H68" s="79">
        <v>730.13027798723749</v>
      </c>
      <c r="I68" s="79">
        <v>753.33501791793674</v>
      </c>
      <c r="J68" s="79">
        <v>791.6081374390177</v>
      </c>
      <c r="K68" s="79">
        <v>831.86968430604225</v>
      </c>
      <c r="L68" s="33"/>
    </row>
    <row r="69" spans="1:12" ht="15" customHeight="1" x14ac:dyDescent="0.25">
      <c r="A69" s="27" t="s">
        <v>180</v>
      </c>
      <c r="B69" s="79">
        <v>364.45499999999998</v>
      </c>
      <c r="C69" s="79">
        <v>407.65</v>
      </c>
      <c r="D69" s="80">
        <v>410.5</v>
      </c>
      <c r="E69" s="79">
        <v>415.38362863173751</v>
      </c>
      <c r="F69" s="79">
        <v>421.37370732574004</v>
      </c>
      <c r="G69" s="79">
        <v>436.49913973768793</v>
      </c>
      <c r="H69" s="79">
        <v>436.70392915173585</v>
      </c>
      <c r="I69" s="79">
        <v>454.36458756581277</v>
      </c>
      <c r="J69" s="79">
        <v>476.67952557346632</v>
      </c>
      <c r="K69" s="79">
        <v>499.76419625477826</v>
      </c>
      <c r="L69" s="33"/>
    </row>
    <row r="70" spans="1:12" ht="15" customHeight="1" x14ac:dyDescent="0.25">
      <c r="A70" s="27" t="s">
        <v>182</v>
      </c>
      <c r="B70" s="79">
        <v>0.747</v>
      </c>
      <c r="C70" s="79">
        <v>0.96</v>
      </c>
      <c r="D70" s="80">
        <v>1</v>
      </c>
      <c r="E70" s="79">
        <v>0.95081915153928265</v>
      </c>
      <c r="F70" s="79">
        <v>0.96453052856260402</v>
      </c>
      <c r="G70" s="79">
        <v>0.98564767717870394</v>
      </c>
      <c r="H70" s="79">
        <v>0.98316361440527389</v>
      </c>
      <c r="I70" s="79">
        <v>1.0144101695330692</v>
      </c>
      <c r="J70" s="79">
        <v>1.0659471892367893</v>
      </c>
      <c r="K70" s="79">
        <v>1.1201617439987863</v>
      </c>
      <c r="L70" s="33"/>
    </row>
    <row r="71" spans="1:12" ht="15" customHeight="1" x14ac:dyDescent="0.25">
      <c r="A71" s="27" t="s">
        <v>184</v>
      </c>
      <c r="B71" s="79">
        <v>213.54400000000001</v>
      </c>
      <c r="C71" s="79">
        <v>222.03</v>
      </c>
      <c r="D71" s="80">
        <v>215.62</v>
      </c>
      <c r="E71" s="79">
        <v>228.72838070464408</v>
      </c>
      <c r="F71" s="79">
        <v>232.02677983627493</v>
      </c>
      <c r="G71" s="79">
        <v>237.10670612955627</v>
      </c>
      <c r="H71" s="79">
        <v>236.50914175065677</v>
      </c>
      <c r="I71" s="79">
        <v>244.02579088988449</v>
      </c>
      <c r="J71" s="79">
        <v>256.42349979603313</v>
      </c>
      <c r="K71" s="79">
        <v>269.46531463669953</v>
      </c>
      <c r="L71" s="33"/>
    </row>
    <row r="72" spans="1:12" ht="15" customHeight="1" x14ac:dyDescent="0.25">
      <c r="A72" s="27" t="s">
        <v>186</v>
      </c>
      <c r="B72" s="79">
        <v>147.37100000000001</v>
      </c>
      <c r="C72" s="79">
        <v>162.63</v>
      </c>
      <c r="D72" s="80">
        <v>155.84</v>
      </c>
      <c r="E72" s="79">
        <v>163.62413903664978</v>
      </c>
      <c r="F72" s="79">
        <v>165.98369632660953</v>
      </c>
      <c r="G72" s="79">
        <v>169.61769471171209</v>
      </c>
      <c r="H72" s="79">
        <v>174.96521843301338</v>
      </c>
      <c r="I72" s="79">
        <v>193.54236157571276</v>
      </c>
      <c r="J72" s="79">
        <v>216.43624107176032</v>
      </c>
      <c r="K72" s="79">
        <v>217.51589101815244</v>
      </c>
      <c r="L72" s="33"/>
    </row>
    <row r="73" spans="1:12" ht="15" customHeight="1" x14ac:dyDescent="0.25">
      <c r="A73" s="27" t="s">
        <v>188</v>
      </c>
      <c r="B73" s="79">
        <v>53.448999999999998</v>
      </c>
      <c r="C73" s="79">
        <v>54.34</v>
      </c>
      <c r="D73" s="80">
        <v>56.23</v>
      </c>
      <c r="E73" s="79">
        <v>57.610789219180496</v>
      </c>
      <c r="F73" s="79">
        <v>58.441571024865077</v>
      </c>
      <c r="G73" s="79">
        <v>59.721073647275162</v>
      </c>
      <c r="H73" s="79">
        <v>59.570562567838437</v>
      </c>
      <c r="I73" s="79">
        <v>61.463812928202614</v>
      </c>
      <c r="J73" s="79">
        <v>64.586476553908014</v>
      </c>
      <c r="K73" s="79">
        <v>67.871373878439954</v>
      </c>
      <c r="L73" s="33"/>
    </row>
    <row r="74" spans="1:12" ht="15" customHeight="1" x14ac:dyDescent="0.25">
      <c r="A74" s="27" t="s">
        <v>190</v>
      </c>
      <c r="B74" s="79">
        <v>13.397</v>
      </c>
      <c r="C74" s="79">
        <v>18.36</v>
      </c>
      <c r="D74" s="80">
        <v>15.21</v>
      </c>
      <c r="E74" s="79">
        <v>16.496905463740482</v>
      </c>
      <c r="F74" s="79">
        <v>16.734800640930853</v>
      </c>
      <c r="G74" s="79">
        <v>17.101187459938007</v>
      </c>
      <c r="H74" s="79">
        <v>17.0580884661147</v>
      </c>
      <c r="I74" s="79">
        <v>17.600222546161675</v>
      </c>
      <c r="J74" s="79">
        <v>18.494400309155626</v>
      </c>
      <c r="K74" s="79">
        <v>19.435033849424084</v>
      </c>
      <c r="L74" s="33"/>
    </row>
    <row r="75" spans="1:12" ht="15" customHeight="1" x14ac:dyDescent="0.25">
      <c r="A75" s="34" t="s">
        <v>192</v>
      </c>
      <c r="B75" s="79">
        <v>130.45500000000001</v>
      </c>
      <c r="C75" s="79">
        <v>148.34</v>
      </c>
      <c r="D75" s="80">
        <v>208.05</v>
      </c>
      <c r="E75" s="79">
        <v>171.00168076510604</v>
      </c>
      <c r="F75" s="79">
        <v>173.46762658960509</v>
      </c>
      <c r="G75" s="79">
        <v>185.20454794978434</v>
      </c>
      <c r="H75" s="79">
        <v>185.18024647289829</v>
      </c>
      <c r="I75" s="79">
        <v>193.67308810392578</v>
      </c>
      <c r="J75" s="79">
        <v>202.94195270372543</v>
      </c>
      <c r="K75" s="79">
        <v>214.22514513117446</v>
      </c>
      <c r="L75" s="33"/>
    </row>
    <row r="76" spans="1:12" ht="15" customHeight="1" x14ac:dyDescent="0.25">
      <c r="A76" s="28" t="s">
        <v>452</v>
      </c>
      <c r="B76" s="82">
        <f t="shared" ref="B76:K76" si="10">+SUM(B77:B85)</f>
        <v>3151.2179999999994</v>
      </c>
      <c r="C76" s="82">
        <f t="shared" si="10"/>
        <v>3386.6</v>
      </c>
      <c r="D76" s="83">
        <f t="shared" si="10"/>
        <v>3678.55</v>
      </c>
      <c r="E76" s="82">
        <f t="shared" si="10"/>
        <v>4014.8169297888735</v>
      </c>
      <c r="F76" s="82">
        <f t="shared" si="10"/>
        <v>4725.8503488304768</v>
      </c>
      <c r="G76" s="82">
        <f t="shared" si="10"/>
        <v>4424.6851953670184</v>
      </c>
      <c r="H76" s="82">
        <f t="shared" si="10"/>
        <v>4546.1773316986983</v>
      </c>
      <c r="I76" s="82">
        <f t="shared" si="10"/>
        <v>4699.7913644731088</v>
      </c>
      <c r="J76" s="82">
        <f t="shared" si="10"/>
        <v>4895.6992289127529</v>
      </c>
      <c r="K76" s="82">
        <f t="shared" si="10"/>
        <v>5136.9489221520971</v>
      </c>
      <c r="L76" s="37"/>
    </row>
    <row r="77" spans="1:12" ht="15" customHeight="1" x14ac:dyDescent="0.25">
      <c r="A77" s="27" t="s">
        <v>194</v>
      </c>
      <c r="B77" s="79">
        <v>581.12099999999998</v>
      </c>
      <c r="C77" s="79">
        <v>630.67999999999995</v>
      </c>
      <c r="D77" s="80">
        <v>753.87</v>
      </c>
      <c r="E77" s="79">
        <v>772.46720255133971</v>
      </c>
      <c r="F77" s="79">
        <v>909.27294132669772</v>
      </c>
      <c r="G77" s="79">
        <v>843.33520390004151</v>
      </c>
      <c r="H77" s="79">
        <v>908.01127044566783</v>
      </c>
      <c r="I77" s="79">
        <v>932.86332880387374</v>
      </c>
      <c r="J77" s="80">
        <v>939.89895850307403</v>
      </c>
      <c r="K77" s="81">
        <v>987.66500683807931</v>
      </c>
      <c r="L77" s="33"/>
    </row>
    <row r="78" spans="1:12" ht="15" customHeight="1" x14ac:dyDescent="0.25">
      <c r="A78" s="27" t="s">
        <v>196</v>
      </c>
      <c r="B78" s="79">
        <v>1865.421</v>
      </c>
      <c r="C78" s="79">
        <v>1981.61</v>
      </c>
      <c r="D78" s="80">
        <v>2109.0500000000002</v>
      </c>
      <c r="E78" s="79">
        <v>2340.614084574268</v>
      </c>
      <c r="F78" s="79">
        <v>2755.1422845685056</v>
      </c>
      <c r="G78" s="79">
        <v>2554.1026218129014</v>
      </c>
      <c r="H78" s="79">
        <v>2622.6995570472691</v>
      </c>
      <c r="I78" s="79">
        <v>2710.143516547033</v>
      </c>
      <c r="J78" s="80">
        <v>2847.8321202372795</v>
      </c>
      <c r="K78" s="79">
        <v>2992.674146178661</v>
      </c>
      <c r="L78" s="33"/>
    </row>
    <row r="79" spans="1:12" ht="15" customHeight="1" x14ac:dyDescent="0.25">
      <c r="A79" s="27" t="s">
        <v>198</v>
      </c>
      <c r="B79" s="79">
        <v>46.72</v>
      </c>
      <c r="C79" s="79">
        <v>51.82</v>
      </c>
      <c r="D79" s="80">
        <v>55.09</v>
      </c>
      <c r="E79" s="79">
        <v>60.373346469456138</v>
      </c>
      <c r="F79" s="79">
        <v>71.065606592364944</v>
      </c>
      <c r="G79" s="79">
        <v>65.880028459840631</v>
      </c>
      <c r="H79" s="79">
        <v>67.649404524413271</v>
      </c>
      <c r="I79" s="79">
        <v>69.904917083417885</v>
      </c>
      <c r="J79" s="80">
        <v>73.456430265480478</v>
      </c>
      <c r="K79" s="79">
        <v>77.192457435926016</v>
      </c>
      <c r="L79" s="33"/>
    </row>
    <row r="80" spans="1:12" ht="15" customHeight="1" x14ac:dyDescent="0.25">
      <c r="A80" s="27" t="s">
        <v>200</v>
      </c>
      <c r="B80" s="79">
        <v>320.53800000000001</v>
      </c>
      <c r="C80" s="79">
        <v>366.4</v>
      </c>
      <c r="D80" s="80">
        <v>371.64</v>
      </c>
      <c r="E80" s="79">
        <v>415.99880465367403</v>
      </c>
      <c r="F80" s="79">
        <v>489.67316081060011</v>
      </c>
      <c r="G80" s="79">
        <v>453.94225585472356</v>
      </c>
      <c r="H80" s="79">
        <v>466.13403204220759</v>
      </c>
      <c r="I80" s="79">
        <v>481.67550163594575</v>
      </c>
      <c r="J80" s="80">
        <v>506.14698325569094</v>
      </c>
      <c r="K80" s="79">
        <v>531.88984708460384</v>
      </c>
      <c r="L80" s="33"/>
    </row>
    <row r="81" spans="1:12" ht="15" customHeight="1" x14ac:dyDescent="0.25">
      <c r="A81" s="27" t="s">
        <v>202</v>
      </c>
      <c r="B81" s="79">
        <v>131.33500000000001</v>
      </c>
      <c r="C81" s="79">
        <v>135.52000000000001</v>
      </c>
      <c r="D81" s="80">
        <v>152.71</v>
      </c>
      <c r="E81" s="79">
        <v>164.88018688704921</v>
      </c>
      <c r="F81" s="79">
        <v>194.08085159100176</v>
      </c>
      <c r="G81" s="79">
        <v>179.91898809316564</v>
      </c>
      <c r="H81" s="79">
        <v>188.65690905568874</v>
      </c>
      <c r="I81" s="79">
        <v>201.94643943607517</v>
      </c>
      <c r="J81" s="80">
        <v>210.86496491874192</v>
      </c>
      <c r="K81" s="79">
        <v>214.32740886919422</v>
      </c>
      <c r="L81" s="33"/>
    </row>
    <row r="82" spans="1:12" ht="15" customHeight="1" x14ac:dyDescent="0.25">
      <c r="A82" s="27" t="s">
        <v>204</v>
      </c>
      <c r="B82" s="79">
        <v>30.306000000000001</v>
      </c>
      <c r="C82" s="79">
        <v>27.06</v>
      </c>
      <c r="D82" s="80">
        <v>20.89</v>
      </c>
      <c r="E82" s="79">
        <v>30.75295581145453</v>
      </c>
      <c r="F82" s="79">
        <v>36.19937583474654</v>
      </c>
      <c r="G82" s="79">
        <v>76.457947713033178</v>
      </c>
      <c r="H82" s="79">
        <v>34.459231923859178</v>
      </c>
      <c r="I82" s="79">
        <v>35.608144185900869</v>
      </c>
      <c r="J82" s="80">
        <v>37.417212828584525</v>
      </c>
      <c r="K82" s="79">
        <v>39.320269147339886</v>
      </c>
      <c r="L82" s="33"/>
    </row>
    <row r="83" spans="1:12" ht="15" customHeight="1" x14ac:dyDescent="0.25">
      <c r="A83" s="27" t="s">
        <v>206</v>
      </c>
      <c r="B83" s="79">
        <v>103.294</v>
      </c>
      <c r="C83" s="79">
        <v>110.37</v>
      </c>
      <c r="D83" s="80">
        <v>119.46</v>
      </c>
      <c r="E83" s="79">
        <v>130.91069888232187</v>
      </c>
      <c r="F83" s="79">
        <v>154.09528822804776</v>
      </c>
      <c r="G83" s="79">
        <v>142.85112673732962</v>
      </c>
      <c r="H83" s="79">
        <v>146.68775781286629</v>
      </c>
      <c r="I83" s="79">
        <v>151.57850418861227</v>
      </c>
      <c r="J83" s="80">
        <v>159.27943680113208</v>
      </c>
      <c r="K83" s="79">
        <v>167.38046078816259</v>
      </c>
      <c r="L83" s="33"/>
    </row>
    <row r="84" spans="1:12" ht="15" customHeight="1" x14ac:dyDescent="0.25">
      <c r="A84" s="27" t="s">
        <v>208</v>
      </c>
      <c r="B84" s="79">
        <v>4.2000000000000003E-2</v>
      </c>
      <c r="C84" s="79">
        <v>0.04</v>
      </c>
      <c r="D84" s="80">
        <v>0.03</v>
      </c>
      <c r="E84" s="79">
        <v>4.4013635387483485E-2</v>
      </c>
      <c r="F84" s="79">
        <v>5.1808552615666692E-2</v>
      </c>
      <c r="G84" s="79">
        <v>4.8028140255823415E-2</v>
      </c>
      <c r="H84" s="79">
        <v>4.9318058365776782E-2</v>
      </c>
      <c r="I84" s="79">
        <v>5.0962381783133531E-2</v>
      </c>
      <c r="J84" s="80">
        <v>5.3551521120444014E-2</v>
      </c>
      <c r="K84" s="79">
        <v>5.6275175635121494E-2</v>
      </c>
      <c r="L84" s="33"/>
    </row>
    <row r="85" spans="1:12" ht="15" customHeight="1" x14ac:dyDescent="0.25">
      <c r="A85" s="36" t="s">
        <v>210</v>
      </c>
      <c r="B85" s="77">
        <v>72.441000000000003</v>
      </c>
      <c r="C85" s="77">
        <v>83.1</v>
      </c>
      <c r="D85" s="78">
        <v>95.81</v>
      </c>
      <c r="E85" s="77">
        <v>98.775636323922868</v>
      </c>
      <c r="F85" s="77">
        <v>116.26903132589676</v>
      </c>
      <c r="G85" s="77">
        <v>108.14899465572741</v>
      </c>
      <c r="H85" s="77">
        <v>111.82985078836036</v>
      </c>
      <c r="I85" s="77">
        <v>116.02005021046782</v>
      </c>
      <c r="J85" s="78">
        <v>120.74957058164932</v>
      </c>
      <c r="K85" s="77">
        <v>126.44305063449484</v>
      </c>
      <c r="L85" s="35"/>
    </row>
    <row r="86" spans="1:12" ht="15.75" x14ac:dyDescent="0.25">
      <c r="A86" s="26" t="s">
        <v>453</v>
      </c>
      <c r="B86" s="24" t="s">
        <v>454</v>
      </c>
      <c r="C86" s="25"/>
      <c r="D86" s="25"/>
      <c r="E86" s="25"/>
      <c r="F86" s="25"/>
      <c r="G86" s="25"/>
      <c r="H86" s="25"/>
      <c r="I86" s="25"/>
      <c r="J86" s="25"/>
      <c r="K86" s="25"/>
      <c r="L86" s="25"/>
    </row>
  </sheetData>
  <mergeCells count="3">
    <mergeCell ref="A1:L1"/>
    <mergeCell ref="A2:L2"/>
    <mergeCell ref="L3:L7"/>
  </mergeCells>
  <hyperlinks>
    <hyperlink ref="B86" r:id="rId1" xr:uid="{00000000-0004-0000-0700-000000000000}"/>
  </hyperlinks>
  <pageMargins left="0.7" right="0.7" top="0.75" bottom="0.75" header="0.3" footer="0.3"/>
  <pageSetup paperSize="9" orientation="portrait" verticalDpi="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59999389629810485"/>
  </sheetPr>
  <dimension ref="A1:N18"/>
  <sheetViews>
    <sheetView showGridLines="0" zoomScaleNormal="100" workbookViewId="0">
      <selection activeCell="F18" sqref="F18"/>
    </sheetView>
  </sheetViews>
  <sheetFormatPr defaultColWidth="8.5703125" defaultRowHeight="15" x14ac:dyDescent="0.25"/>
  <cols>
    <col min="1" max="1" width="92.5703125" style="18" customWidth="1"/>
    <col min="2" max="4" width="8.5703125" style="18" customWidth="1"/>
    <col min="5" max="5" width="18.5703125" style="19" customWidth="1"/>
    <col min="6" max="12" width="8.5703125" style="18" customWidth="1"/>
    <col min="13" max="13" width="21.42578125" style="18" customWidth="1"/>
    <col min="14" max="14" width="95.42578125" style="18" customWidth="1"/>
    <col min="15" max="16384" width="8.5703125" style="18"/>
  </cols>
  <sheetData>
    <row r="1" spans="1:14" s="128" customFormat="1" ht="33" customHeight="1" x14ac:dyDescent="0.25">
      <c r="A1" s="323" t="s">
        <v>455</v>
      </c>
      <c r="B1" s="324"/>
      <c r="C1" s="324"/>
      <c r="D1" s="324"/>
      <c r="E1" s="324"/>
      <c r="F1" s="324"/>
      <c r="G1" s="324"/>
      <c r="H1" s="316"/>
      <c r="I1" s="316"/>
      <c r="J1" s="316"/>
      <c r="K1" s="316"/>
      <c r="L1" s="316"/>
      <c r="M1" s="316"/>
    </row>
    <row r="2" spans="1:14" ht="33" customHeight="1" x14ac:dyDescent="0.25">
      <c r="A2" s="328" t="s">
        <v>456</v>
      </c>
      <c r="B2" s="328"/>
      <c r="C2" s="328"/>
      <c r="D2" s="328"/>
      <c r="E2" s="328"/>
      <c r="F2" s="328"/>
      <c r="G2" s="328"/>
      <c r="H2" s="328"/>
      <c r="I2" s="328"/>
      <c r="J2" s="328"/>
      <c r="K2" s="328"/>
      <c r="L2" s="328"/>
      <c r="M2" s="328"/>
      <c r="N2" s="20"/>
    </row>
    <row r="3" spans="1:14" ht="47.25" x14ac:dyDescent="0.25">
      <c r="A3" s="39"/>
      <c r="B3" s="21">
        <v>2017</v>
      </c>
      <c r="C3" s="21">
        <v>2018</v>
      </c>
      <c r="D3" s="21">
        <v>2019</v>
      </c>
      <c r="E3" s="22" t="s">
        <v>457</v>
      </c>
      <c r="F3" s="21">
        <v>2020</v>
      </c>
      <c r="G3" s="21">
        <v>2021</v>
      </c>
      <c r="H3" s="21">
        <v>2022</v>
      </c>
      <c r="I3" s="21">
        <v>2023</v>
      </c>
      <c r="J3" s="21">
        <v>2024</v>
      </c>
      <c r="K3" s="21">
        <v>2025</v>
      </c>
      <c r="L3" s="23">
        <v>2026</v>
      </c>
      <c r="M3" s="131" t="s">
        <v>458</v>
      </c>
      <c r="N3" s="20"/>
    </row>
    <row r="4" spans="1:14" ht="22.35" customHeight="1" x14ac:dyDescent="0.25">
      <c r="A4" s="40" t="s">
        <v>459</v>
      </c>
      <c r="B4" s="99">
        <f>+IF('T4a Investment baseline Inp'!B7&gt;0,'T4a Investment baseline Inp'!B7,0)</f>
        <v>1083.9759999999999</v>
      </c>
      <c r="C4" s="99">
        <f>+IF('T4a Investment baseline Inp'!C7&gt;0,'T4a Investment baseline Inp'!C7,0)</f>
        <v>1174.24</v>
      </c>
      <c r="D4" s="99">
        <f>+IF('T4a Investment baseline Inp'!D7&gt;0,'T4a Investment baseline Inp'!D7,0)</f>
        <v>1140.92</v>
      </c>
      <c r="E4" s="92">
        <f t="shared" ref="E4:E14" si="0">AVERAGE(B4:D4)</f>
        <v>1133.0453333333332</v>
      </c>
      <c r="F4" s="99">
        <f>+IF('T4a Investment baseline Inp'!E7&gt;0,'T4a Investment baseline Inp'!E7,0)</f>
        <v>1310.2985992245765</v>
      </c>
      <c r="G4" s="99">
        <f>+IF('T4a Investment baseline Inp'!F7&gt;0,'T4a Investment baseline Inp'!F7,0)</f>
        <v>1403.3874040085632</v>
      </c>
      <c r="H4" s="99">
        <f>+IF('T4a Investment baseline Inp'!G7&gt;0,'T4a Investment baseline Inp'!G7,0)</f>
        <v>1425.4900319905835</v>
      </c>
      <c r="I4" s="99">
        <f>+IF('T4a Investment baseline Inp'!H7&gt;0,'T4a Investment baseline Inp'!H7,0)</f>
        <v>1426.2923975386584</v>
      </c>
      <c r="J4" s="99">
        <f>+IF('T4a Investment baseline Inp'!I7&gt;0,'T4a Investment baseline Inp'!I7,0)</f>
        <v>1433.0998990307373</v>
      </c>
      <c r="K4" s="99">
        <f>+IF('T4a Investment baseline Inp'!J7&gt;0,'T4a Investment baseline Inp'!J7,0)</f>
        <v>1496.421110876018</v>
      </c>
      <c r="L4" s="99">
        <f>+IF('T4a Investment baseline Inp'!K7&gt;0,'T4a Investment baseline Inp'!K7,0)</f>
        <v>1552.2612550411156</v>
      </c>
      <c r="M4" s="97">
        <f t="shared" ref="M4:M13" si="1">+AVERAGE(F4:L4)</f>
        <v>1435.3215282443218</v>
      </c>
      <c r="N4" s="20"/>
    </row>
    <row r="5" spans="1:14" ht="22.35" customHeight="1" x14ac:dyDescent="0.25">
      <c r="A5" s="40" t="s">
        <v>460</v>
      </c>
      <c r="B5" s="99">
        <f>+IF('T4a Investment baseline Inp'!B16&gt;0,'T4a Investment baseline Inp'!B16,0)</f>
        <v>446.053</v>
      </c>
      <c r="C5" s="99">
        <f>+IF('T4a Investment baseline Inp'!C16&gt;0,'T4a Investment baseline Inp'!C16,0)</f>
        <v>614.32999999999993</v>
      </c>
      <c r="D5" s="99">
        <f>+IF('T4a Investment baseline Inp'!D16&gt;0,'T4a Investment baseline Inp'!D16,0)</f>
        <v>586.87</v>
      </c>
      <c r="E5" s="92">
        <f t="shared" si="0"/>
        <v>549.08433333333323</v>
      </c>
      <c r="F5" s="99">
        <f>+IF('T4a Investment baseline Inp'!E16&gt;0,'T4a Investment baseline Inp'!E16,0)</f>
        <v>693.67981581999891</v>
      </c>
      <c r="G5" s="99">
        <f>+IF('T4a Investment baseline Inp'!F16&gt;0,'T4a Investment baseline Inp'!F16,0)</f>
        <v>740.96721200000002</v>
      </c>
      <c r="H5" s="99">
        <f>+IF('T4a Investment baseline Inp'!G16&gt;0,'T4a Investment baseline Inp'!G16,0)</f>
        <v>746.50942099999997</v>
      </c>
      <c r="I5" s="99">
        <f>+IF('T4a Investment baseline Inp'!H16&gt;0,'T4a Investment baseline Inp'!H16,0)</f>
        <v>745.91256799999996</v>
      </c>
      <c r="J5" s="99">
        <f>+IF('T4a Investment baseline Inp'!I16&gt;0,'T4a Investment baseline Inp'!I16,0)</f>
        <v>749.05829700000015</v>
      </c>
      <c r="K5" s="99">
        <f>+IF('T4a Investment baseline Inp'!J16&gt;0,'T4a Investment baseline Inp'!J16,0)</f>
        <v>787.11413808989528</v>
      </c>
      <c r="L5" s="99">
        <f>+IF('T4a Investment baseline Inp'!K16&gt;0,'T4a Investment baseline Inp'!K16,0)</f>
        <v>827.14711812333405</v>
      </c>
      <c r="M5" s="97">
        <f t="shared" si="1"/>
        <v>755.76979571903269</v>
      </c>
      <c r="N5" s="20"/>
    </row>
    <row r="6" spans="1:14" ht="22.35" customHeight="1" x14ac:dyDescent="0.25">
      <c r="A6" s="40" t="s">
        <v>461</v>
      </c>
      <c r="B6" s="99">
        <f>+IF('T4a Investment baseline Inp'!B22&gt;0,'T4a Investment baseline Inp'!B22,0)</f>
        <v>628.80499999999995</v>
      </c>
      <c r="C6" s="99">
        <f>+IF('T4a Investment baseline Inp'!C22&gt;0,'T4a Investment baseline Inp'!C22,0)</f>
        <v>641.01</v>
      </c>
      <c r="D6" s="99">
        <f>+IF('T4a Investment baseline Inp'!D22&gt;0,'T4a Investment baseline Inp'!D22,0)</f>
        <v>684.15</v>
      </c>
      <c r="E6" s="92">
        <f t="shared" si="0"/>
        <v>651.32166666666672</v>
      </c>
      <c r="F6" s="99">
        <f>+IF('T4a Investment baseline Inp'!E22&gt;0,'T4a Investment baseline Inp'!E22,0)</f>
        <v>628.81213674190349</v>
      </c>
      <c r="G6" s="99">
        <f>+IF('T4a Investment baseline Inp'!F22&gt;0,'T4a Investment baseline Inp'!F22,0)</f>
        <v>719.96427005464398</v>
      </c>
      <c r="H6" s="99">
        <f>+IF('T4a Investment baseline Inp'!G22&gt;0,'T4a Investment baseline Inp'!G22,0)</f>
        <v>746.53238186207182</v>
      </c>
      <c r="I6" s="99">
        <f>+IF('T4a Investment baseline Inp'!H22&gt;0,'T4a Investment baseline Inp'!H22,0)</f>
        <v>719.54425557367176</v>
      </c>
      <c r="J6" s="99">
        <f>+IF('T4a Investment baseline Inp'!I22&gt;0,'T4a Investment baseline Inp'!I22,0)</f>
        <v>712.99796980771896</v>
      </c>
      <c r="K6" s="99">
        <f>+IF('T4a Investment baseline Inp'!J22&gt;0,'T4a Investment baseline Inp'!J22,0)</f>
        <v>736.9046542768798</v>
      </c>
      <c r="L6" s="99">
        <f>+IF('T4a Investment baseline Inp'!K22&gt;0,'T4a Investment baseline Inp'!K22,0)</f>
        <v>774.38395732027811</v>
      </c>
      <c r="M6" s="97">
        <f t="shared" si="1"/>
        <v>719.87708937673835</v>
      </c>
      <c r="N6" s="20"/>
    </row>
    <row r="7" spans="1:14" ht="22.35" customHeight="1" x14ac:dyDescent="0.25">
      <c r="A7" s="40" t="s">
        <v>462</v>
      </c>
      <c r="B7" s="99">
        <f>+IF('T4a Investment baseline Inp'!B29&gt;0,'T4a Investment baseline Inp'!B29,0)</f>
        <v>1730.1299999999997</v>
      </c>
      <c r="C7" s="99">
        <f>+IF('T4a Investment baseline Inp'!C29&gt;0,'T4a Investment baseline Inp'!C29,0)</f>
        <v>1810.51</v>
      </c>
      <c r="D7" s="99">
        <f>+IF('T4a Investment baseline Inp'!D29&gt;0,'T4a Investment baseline Inp'!D29,0)</f>
        <v>1617.7900000000002</v>
      </c>
      <c r="E7" s="92">
        <f t="shared" si="0"/>
        <v>1719.4766666666665</v>
      </c>
      <c r="F7" s="99">
        <f>+IF('T4a Investment baseline Inp'!E29&gt;0,'T4a Investment baseline Inp'!E29,0)</f>
        <v>1974.1546820523758</v>
      </c>
      <c r="G7" s="99">
        <f>+IF('T4a Investment baseline Inp'!F29&gt;0,'T4a Investment baseline Inp'!F29,0)</f>
        <v>2338.6423844192896</v>
      </c>
      <c r="H7" s="99">
        <f>+IF('T4a Investment baseline Inp'!G29&gt;0,'T4a Investment baseline Inp'!G29,0)</f>
        <v>1969.953070395436</v>
      </c>
      <c r="I7" s="99">
        <f>+IF('T4a Investment baseline Inp'!H29&gt;0,'T4a Investment baseline Inp'!H29,0)</f>
        <v>2055.2418617647845</v>
      </c>
      <c r="J7" s="99">
        <f>+IF('T4a Investment baseline Inp'!I29&gt;0,'T4a Investment baseline Inp'!I29,0)</f>
        <v>2033.1625762241181</v>
      </c>
      <c r="K7" s="99">
        <f>+IF('T4a Investment baseline Inp'!J29&gt;0,'T4a Investment baseline Inp'!J29,0)</f>
        <v>2133.3833863267682</v>
      </c>
      <c r="L7" s="99">
        <f>+IF('T4a Investment baseline Inp'!K29&gt;0,'T4a Investment baseline Inp'!K29,0)</f>
        <v>2156.144304147962</v>
      </c>
      <c r="M7" s="97">
        <f t="shared" si="1"/>
        <v>2094.3831807615334</v>
      </c>
      <c r="N7" s="20"/>
    </row>
    <row r="8" spans="1:14" ht="22.35" customHeight="1" x14ac:dyDescent="0.25">
      <c r="A8" s="40" t="s">
        <v>463</v>
      </c>
      <c r="B8" s="99">
        <f>+IF('T4a Investment baseline Inp'!B39&gt;0,'T4a Investment baseline Inp'!B39,0)</f>
        <v>146.48399999999998</v>
      </c>
      <c r="C8" s="99">
        <f>+IF('T4a Investment baseline Inp'!C39&gt;0,'T4a Investment baseline Inp'!C39,0)</f>
        <v>168.53000000000003</v>
      </c>
      <c r="D8" s="99">
        <f>+IF('T4a Investment baseline Inp'!D39&gt;0,'T4a Investment baseline Inp'!D39,0)</f>
        <v>179.48999999999998</v>
      </c>
      <c r="E8" s="92">
        <f t="shared" si="0"/>
        <v>164.83466666666666</v>
      </c>
      <c r="F8" s="99">
        <f>+IF('T4a Investment baseline Inp'!E39&gt;0,'T4a Investment baseline Inp'!E39,0)</f>
        <v>195.42927410652348</v>
      </c>
      <c r="G8" s="99">
        <f>+IF('T4a Investment baseline Inp'!F39&gt;0,'T4a Investment baseline Inp'!F39,0)</f>
        <v>204.05895810547557</v>
      </c>
      <c r="H8" s="99">
        <f>+IF('T4a Investment baseline Inp'!G39&gt;0,'T4a Investment baseline Inp'!G39,0)</f>
        <v>192.83726497236748</v>
      </c>
      <c r="I8" s="99">
        <f>+IF('T4a Investment baseline Inp'!H39&gt;0,'T4a Investment baseline Inp'!H39,0)</f>
        <v>196.74757017952572</v>
      </c>
      <c r="J8" s="99">
        <f>+IF('T4a Investment baseline Inp'!I39&gt;0,'T4a Investment baseline Inp'!I39,0)</f>
        <v>196.00340321377183</v>
      </c>
      <c r="K8" s="99">
        <f>+IF('T4a Investment baseline Inp'!J39&gt;0,'T4a Investment baseline Inp'!J39,0)</f>
        <v>205.96133892539234</v>
      </c>
      <c r="L8" s="99">
        <f>+IF('T4a Investment baseline Inp'!K39&gt;0,'T4a Investment baseline Inp'!K39,0)</f>
        <v>216.43662550691593</v>
      </c>
      <c r="M8" s="97">
        <f t="shared" si="1"/>
        <v>201.06777642999606</v>
      </c>
      <c r="N8" s="20"/>
    </row>
    <row r="9" spans="1:14" ht="22.35" customHeight="1" x14ac:dyDescent="0.25">
      <c r="A9" s="40" t="s">
        <v>464</v>
      </c>
      <c r="B9" s="99">
        <f>+IF('T4a Investment baseline Inp'!B46&gt;0,'T4a Investment baseline Inp'!B46,0)</f>
        <v>294.48399999999998</v>
      </c>
      <c r="C9" s="99">
        <f>+IF('T4a Investment baseline Inp'!C46&gt;0,'T4a Investment baseline Inp'!C46,0)</f>
        <v>326.56</v>
      </c>
      <c r="D9" s="99">
        <f>+IF('T4a Investment baseline Inp'!D46&gt;0,'T4a Investment baseline Inp'!D46,0)</f>
        <v>314.38</v>
      </c>
      <c r="E9" s="92">
        <f t="shared" si="0"/>
        <v>311.80799999999999</v>
      </c>
      <c r="F9" s="99">
        <f>+IF('T4a Investment baseline Inp'!E46&gt;0,'T4a Investment baseline Inp'!E46,0)</f>
        <v>300.86879860074424</v>
      </c>
      <c r="G9" s="99">
        <f>+IF('T4a Investment baseline Inp'!F46&gt;0,'T4a Investment baseline Inp'!F46,0)</f>
        <v>369.129042724589</v>
      </c>
      <c r="H9" s="99">
        <f>+IF('T4a Investment baseline Inp'!G46&gt;0,'T4a Investment baseline Inp'!G46,0)</f>
        <v>390.76854944511535</v>
      </c>
      <c r="I9" s="99">
        <f>+IF('T4a Investment baseline Inp'!H46&gt;0,'T4a Investment baseline Inp'!H46,0)</f>
        <v>355.33619766902268</v>
      </c>
      <c r="J9" s="99">
        <f>+IF('T4a Investment baseline Inp'!I46&gt;0,'T4a Investment baseline Inp'!I46,0)</f>
        <v>350.79998326849289</v>
      </c>
      <c r="K9" s="99">
        <f>+IF('T4a Investment baseline Inp'!J46&gt;0,'T4a Investment baseline Inp'!J46,0)</f>
        <v>368.62234565479957</v>
      </c>
      <c r="L9" s="99">
        <f>+IF('T4a Investment baseline Inp'!K46&gt;0,'T4a Investment baseline Inp'!K46,0)</f>
        <v>387.37064439491513</v>
      </c>
      <c r="M9" s="97">
        <f t="shared" si="1"/>
        <v>360.41365167966836</v>
      </c>
      <c r="N9" s="20"/>
    </row>
    <row r="10" spans="1:14" ht="22.35" customHeight="1" x14ac:dyDescent="0.25">
      <c r="A10" s="40" t="s">
        <v>350</v>
      </c>
      <c r="B10" s="99">
        <f>+IF('T4a Investment baseline Inp'!B53&gt;0,'T4a Investment baseline Inp'!B53,0)</f>
        <v>947.08399999999995</v>
      </c>
      <c r="C10" s="99">
        <f>+IF('T4a Investment baseline Inp'!C53&gt;0,'T4a Investment baseline Inp'!C53,0)</f>
        <v>1171.55</v>
      </c>
      <c r="D10" s="99">
        <f>+IF('T4a Investment baseline Inp'!D53&gt;0,'T4a Investment baseline Inp'!D53,0)</f>
        <v>1291.78</v>
      </c>
      <c r="E10" s="92">
        <f t="shared" si="0"/>
        <v>1136.8046666666667</v>
      </c>
      <c r="F10" s="99">
        <f>+IF('T4a Investment baseline Inp'!E53&gt;0,'T4a Investment baseline Inp'!E53,0)</f>
        <v>1452.595686334286</v>
      </c>
      <c r="G10" s="99">
        <f>+IF('T4a Investment baseline Inp'!F53&gt;0,'T4a Investment baseline Inp'!F53,0)</f>
        <v>2084.3824396349419</v>
      </c>
      <c r="H10" s="99">
        <f>+IF('T4a Investment baseline Inp'!G53&gt;0,'T4a Investment baseline Inp'!G53,0)</f>
        <v>1579.8017690506358</v>
      </c>
      <c r="I10" s="99">
        <f>+IF('T4a Investment baseline Inp'!H53&gt;0,'T4a Investment baseline Inp'!H53,0)</f>
        <v>1538.7419973370147</v>
      </c>
      <c r="J10" s="99">
        <f>+IF('T4a Investment baseline Inp'!I53&gt;0,'T4a Investment baseline Inp'!I53,0)</f>
        <v>1510.2507287192925</v>
      </c>
      <c r="K10" s="99">
        <f>+IF('T4a Investment baseline Inp'!J53&gt;0,'T4a Investment baseline Inp'!J53,0)</f>
        <v>1573.3242168312001</v>
      </c>
      <c r="L10" s="99">
        <f>+IF('T4a Investment baseline Inp'!K53&gt;0,'T4a Investment baseline Inp'!K53,0)</f>
        <v>1647.7862947720982</v>
      </c>
      <c r="M10" s="97">
        <f t="shared" si="1"/>
        <v>1626.6975903827818</v>
      </c>
      <c r="N10" s="20"/>
    </row>
    <row r="11" spans="1:14" ht="22.35" customHeight="1" x14ac:dyDescent="0.25">
      <c r="A11" s="40" t="s">
        <v>465</v>
      </c>
      <c r="B11" s="99">
        <f>+IF('T4a Investment baseline Inp'!B60&gt;0,'T4a Investment baseline Inp'!B60,0)</f>
        <v>454.839</v>
      </c>
      <c r="C11" s="99">
        <f>+IF('T4a Investment baseline Inp'!C60&gt;0,'T4a Investment baseline Inp'!C60,0)</f>
        <v>479.33000000000004</v>
      </c>
      <c r="D11" s="99">
        <f>+IF('T4a Investment baseline Inp'!D60&gt;0,'T4a Investment baseline Inp'!D60,0)</f>
        <v>446.73999999999995</v>
      </c>
      <c r="E11" s="92">
        <f t="shared" si="0"/>
        <v>460.30300000000005</v>
      </c>
      <c r="F11" s="99">
        <f>+IF('T4a Investment baseline Inp'!E60&gt;0,'T4a Investment baseline Inp'!E60,0)</f>
        <v>457.71879125519058</v>
      </c>
      <c r="G11" s="99">
        <f>+IF('T4a Investment baseline Inp'!F60&gt;0,'T4a Investment baseline Inp'!F60,0)</f>
        <v>510.37936629158185</v>
      </c>
      <c r="H11" s="99">
        <f>+IF('T4a Investment baseline Inp'!G60&gt;0,'T4a Investment baseline Inp'!G60,0)</f>
        <v>523.61720194656266</v>
      </c>
      <c r="I11" s="99">
        <f>+IF('T4a Investment baseline Inp'!H60&gt;0,'T4a Investment baseline Inp'!H60,0)</f>
        <v>490.95080138935316</v>
      </c>
      <c r="J11" s="99">
        <f>+IF('T4a Investment baseline Inp'!I60&gt;0,'T4a Investment baseline Inp'!I60,0)</f>
        <v>486.83587224369273</v>
      </c>
      <c r="K11" s="99">
        <f>+IF('T4a Investment baseline Inp'!J60&gt;0,'T4a Investment baseline Inp'!J60,0)</f>
        <v>511.56952603962213</v>
      </c>
      <c r="L11" s="99">
        <f>+IF('T4a Investment baseline Inp'!K60&gt;0,'T4a Investment baseline Inp'!K60,0)</f>
        <v>537.58818283996675</v>
      </c>
      <c r="M11" s="97">
        <f t="shared" si="1"/>
        <v>502.66567742942436</v>
      </c>
      <c r="N11" s="20"/>
    </row>
    <row r="12" spans="1:14" ht="22.35" customHeight="1" x14ac:dyDescent="0.25">
      <c r="A12" s="40" t="s">
        <v>466</v>
      </c>
      <c r="B12" s="99">
        <f>+IF('T4a Investment baseline Inp'!B67&gt;0,'T4a Investment baseline Inp'!B67,0)</f>
        <v>1556.1969999999999</v>
      </c>
      <c r="C12" s="99">
        <f>+IF('T4a Investment baseline Inp'!C67&gt;0,'T4a Investment baseline Inp'!C67,0)</f>
        <v>1698.3999999999999</v>
      </c>
      <c r="D12" s="99">
        <f>+IF('T4a Investment baseline Inp'!D67&gt;0,'T4a Investment baseline Inp'!D67,0)</f>
        <v>1755.8899999999999</v>
      </c>
      <c r="E12" s="92">
        <f t="shared" si="0"/>
        <v>1670.162333333333</v>
      </c>
      <c r="F12" s="99">
        <f>+IF('T4a Investment baseline Inp'!E67&gt;0,'T4a Investment baseline Inp'!E67,0)</f>
        <v>1759.9065379159974</v>
      </c>
      <c r="G12" s="99">
        <f>+IF('T4a Investment baseline Inp'!F67&gt;0,'T4a Investment baseline Inp'!F67,0)</f>
        <v>1785.2854357096624</v>
      </c>
      <c r="H12" s="99">
        <f>+IF('T4a Investment baseline Inp'!G67&gt;0,'T4a Investment baseline Inp'!G67,0)</f>
        <v>1838.2110236380104</v>
      </c>
      <c r="I12" s="99">
        <f>+IF('T4a Investment baseline Inp'!H67&gt;0,'T4a Investment baseline Inp'!H67,0)</f>
        <v>1841.1006284439002</v>
      </c>
      <c r="J12" s="99">
        <f>+IF('T4a Investment baseline Inp'!I67&gt;0,'T4a Investment baseline Inp'!I67,0)</f>
        <v>1919.0192916971696</v>
      </c>
      <c r="K12" s="99">
        <f>+IF('T4a Investment baseline Inp'!J67&gt;0,'T4a Investment baseline Inp'!J67,0)</f>
        <v>2028.2361806363035</v>
      </c>
      <c r="L12" s="99">
        <f>+IF('T4a Investment baseline Inp'!K67&gt;0,'T4a Investment baseline Inp'!K67,0)</f>
        <v>2121.2668008187097</v>
      </c>
      <c r="M12" s="97">
        <f t="shared" si="1"/>
        <v>1899.0036998371077</v>
      </c>
      <c r="N12" s="20"/>
    </row>
    <row r="13" spans="1:14" ht="22.35" customHeight="1" x14ac:dyDescent="0.25">
      <c r="A13" s="41" t="s">
        <v>467</v>
      </c>
      <c r="B13" s="95">
        <f>+IF('T4a Investment baseline Inp'!B76&gt;0,'T4a Investment baseline Inp'!B76,0)</f>
        <v>3151.2179999999994</v>
      </c>
      <c r="C13" s="95">
        <f>+IF('T4a Investment baseline Inp'!C76&gt;0,'T4a Investment baseline Inp'!C76,0)</f>
        <v>3386.6</v>
      </c>
      <c r="D13" s="95">
        <f>+IF('T4a Investment baseline Inp'!D76&gt;0,'T4a Investment baseline Inp'!D76,0)</f>
        <v>3678.55</v>
      </c>
      <c r="E13" s="98">
        <f t="shared" si="0"/>
        <v>3405.4559999999997</v>
      </c>
      <c r="F13" s="95">
        <f>+IF('T4a Investment baseline Inp'!E76&gt;0,'T4a Investment baseline Inp'!E76,0)</f>
        <v>4014.8169297888735</v>
      </c>
      <c r="G13" s="95">
        <f>+IF('T4a Investment baseline Inp'!F76&gt;0,'T4a Investment baseline Inp'!F76,0)</f>
        <v>4725.8503488304768</v>
      </c>
      <c r="H13" s="95">
        <f>+IF('T4a Investment baseline Inp'!G76&gt;0,'T4a Investment baseline Inp'!G76,0)</f>
        <v>4424.6851953670184</v>
      </c>
      <c r="I13" s="95">
        <f>+IF('T4a Investment baseline Inp'!H76&gt;0,'T4a Investment baseline Inp'!H76,0)</f>
        <v>4546.1773316986983</v>
      </c>
      <c r="J13" s="95">
        <f>+IF('T4a Investment baseline Inp'!I76&gt;0,'T4a Investment baseline Inp'!I76,0)</f>
        <v>4699.7913644731088</v>
      </c>
      <c r="K13" s="95">
        <f>+IF('T4a Investment baseline Inp'!J76&gt;0,'T4a Investment baseline Inp'!J76,0)</f>
        <v>4895.6992289127529</v>
      </c>
      <c r="L13" s="95">
        <f>+IF('T4a Investment baseline Inp'!K76&gt;0,'T4a Investment baseline Inp'!K76,0)</f>
        <v>5136.9489221520971</v>
      </c>
      <c r="M13" s="97">
        <f t="shared" si="1"/>
        <v>4634.8527601747173</v>
      </c>
      <c r="N13" s="20"/>
    </row>
    <row r="14" spans="1:14" ht="22.35" customHeight="1" x14ac:dyDescent="0.25">
      <c r="A14" s="40" t="s">
        <v>468</v>
      </c>
      <c r="B14" s="96">
        <f>SUM(B4:B13)</f>
        <v>10439.269999999999</v>
      </c>
      <c r="C14" s="96">
        <f>SUM(C4:C13)</f>
        <v>11471.06</v>
      </c>
      <c r="D14" s="96">
        <f>SUM(D4:D13)</f>
        <v>11696.560000000001</v>
      </c>
      <c r="E14" s="92">
        <f t="shared" si="0"/>
        <v>11202.296666666667</v>
      </c>
      <c r="F14" s="96">
        <f t="shared" ref="F14:L14" si="2">SUM(F4:F13)</f>
        <v>12788.281251840472</v>
      </c>
      <c r="G14" s="96">
        <f t="shared" si="2"/>
        <v>14882.046861779225</v>
      </c>
      <c r="H14" s="96">
        <f t="shared" si="2"/>
        <v>13838.405909667803</v>
      </c>
      <c r="I14" s="96">
        <f t="shared" si="2"/>
        <v>13916.045609594628</v>
      </c>
      <c r="J14" s="96">
        <f t="shared" si="2"/>
        <v>14091.019385678102</v>
      </c>
      <c r="K14" s="96">
        <f t="shared" si="2"/>
        <v>14737.236126569635</v>
      </c>
      <c r="L14" s="95">
        <f t="shared" si="2"/>
        <v>15357.334105117392</v>
      </c>
      <c r="M14" s="93">
        <f>+AVERAGE(G14:L14)</f>
        <v>14470.347999734464</v>
      </c>
      <c r="N14" s="20"/>
    </row>
    <row r="15" spans="1:14" ht="22.35" customHeight="1" x14ac:dyDescent="0.25">
      <c r="A15" s="32" t="s">
        <v>469</v>
      </c>
      <c r="B15" s="89"/>
      <c r="C15" s="89"/>
      <c r="D15" s="89"/>
      <c r="E15" s="100"/>
      <c r="F15" s="82">
        <f>+IF('T4a Investment baseline Inp'!E5&gt;0,'T4a Investment baseline Inp'!E5,0)</f>
        <v>0</v>
      </c>
      <c r="G15" s="82">
        <f>+IF('T4a Investment baseline Inp'!F5&gt;0,'T4a Investment baseline Inp'!F5,0)</f>
        <v>4.0733960000000007</v>
      </c>
      <c r="H15" s="82">
        <f>+IF('T4a Investment baseline Inp'!G5&gt;0,'T4a Investment baseline Inp'!G5,0)</f>
        <v>254.64975366504737</v>
      </c>
      <c r="I15" s="82">
        <f>+IF('T4a Investment baseline Inp'!H5&gt;0,'T4a Investment baseline Inp'!H5,0)</f>
        <v>394.24771803318782</v>
      </c>
      <c r="J15" s="82">
        <f>+IF('T4a Investment baseline Inp'!I5&gt;0,'T4a Investment baseline Inp'!I5,0)</f>
        <v>458.11254379741058</v>
      </c>
      <c r="K15" s="82">
        <f>+IF('T4a Investment baseline Inp'!J5&gt;0,'T4a Investment baseline Inp'!J5,0)</f>
        <v>411.71064813446355</v>
      </c>
      <c r="L15" s="82">
        <f>+IF('T4a Investment baseline Inp'!K5&gt;0,'T4a Investment baseline Inp'!K5,0)</f>
        <v>303.20594036989075</v>
      </c>
      <c r="M15" s="93">
        <f>+AVERAGE(G15:L15)</f>
        <v>304.33333333333331</v>
      </c>
      <c r="N15" s="20"/>
    </row>
    <row r="16" spans="1:14" ht="22.35" customHeight="1" x14ac:dyDescent="0.25">
      <c r="A16" s="46" t="s">
        <v>470</v>
      </c>
      <c r="B16" s="93">
        <f t="shared" ref="B16:M16" si="3">B14-B15</f>
        <v>10439.269999999999</v>
      </c>
      <c r="C16" s="93">
        <f t="shared" si="3"/>
        <v>11471.06</v>
      </c>
      <c r="D16" s="93">
        <f t="shared" si="3"/>
        <v>11696.560000000001</v>
      </c>
      <c r="E16" s="94">
        <f t="shared" si="3"/>
        <v>11202.296666666667</v>
      </c>
      <c r="F16" s="93">
        <f t="shared" si="3"/>
        <v>12788.281251840472</v>
      </c>
      <c r="G16" s="93">
        <f t="shared" si="3"/>
        <v>14877.973465779225</v>
      </c>
      <c r="H16" s="93">
        <f t="shared" si="3"/>
        <v>13583.756156002755</v>
      </c>
      <c r="I16" s="93">
        <f t="shared" si="3"/>
        <v>13521.79789156144</v>
      </c>
      <c r="J16" s="93">
        <f t="shared" si="3"/>
        <v>13632.906841880693</v>
      </c>
      <c r="K16" s="93">
        <f t="shared" si="3"/>
        <v>14325.525478435171</v>
      </c>
      <c r="L16" s="93">
        <f t="shared" si="3"/>
        <v>15054.128164747501</v>
      </c>
      <c r="M16" s="93">
        <f t="shared" si="3"/>
        <v>14166.01466640113</v>
      </c>
      <c r="N16" s="20"/>
    </row>
    <row r="17" spans="1:14" ht="22.35" customHeight="1" x14ac:dyDescent="0.25">
      <c r="A17" s="32" t="s">
        <v>471</v>
      </c>
      <c r="B17" s="82">
        <f>'T4a Investment baseline Inp'!B4</f>
        <v>26962.264999999999</v>
      </c>
      <c r="C17" s="82">
        <f>'T4a Investment baseline Inp'!C4</f>
        <v>29142.539000000001</v>
      </c>
      <c r="D17" s="82">
        <f>'T4a Investment baseline Inp'!D4</f>
        <v>30420.937999999998</v>
      </c>
      <c r="E17" s="92">
        <f>AVERAGE(B17:D17)</f>
        <v>28841.914000000001</v>
      </c>
      <c r="F17" s="82">
        <f>'T4a Investment baseline Inp'!E4</f>
        <v>29334.004000000001</v>
      </c>
      <c r="G17" s="82">
        <f>'T4a Investment baseline Inp'!F4</f>
        <v>30628.898237094418</v>
      </c>
      <c r="H17" s="82">
        <f>'T4a Investment baseline Inp'!G4</f>
        <v>32583.009200364308</v>
      </c>
      <c r="I17" s="82">
        <f>'T4a Investment baseline Inp'!H4</f>
        <v>34283.662463021683</v>
      </c>
      <c r="J17" s="82">
        <f>'T4a Investment baseline Inp'!I4</f>
        <v>36000.022037435148</v>
      </c>
      <c r="K17" s="82">
        <f>'T4a Investment baseline Inp'!J4</f>
        <v>37829</v>
      </c>
      <c r="L17" s="82">
        <f>'T4a Investment baseline Inp'!K4</f>
        <v>39753</v>
      </c>
      <c r="M17" s="91">
        <f>+AVERAGE(G17:L17)</f>
        <v>35179.598656319256</v>
      </c>
      <c r="N17" s="20"/>
    </row>
    <row r="18" spans="1:14" ht="22.35" customHeight="1" x14ac:dyDescent="0.25">
      <c r="A18" s="45" t="s">
        <v>472</v>
      </c>
      <c r="B18" s="43">
        <f t="shared" ref="B18:L18" si="4">IF(B17&gt;0,B16/B17,"-")</f>
        <v>0.38718075057863272</v>
      </c>
      <c r="C18" s="43">
        <f t="shared" si="4"/>
        <v>0.39361910093008706</v>
      </c>
      <c r="D18" s="43">
        <f t="shared" si="4"/>
        <v>0.38449044536365057</v>
      </c>
      <c r="E18" s="44">
        <f t="shared" si="4"/>
        <v>0.38840337249000417</v>
      </c>
      <c r="F18" s="43">
        <f t="shared" si="4"/>
        <v>0.43595416608794596</v>
      </c>
      <c r="G18" s="43">
        <f t="shared" si="4"/>
        <v>0.48574954771832529</v>
      </c>
      <c r="H18" s="43">
        <f t="shared" si="4"/>
        <v>0.41689691926462324</v>
      </c>
      <c r="I18" s="43">
        <f t="shared" si="4"/>
        <v>0.39440937519863972</v>
      </c>
      <c r="J18" s="43">
        <f t="shared" si="4"/>
        <v>0.37869162490246022</v>
      </c>
      <c r="K18" s="43">
        <f t="shared" si="4"/>
        <v>0.37869162490246033</v>
      </c>
      <c r="L18" s="43">
        <f t="shared" si="4"/>
        <v>0.37869162490246022</v>
      </c>
      <c r="M18" s="42">
        <f>IF(SUM(G18:L18)&gt;0,+AVERAGE(G18:L18),"-")</f>
        <v>0.40552178614816153</v>
      </c>
      <c r="N18" s="20"/>
    </row>
  </sheetData>
  <mergeCells count="2">
    <mergeCell ref="A2:M2"/>
    <mergeCell ref="A1:M1"/>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C Document" ma:contentTypeID="0x010100258AA79CEB83498886A3A0868112325000E5D7129F0CC3244EA23535B992281BA9" ma:contentTypeVersion="7" ma:contentTypeDescription="Create a new document in this library." ma:contentTypeScope="" ma:versionID="603cdaa85131c41949272339014b43f3">
  <xsd:schema xmlns:xsd="http://www.w3.org/2001/XMLSchema" xmlns:xs="http://www.w3.org/2001/XMLSchema" xmlns:p="http://schemas.microsoft.com/office/2006/metadata/properties" xmlns:ns3="4ab59458-1076-4002-998d-e635add6a7aa" targetNamespace="http://schemas.microsoft.com/office/2006/metadata/properties" ma:root="true" ma:fieldsID="a2de6c0667e55f24e152aef061a490c3" ns3:_="">
    <xsd:import namespace="4ab59458-1076-4002-998d-e635add6a7aa"/>
    <xsd:element name="properties">
      <xsd:complexType>
        <xsd:sequence>
          <xsd:element name="documentManagement">
            <xsd:complexType>
              <xsd:all>
                <xsd:element ref="ns3:EC_Collab_Reference" minOccurs="0"/>
                <xsd:element ref="ns3:EC_Collab_DocumentLanguage"/>
                <xsd:element ref="ns3:EC_Collab_Status"/>
                <xsd:element ref="ns3:EC_ARES_NUMBER" minOccurs="0"/>
                <xsd:element ref="ns3:EC_ARES_DATE_TRANSFERRED" minOccurs="0"/>
                <xsd:element ref="ns3:EC_ARES_TRANSFERRED_BY" minOccurs="0"/>
                <xsd:element ref="ns3:Client" minOccurs="0"/>
                <xsd:element ref="ns3:Event" minOccurs="0"/>
                <xsd:element ref="ns3:Event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b59458-1076-4002-998d-e635add6a7aa"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xsd:simpleType>
        <xsd:restriction base="dms:Text"/>
      </xsd:simpleType>
    </xsd:element>
    <xsd:element name="EC_Collab_DocumentLanguage" ma:index="13" ma:displayName="Language" ma:default="EN" ma:internalName="EC_Collab_DocumentLanguag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EC_Collab_Status" ma:index="14" ma:displayName="EC Status" ma:default="Not Started" ma:internalName="EC_Collab_Status">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element name="EC_ARES_NUMBER" ma:index="15" nillable="true" ma:displayName="Ares Number" ma:format="Hyperlink" ma:hidden="true" ma:internalName="EC_ARES_NUMBER">
      <xsd:complexType>
        <xsd:complexContent>
          <xsd:extension base="dms:URL">
            <xsd:sequence>
              <xsd:element name="Url" type="dms:ValidUrl" minOccurs="0" nillable="true"/>
              <xsd:element name="Description" type="xsd:string" nillable="true"/>
            </xsd:sequence>
          </xsd:extension>
        </xsd:complexContent>
      </xsd:complexType>
    </xsd:element>
    <xsd:element name="EC_ARES_DATE_TRANSFERRED" ma:index="16" nillable="true" ma:displayName="Transferred to Ares" ma:format="DateTime" ma:hidden="true" ma:internalName="EC_ARES_DATE_TRANSFERRED">
      <xsd:simpleType>
        <xsd:restriction base="dms:DateTime"/>
      </xsd:simpleType>
    </xsd:element>
    <xsd:element name="EC_ARES_TRANSFERRED_BY" ma:index="17" nillable="true" ma:displayName="Transferred By" ma:hidden="true" ma:internalName="EC_ARES_TRANSFERRED_BY">
      <xsd:simpleType>
        <xsd:restriction base="dms:Text"/>
      </xsd:simpleType>
    </xsd:element>
    <xsd:element name="Client" ma:index="18" nillable="true" ma:displayName="Client" ma:internalName="Client">
      <xsd:simpleType>
        <xsd:restriction base="dms:Text">
          <xsd:maxLength value="255"/>
        </xsd:restriction>
      </xsd:simpleType>
    </xsd:element>
    <xsd:element name="Event" ma:index="19" nillable="true" ma:displayName="Event" ma:internalName="Event">
      <xsd:simpleType>
        <xsd:restriction base="dms:Text">
          <xsd:maxLength value="255"/>
        </xsd:restriction>
      </xsd:simpleType>
    </xsd:element>
    <xsd:element name="Event_x0020_date" ma:index="20" nillable="true" ma:displayName="Event date" ma:format="DateOnly" ma:internalName="Event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C_ARES_NUMBER xmlns="4ab59458-1076-4002-998d-e635add6a7aa">
      <Url xsi:nil="true"/>
      <Description xsi:nil="true"/>
    </EC_ARES_NUMBER>
    <EC_ARES_TRANSFERRED_BY xmlns="4ab59458-1076-4002-998d-e635add6a7aa" xsi:nil="true"/>
    <EC_Collab_DocumentLanguage xmlns="4ab59458-1076-4002-998d-e635add6a7aa">EN</EC_Collab_DocumentLanguage>
    <EC_Collab_Status xmlns="4ab59458-1076-4002-998d-e635add6a7aa">Not Started</EC_Collab_Status>
    <EC_Collab_Reference xmlns="4ab59458-1076-4002-998d-e635add6a7aa" xsi:nil="true"/>
    <EC_ARES_DATE_TRANSFERRED xmlns="4ab59458-1076-4002-998d-e635add6a7aa" xsi:nil="true"/>
    <Client xmlns="4ab59458-1076-4002-998d-e635add6a7aa" xsi:nil="true"/>
    <Event_x0020_date xmlns="4ab59458-1076-4002-998d-e635add6a7aa" xsi:nil="true"/>
    <Event xmlns="4ab59458-1076-4002-998d-e635add6a7aa" xsi:nil="true"/>
  </documentManagement>
</p:properties>
</file>

<file path=customXml/item3.xml>��< ? x m l   v e r s i o n = " 1 . 0 "   e n c o d i n g = " u t f - 1 6 " ? > < D a t a M a s h u p   x m l n s = " h t t p : / / s c h e m a s . m i c r o s o f t . c o m / D a t a M a s h u p " > A A A A A B g D A A B Q S w M E F A A C A A g A M W E o U m K l 1 o S o A A A A + A A A A B I A H A B D b 2 5 m a W c v U G F j a 2 F n Z S 5 4 b W w g o h g A K K A U A A A A A A A A A A A A A A A A A A A A A A A A A A A A h Y / N C o J A G E V f R W b v / F h J y e c I R b u E I I i 2 w z j q k I 4 x j u m 7 t e i R e o W E s t q 1 v J d z 4 d z H 7 Q 7 J U F f e V d l W N y Z G D F P k K S O b T J s i R p 3 L / S V K O O y F P I t C e S N s 2 m h o d Y x K 5 y 4 R I X 3 f 4 3 6 G G 1 u Q g F J G T u n u I E t V C 1 + b 1 g k j F f q s s v 8 r x O H 4 k u E B D h l e s F W A 5 y E D M t W Q a v N F g t E Y U y A / J W y 6 y n V W 8 d z 6 6 y 2 Q K Q J 5 v + B P U E s D B B Q A A g A I A D F h K F 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Y S h S K I p H u A 4 A A A A R A A A A E w A c A E Z v c m 1 1 b G F z L 1 N l Y 3 R p b 2 4 x L m 0 g o h g A K K A U A A A A A A A A A A A A A A A A A A A A A A A A A A A A K 0 5 N L s n M z 1 M I h t C G 1 g B Q S w E C L Q A U A A I A C A A x Y S h S Y q X W h K g A A A D 4 A A A A E g A A A A A A A A A A A A A A A A A A A A A A Q 2 9 u Z m l n L 1 B h Y 2 t h Z 2 U u e G 1 s U E s B A i 0 A F A A C A A g A M W E o U g / K 6 a u k A A A A 6 Q A A A B M A A A A A A A A A A A A A A A A A 9 A A A A F t D b 2 5 0 Z W 5 0 X 1 R 5 c G V z X S 5 4 b W x Q S w E C L Q A U A A I A C A A x Y S h S 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H c U d H C l 9 a 0 a y I y Y i C 1 8 b s g A A A A A C A A A A A A A D Z g A A w A A A A B A A A A C K V u u B 7 D T M v J H l K / t v 7 n 2 B A A A A A A S A A A C g A A A A E A A A A M 0 n W 8 x o L X U e a 9 R 4 B k n h m m x Q A A A A 1 s S s n y Q E I L d d b r S k 4 v 2 K L C 5 k Q n b w J W 8 n q 9 z D P V S q w 5 h d V Q E P F R C k C 5 F + 3 R q m o K 5 y I H M X u x x J W L C e I V / M / 8 e i 8 B B j T x A 3 k x m k 1 T N / 7 E / g s 5 A U A A A A B X Z 1 + R I L Q I d k w H M i q d u E f d 1 j 3 k I = < / 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E70C0C-4804-42A6-BF66-4262F11E8B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b59458-1076-4002-998d-e635add6a7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7E1F4B-447E-4D9E-ADE9-6024BB0C1F15}">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4ab59458-1076-4002-998d-e635add6a7aa"/>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EC500575-D15C-46D3-B2C1-1820B567BB7C}">
  <ds:schemaRefs>
    <ds:schemaRef ds:uri="http://schemas.microsoft.com/DataMashup"/>
  </ds:schemaRefs>
</ds:datastoreItem>
</file>

<file path=customXml/itemProps4.xml><?xml version="1.0" encoding="utf-8"?>
<ds:datastoreItem xmlns:ds="http://schemas.openxmlformats.org/officeDocument/2006/customXml" ds:itemID="{A537EDF4-FEC0-403A-B11E-DE794EACDB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T1_Pick_List</vt:lpstr>
      <vt:lpstr>Components</vt:lpstr>
      <vt:lpstr>Measures</vt:lpstr>
      <vt:lpstr>T1 Milestones&amp;Targets</vt:lpstr>
      <vt:lpstr>T2 Green Digital &amp; Costs</vt:lpstr>
      <vt:lpstr>T3a Impact (qualitative)</vt:lpstr>
      <vt:lpstr>T3b Impact (quantitative)</vt:lpstr>
      <vt:lpstr>T4a Investment baseline Inp</vt:lpstr>
      <vt:lpstr>T4b Investment baseline Dis</vt:lpstr>
      <vt:lpstr>Instructions - read this first</vt:lpstr>
      <vt:lpstr>Measures!_Hlk66710153</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ANM plāna pielikums Nr.2</dc:title>
  <dc:subject/>
  <dc:creator>AFMANS Emiels (ECFIN)</dc:creator>
  <cp:keywords/>
  <dc:description>Tālr.: 67095631, E-pasts: _x000d_
laura.naudina@fm.gov.lv</dc:description>
  <cp:lastModifiedBy>Ieva Gaigala</cp:lastModifiedBy>
  <dcterms:created xsi:type="dcterms:W3CDTF">2020-08-07T08:52:49Z</dcterms:created>
  <dcterms:modified xsi:type="dcterms:W3CDTF">2021-06-14T10:01:34Z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0x010100258AA79CEB83498886A3A0868112325000E5D7129F0CC3244EA23535B992281BA9</vt:lpwstr>
  </property>
</Properties>
</file>