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PLĀNOŠANAS DOKUMENTI\02_2021-2027\Programma\04_grozijumi Nr.3_mid-term\14_FINAL publicesanai ESfondi.lv\"/>
    </mc:Choice>
  </mc:AlternateContent>
  <xr:revisionPtr revIDLastSave="0" documentId="13_ncr:1_{46A981BD-06F6-4EB7-8B39-9C255937831E}" xr6:coauthVersionLast="47" xr6:coauthVersionMax="47" xr10:uidLastSave="{00000000-0000-0000-0000-000000000000}"/>
  <bookViews>
    <workbookView xWindow="-118" yWindow="-118" windowWidth="33749" windowHeight="18380" tabRatio="792" xr2:uid="{00000000-000D-0000-FFFF-FFFF00000000}"/>
  </bookViews>
  <sheets>
    <sheet name="Pasākumi_kārtas" sheetId="1" r:id="rId1"/>
    <sheet name="SAM" sheetId="8" r:id="rId2"/>
    <sheet name="intervences kodi" sheetId="4" r:id="rId3"/>
    <sheet name="Visi kodi" sheetId="5" r:id="rId4"/>
  </sheets>
  <definedNames>
    <definedName name="_xlnm._FilterDatabase" localSheetId="2" hidden="1">'intervences kodi'!$A$4:$AV$226</definedName>
    <definedName name="_xlnm._FilterDatabase" localSheetId="0" hidden="1">Pasākumi_kārtas!$A$4:$AZ$225</definedName>
    <definedName name="_xlnm._FilterDatabase" localSheetId="1" hidden="1">SAM!$A$3:$L$59</definedName>
    <definedName name="_xlnm._FilterDatabase" localSheetId="3" hidden="1">'Visi kodi'!$A$1:$O$206</definedName>
    <definedName name="_ftn1" localSheetId="0">Pasākumi_kārtas!#REF!</definedName>
    <definedName name="_ftn2" localSheetId="0">Pasākumi_kārtas!#REF!</definedName>
    <definedName name="_ftnref1" localSheetId="0">Pasākumi_kārtas!#REF!</definedName>
    <definedName name="_ftnref2" localSheetId="0">Pasākumi_kārtas!#REF!</definedName>
    <definedName name="_xlnm.Print_Titles" localSheetId="0">Pasākumi_kārtas!$3:$4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6" i="4" l="1"/>
  <c r="B56" i="4"/>
  <c r="C56" i="4"/>
  <c r="D56" i="4"/>
  <c r="E56" i="4"/>
  <c r="F56" i="4"/>
  <c r="G56" i="4"/>
  <c r="H56" i="4"/>
  <c r="I56" i="4"/>
  <c r="J56" i="4"/>
  <c r="K56" i="4"/>
  <c r="A57" i="4"/>
  <c r="B57" i="4"/>
  <c r="C57" i="4"/>
  <c r="D57" i="4"/>
  <c r="E57" i="4"/>
  <c r="F57" i="4"/>
  <c r="G57" i="4"/>
  <c r="H57" i="4"/>
  <c r="I57" i="4"/>
  <c r="J57" i="4"/>
  <c r="A58" i="4"/>
  <c r="B58" i="4"/>
  <c r="C58" i="4"/>
  <c r="D58" i="4"/>
  <c r="E58" i="4"/>
  <c r="F58" i="4"/>
  <c r="G58" i="4"/>
  <c r="H58" i="4"/>
  <c r="I58" i="4"/>
  <c r="J58" i="4"/>
  <c r="A59" i="4"/>
  <c r="B59" i="4"/>
  <c r="C59" i="4"/>
  <c r="D59" i="4"/>
  <c r="E59" i="4"/>
  <c r="F59" i="4"/>
  <c r="G59" i="4"/>
  <c r="H59" i="4"/>
  <c r="I59" i="4"/>
  <c r="J59" i="4"/>
  <c r="A60" i="4"/>
  <c r="B60" i="4"/>
  <c r="C60" i="4"/>
  <c r="D60" i="4"/>
  <c r="E60" i="4"/>
  <c r="F60" i="4"/>
  <c r="G60" i="4"/>
  <c r="H60" i="4"/>
  <c r="I60" i="4"/>
  <c r="J60" i="4"/>
  <c r="A61" i="4"/>
  <c r="B61" i="4"/>
  <c r="C61" i="4"/>
  <c r="D61" i="4"/>
  <c r="E61" i="4"/>
  <c r="F61" i="4"/>
  <c r="G61" i="4"/>
  <c r="H61" i="4"/>
  <c r="I61" i="4"/>
  <c r="J61" i="4"/>
  <c r="A62" i="4"/>
  <c r="B62" i="4"/>
  <c r="C62" i="4"/>
  <c r="D62" i="4"/>
  <c r="E62" i="4"/>
  <c r="F62" i="4"/>
  <c r="G62" i="4"/>
  <c r="H62" i="4"/>
  <c r="I62" i="4"/>
  <c r="J62" i="4"/>
  <c r="A63" i="4"/>
  <c r="B63" i="4"/>
  <c r="C63" i="4"/>
  <c r="D63" i="4"/>
  <c r="E63" i="4"/>
  <c r="F63" i="4"/>
  <c r="G63" i="4"/>
  <c r="H63" i="4"/>
  <c r="I63" i="4"/>
  <c r="J63" i="4"/>
  <c r="A64" i="4"/>
  <c r="B64" i="4"/>
  <c r="C64" i="4"/>
  <c r="D64" i="4"/>
  <c r="E64" i="4"/>
  <c r="F64" i="4"/>
  <c r="G64" i="4"/>
  <c r="H64" i="4"/>
  <c r="I64" i="4"/>
  <c r="J64" i="4"/>
  <c r="A65" i="4"/>
  <c r="B65" i="4"/>
  <c r="C65" i="4"/>
  <c r="D65" i="4"/>
  <c r="E65" i="4"/>
  <c r="F65" i="4"/>
  <c r="G65" i="4"/>
  <c r="H65" i="4"/>
  <c r="I65" i="4"/>
  <c r="J65" i="4"/>
  <c r="A66" i="4"/>
  <c r="B66" i="4"/>
  <c r="C66" i="4"/>
  <c r="D66" i="4"/>
  <c r="E66" i="4"/>
  <c r="F66" i="4"/>
  <c r="G66" i="4"/>
  <c r="H66" i="4"/>
  <c r="I66" i="4"/>
  <c r="J66" i="4"/>
  <c r="A67" i="4"/>
  <c r="B67" i="4"/>
  <c r="C67" i="4"/>
  <c r="D67" i="4"/>
  <c r="E67" i="4"/>
  <c r="F67" i="4"/>
  <c r="G67" i="4"/>
  <c r="H67" i="4"/>
  <c r="I67" i="4"/>
  <c r="J67" i="4"/>
  <c r="A68" i="4"/>
  <c r="B68" i="4"/>
  <c r="C68" i="4"/>
  <c r="D68" i="4"/>
  <c r="E68" i="4"/>
  <c r="F68" i="4"/>
  <c r="G68" i="4"/>
  <c r="H68" i="4"/>
  <c r="I68" i="4"/>
  <c r="J68" i="4"/>
  <c r="A69" i="4"/>
  <c r="B69" i="4"/>
  <c r="C69" i="4"/>
  <c r="D69" i="4"/>
  <c r="E69" i="4"/>
  <c r="F69" i="4"/>
  <c r="G69" i="4"/>
  <c r="H69" i="4"/>
  <c r="I69" i="4"/>
  <c r="J69" i="4"/>
  <c r="A70" i="4"/>
  <c r="B70" i="4"/>
  <c r="C70" i="4"/>
  <c r="D70" i="4"/>
  <c r="E70" i="4"/>
  <c r="F70" i="4"/>
  <c r="G70" i="4"/>
  <c r="H70" i="4"/>
  <c r="I70" i="4"/>
  <c r="J70" i="4"/>
  <c r="A71" i="4"/>
  <c r="B71" i="4"/>
  <c r="C71" i="4"/>
  <c r="D71" i="4"/>
  <c r="E71" i="4"/>
  <c r="F71" i="4"/>
  <c r="G71" i="4"/>
  <c r="H71" i="4"/>
  <c r="I71" i="4"/>
  <c r="J71" i="4"/>
  <c r="A72" i="4"/>
  <c r="B72" i="4"/>
  <c r="C72" i="4"/>
  <c r="D72" i="4"/>
  <c r="E72" i="4"/>
  <c r="F72" i="4"/>
  <c r="G72" i="4"/>
  <c r="H72" i="4"/>
  <c r="I72" i="4"/>
  <c r="J72" i="4"/>
  <c r="A73" i="4"/>
  <c r="B73" i="4"/>
  <c r="C73" i="4"/>
  <c r="D73" i="4"/>
  <c r="E73" i="4"/>
  <c r="F73" i="4"/>
  <c r="G73" i="4"/>
  <c r="H73" i="4"/>
  <c r="I73" i="4"/>
  <c r="J73" i="4"/>
  <c r="M138" i="4" l="1"/>
  <c r="K57" i="4" l="1"/>
  <c r="V19" i="8" l="1"/>
  <c r="W19" i="8"/>
  <c r="A218" i="4" l="1"/>
  <c r="B218" i="4"/>
  <c r="C218" i="4"/>
  <c r="D218" i="4"/>
  <c r="E218" i="4"/>
  <c r="F218" i="4"/>
  <c r="G218" i="4"/>
  <c r="H218" i="4"/>
  <c r="I218" i="4"/>
  <c r="J218" i="4"/>
  <c r="A219" i="4"/>
  <c r="B219" i="4"/>
  <c r="C219" i="4"/>
  <c r="D219" i="4"/>
  <c r="E219" i="4"/>
  <c r="F219" i="4"/>
  <c r="G219" i="4"/>
  <c r="H219" i="4"/>
  <c r="I219" i="4"/>
  <c r="J219" i="4"/>
  <c r="A220" i="4"/>
  <c r="B220" i="4"/>
  <c r="C220" i="4"/>
  <c r="D220" i="4"/>
  <c r="E220" i="4"/>
  <c r="F220" i="4"/>
  <c r="G220" i="4"/>
  <c r="H220" i="4"/>
  <c r="I220" i="4"/>
  <c r="J220" i="4"/>
  <c r="A221" i="4"/>
  <c r="B221" i="4"/>
  <c r="C221" i="4"/>
  <c r="D221" i="4"/>
  <c r="E221" i="4"/>
  <c r="F221" i="4"/>
  <c r="G221" i="4"/>
  <c r="H221" i="4"/>
  <c r="I221" i="4"/>
  <c r="J221" i="4"/>
  <c r="A222" i="4"/>
  <c r="B222" i="4"/>
  <c r="C222" i="4"/>
  <c r="D222" i="4"/>
  <c r="E222" i="4"/>
  <c r="F222" i="4"/>
  <c r="G222" i="4"/>
  <c r="H222" i="4"/>
  <c r="I222" i="4"/>
  <c r="J222" i="4"/>
  <c r="A100" i="4"/>
  <c r="B100" i="4"/>
  <c r="C100" i="4"/>
  <c r="D100" i="4"/>
  <c r="E100" i="4"/>
  <c r="F100" i="4"/>
  <c r="G100" i="4"/>
  <c r="H100" i="4"/>
  <c r="I100" i="4"/>
  <c r="J100" i="4"/>
  <c r="T100" i="1"/>
  <c r="F153" i="5"/>
  <c r="H153" i="5" s="1"/>
  <c r="G153" i="5"/>
  <c r="I153" i="5" s="1"/>
  <c r="L153" i="5"/>
  <c r="M153" i="5" s="1"/>
  <c r="K153" i="5" l="1"/>
  <c r="J153" i="5"/>
  <c r="K100" i="4" l="1"/>
  <c r="AS100" i="4" s="1"/>
  <c r="AV100" i="4" s="1"/>
  <c r="U100" i="1"/>
  <c r="AN100" i="4" l="1"/>
  <c r="AQ100" i="4" s="1"/>
  <c r="M100" i="4"/>
  <c r="X100" i="4" s="1"/>
  <c r="AI100" i="4"/>
  <c r="AL100" i="4" s="1"/>
  <c r="Z100" i="4"/>
  <c r="AG100" i="4" s="1"/>
  <c r="S100" i="1"/>
  <c r="U87" i="1" l="1"/>
  <c r="H98" i="4" l="1"/>
  <c r="H99" i="4"/>
  <c r="H101" i="4"/>
  <c r="U86" i="1" l="1"/>
  <c r="S86" i="1" s="1"/>
  <c r="T86" i="1" s="1"/>
  <c r="T18" i="8"/>
  <c r="S87" i="1"/>
  <c r="T87" i="1" s="1"/>
  <c r="U102" i="1"/>
  <c r="S102" i="1" s="1"/>
  <c r="T102" i="1" s="1"/>
  <c r="U98" i="1" l="1"/>
  <c r="S98" i="1" s="1"/>
  <c r="T98" i="1" s="1"/>
  <c r="U101" i="1"/>
  <c r="S101" i="1" s="1"/>
  <c r="T101" i="1" s="1"/>
  <c r="U99" i="1" l="1"/>
  <c r="S99" i="1" s="1"/>
  <c r="T99" i="1" s="1"/>
  <c r="A98" i="4" l="1"/>
  <c r="B98" i="4"/>
  <c r="C98" i="4"/>
  <c r="D98" i="4"/>
  <c r="E98" i="4"/>
  <c r="F98" i="4"/>
  <c r="G98" i="4"/>
  <c r="I98" i="4"/>
  <c r="J98" i="4"/>
  <c r="A99" i="4"/>
  <c r="B99" i="4"/>
  <c r="C99" i="4"/>
  <c r="D99" i="4"/>
  <c r="E99" i="4"/>
  <c r="F99" i="4"/>
  <c r="G99" i="4"/>
  <c r="I99" i="4"/>
  <c r="J99" i="4"/>
  <c r="K99" i="4"/>
  <c r="A101" i="4"/>
  <c r="B101" i="4"/>
  <c r="C101" i="4"/>
  <c r="D101" i="4"/>
  <c r="E101" i="4"/>
  <c r="F101" i="4"/>
  <c r="G101" i="4"/>
  <c r="I101" i="4"/>
  <c r="J101" i="4"/>
  <c r="K101" i="4"/>
  <c r="A102" i="4"/>
  <c r="B102" i="4"/>
  <c r="C102" i="4"/>
  <c r="D102" i="4"/>
  <c r="E102" i="4"/>
  <c r="F102" i="4"/>
  <c r="G102" i="4"/>
  <c r="H102" i="4"/>
  <c r="I102" i="4"/>
  <c r="J102" i="4"/>
  <c r="K102" i="4"/>
  <c r="A103" i="4"/>
  <c r="B103" i="4"/>
  <c r="C103" i="4"/>
  <c r="D103" i="4"/>
  <c r="E103" i="4"/>
  <c r="F103" i="4"/>
  <c r="G103" i="4"/>
  <c r="H103" i="4"/>
  <c r="I103" i="4"/>
  <c r="J103" i="4"/>
  <c r="A86" i="4"/>
  <c r="B86" i="4"/>
  <c r="C86" i="4"/>
  <c r="D86" i="4"/>
  <c r="E86" i="4"/>
  <c r="F86" i="4"/>
  <c r="G86" i="4"/>
  <c r="H86" i="4"/>
  <c r="I86" i="4"/>
  <c r="J86" i="4"/>
  <c r="A87" i="4"/>
  <c r="B87" i="4"/>
  <c r="C87" i="4"/>
  <c r="D87" i="4"/>
  <c r="E87" i="4"/>
  <c r="F87" i="4"/>
  <c r="G87" i="4"/>
  <c r="H87" i="4"/>
  <c r="I87" i="4"/>
  <c r="J87" i="4"/>
  <c r="K87" i="4"/>
  <c r="U31" i="8"/>
  <c r="V31" i="8"/>
  <c r="W31" i="8"/>
  <c r="S18" i="8"/>
  <c r="S22" i="8"/>
  <c r="U22" i="8"/>
  <c r="G21" i="8"/>
  <c r="H21" i="8"/>
  <c r="I21" i="8"/>
  <c r="J21" i="8"/>
  <c r="K21" i="8"/>
  <c r="L21" i="8"/>
  <c r="I22" i="8"/>
  <c r="K22" i="8"/>
  <c r="L22" i="8"/>
  <c r="J23" i="8"/>
  <c r="K23" i="8"/>
  <c r="L23" i="8"/>
  <c r="G24" i="8"/>
  <c r="H24" i="8"/>
  <c r="I24" i="8"/>
  <c r="J24" i="8"/>
  <c r="K24" i="8"/>
  <c r="L24" i="8"/>
  <c r="J25" i="8"/>
  <c r="K25" i="8"/>
  <c r="L25" i="8"/>
  <c r="I26" i="8"/>
  <c r="J26" i="8"/>
  <c r="L26" i="8"/>
  <c r="J27" i="8"/>
  <c r="K27" i="8"/>
  <c r="L27" i="8"/>
  <c r="I28" i="8"/>
  <c r="J28" i="8"/>
  <c r="L28" i="8"/>
  <c r="I29" i="8"/>
  <c r="J29" i="8"/>
  <c r="L29" i="8"/>
  <c r="I30" i="8"/>
  <c r="J30" i="8"/>
  <c r="L30" i="8"/>
  <c r="J31" i="8"/>
  <c r="K31" i="8"/>
  <c r="L31" i="8"/>
  <c r="J32" i="8"/>
  <c r="K32" i="8"/>
  <c r="L32" i="8"/>
  <c r="I33" i="8"/>
  <c r="J33" i="8"/>
  <c r="L33" i="8"/>
  <c r="I34" i="8"/>
  <c r="J34" i="8"/>
  <c r="L34" i="8"/>
  <c r="I35" i="8"/>
  <c r="J35" i="8"/>
  <c r="L35" i="8"/>
  <c r="I36" i="8"/>
  <c r="J36" i="8"/>
  <c r="L36" i="8"/>
  <c r="I37" i="8"/>
  <c r="J37" i="8"/>
  <c r="L37" i="8"/>
  <c r="J38" i="8"/>
  <c r="K38" i="8"/>
  <c r="L38" i="8"/>
  <c r="J39" i="8"/>
  <c r="K39" i="8"/>
  <c r="L39" i="8"/>
  <c r="I40" i="8"/>
  <c r="J40" i="8"/>
  <c r="K40" i="8"/>
  <c r="L204" i="5" l="1"/>
  <c r="M204" i="5" s="1"/>
  <c r="G204" i="5"/>
  <c r="U18" i="8"/>
  <c r="W18" i="8" s="1"/>
  <c r="W10" i="8" s="1"/>
  <c r="Z99" i="4"/>
  <c r="AG99" i="4" s="1"/>
  <c r="AS99" i="4"/>
  <c r="AV99" i="4" s="1"/>
  <c r="AI99" i="4"/>
  <c r="M99" i="4"/>
  <c r="X99" i="4" s="1"/>
  <c r="AN99" i="4"/>
  <c r="AQ99" i="4" s="1"/>
  <c r="AS101" i="4"/>
  <c r="AV101" i="4" s="1"/>
  <c r="AI101" i="4"/>
  <c r="AN101" i="4"/>
  <c r="AQ101" i="4" s="1"/>
  <c r="Z101" i="4"/>
  <c r="M101" i="4"/>
  <c r="X101" i="4" s="1"/>
  <c r="AS102" i="4"/>
  <c r="AV102" i="4" s="1"/>
  <c r="AI102" i="4"/>
  <c r="AL102" i="4" s="1"/>
  <c r="M102" i="4"/>
  <c r="X102" i="4" s="1"/>
  <c r="AN102" i="4"/>
  <c r="AQ102" i="4" s="1"/>
  <c r="Z102" i="4"/>
  <c r="AG102" i="4" s="1"/>
  <c r="AN87" i="4"/>
  <c r="AQ87" i="4" s="1"/>
  <c r="AI87" i="4"/>
  <c r="AL87" i="4" s="1"/>
  <c r="AS87" i="4"/>
  <c r="AV87" i="4" s="1"/>
  <c r="M87" i="4"/>
  <c r="X87" i="4" s="1"/>
  <c r="Z87" i="4"/>
  <c r="AG87" i="4" s="1"/>
  <c r="R22" i="8"/>
  <c r="R18" i="8"/>
  <c r="V18" i="8" s="1"/>
  <c r="V10" i="8" s="1"/>
  <c r="F204" i="5" l="1"/>
  <c r="I204" i="5"/>
  <c r="K204" i="5"/>
  <c r="AL99" i="4"/>
  <c r="AL101" i="4"/>
  <c r="AG101" i="4"/>
  <c r="H204" i="5" l="1"/>
  <c r="J204" i="5"/>
  <c r="A88" i="4" l="1"/>
  <c r="B88" i="4"/>
  <c r="C88" i="4"/>
  <c r="D88" i="4"/>
  <c r="E88" i="4"/>
  <c r="F88" i="4"/>
  <c r="G88" i="4"/>
  <c r="H88" i="4"/>
  <c r="I88" i="4"/>
  <c r="J88" i="4"/>
  <c r="U88" i="1" l="1"/>
  <c r="S88" i="1" s="1"/>
  <c r="K88" i="4"/>
  <c r="T88" i="1" l="1"/>
  <c r="AS88" i="4"/>
  <c r="AV88" i="4" s="1"/>
  <c r="AN88" i="4"/>
  <c r="AQ88" i="4" s="1"/>
  <c r="AI88" i="4"/>
  <c r="AL88" i="4" s="1"/>
  <c r="Z88" i="4"/>
  <c r="AG88" i="4" s="1"/>
  <c r="M88" i="4"/>
  <c r="X88" i="4" s="1"/>
  <c r="U211" i="1" l="1"/>
  <c r="A96" i="4" l="1"/>
  <c r="B96" i="4"/>
  <c r="C96" i="4"/>
  <c r="D96" i="4"/>
  <c r="E96" i="4"/>
  <c r="F96" i="4"/>
  <c r="G96" i="4"/>
  <c r="H96" i="4"/>
  <c r="I96" i="4"/>
  <c r="J96" i="4"/>
  <c r="L205" i="5" l="1"/>
  <c r="M205" i="5" s="1"/>
  <c r="G205" i="5"/>
  <c r="U96" i="1"/>
  <c r="S96" i="1" s="1"/>
  <c r="I205" i="5" l="1"/>
  <c r="K205" i="5"/>
  <c r="T96" i="1"/>
  <c r="U57" i="1" l="1"/>
  <c r="A34" i="4" l="1"/>
  <c r="B34" i="4"/>
  <c r="C34" i="4"/>
  <c r="D34" i="4"/>
  <c r="E34" i="4"/>
  <c r="F34" i="4"/>
  <c r="G34" i="4"/>
  <c r="H34" i="4"/>
  <c r="I34" i="4"/>
  <c r="J34" i="4"/>
  <c r="J11" i="8"/>
  <c r="K11" i="8"/>
  <c r="L11" i="8"/>
  <c r="L202" i="5" l="1"/>
  <c r="M202" i="5" s="1"/>
  <c r="G202" i="5"/>
  <c r="L203" i="5"/>
  <c r="M203" i="5" s="1"/>
  <c r="F202" i="5"/>
  <c r="G203" i="5"/>
  <c r="F203" i="5"/>
  <c r="H202" i="5" l="1"/>
  <c r="J202" i="5"/>
  <c r="J203" i="5"/>
  <c r="H203" i="5"/>
  <c r="K203" i="5"/>
  <c r="I203" i="5"/>
  <c r="I202" i="5"/>
  <c r="K202" i="5"/>
  <c r="U34" i="1"/>
  <c r="S34" i="1" s="1"/>
  <c r="T9" i="8"/>
  <c r="I11" i="8"/>
  <c r="H11" i="8"/>
  <c r="S9" i="8"/>
  <c r="T34" i="1" l="1"/>
  <c r="G11" i="8"/>
  <c r="R9" i="8" l="1"/>
  <c r="A210" i="4" l="1"/>
  <c r="B210" i="4"/>
  <c r="C210" i="4"/>
  <c r="D210" i="4"/>
  <c r="E210" i="4"/>
  <c r="F210" i="4"/>
  <c r="G210" i="4"/>
  <c r="H210" i="4"/>
  <c r="I210" i="4"/>
  <c r="J210" i="4"/>
  <c r="A211" i="4"/>
  <c r="B211" i="4"/>
  <c r="C211" i="4"/>
  <c r="D211" i="4"/>
  <c r="E211" i="4"/>
  <c r="F211" i="4"/>
  <c r="G211" i="4"/>
  <c r="H211" i="4"/>
  <c r="I211" i="4"/>
  <c r="J211" i="4"/>
  <c r="A212" i="4"/>
  <c r="B212" i="4"/>
  <c r="C212" i="4"/>
  <c r="D212" i="4"/>
  <c r="E212" i="4"/>
  <c r="F212" i="4"/>
  <c r="G212" i="4"/>
  <c r="H212" i="4"/>
  <c r="I212" i="4"/>
  <c r="J212" i="4"/>
  <c r="K212" i="4"/>
  <c r="AS212" i="4" l="1"/>
  <c r="AV212" i="4" s="1"/>
  <c r="AI212" i="4"/>
  <c r="AL212" i="4" s="1"/>
  <c r="M212" i="4"/>
  <c r="X212" i="4" s="1"/>
  <c r="AN212" i="4"/>
  <c r="AQ212" i="4" s="1"/>
  <c r="Z212" i="4"/>
  <c r="AG212" i="4" s="1"/>
  <c r="K210" i="4"/>
  <c r="K211" i="4"/>
  <c r="U210" i="1"/>
  <c r="U212" i="1"/>
  <c r="AS211" i="4" l="1"/>
  <c r="AV211" i="4" s="1"/>
  <c r="AI211" i="4"/>
  <c r="AL211" i="4" s="1"/>
  <c r="M211" i="4"/>
  <c r="X211" i="4" s="1"/>
  <c r="AN211" i="4"/>
  <c r="AQ211" i="4" s="1"/>
  <c r="Z211" i="4"/>
  <c r="AG211" i="4" s="1"/>
  <c r="AS210" i="4"/>
  <c r="AV210" i="4" s="1"/>
  <c r="AI210" i="4"/>
  <c r="AL210" i="4" s="1"/>
  <c r="M210" i="4"/>
  <c r="X210" i="4" s="1"/>
  <c r="AN210" i="4"/>
  <c r="AQ210" i="4" s="1"/>
  <c r="Z210" i="4"/>
  <c r="AG210" i="4" s="1"/>
  <c r="S212" i="1"/>
  <c r="T212" i="1" s="1"/>
  <c r="S211" i="1"/>
  <c r="T211" i="1" s="1"/>
  <c r="S210" i="1"/>
  <c r="T210" i="1" s="1"/>
  <c r="S57" i="1"/>
  <c r="T57" i="1" s="1"/>
  <c r="A76" i="4" l="1"/>
  <c r="B76" i="4"/>
  <c r="C76" i="4"/>
  <c r="D76" i="4"/>
  <c r="E76" i="4"/>
  <c r="F76" i="4"/>
  <c r="G76" i="4"/>
  <c r="H76" i="4"/>
  <c r="I76" i="4"/>
  <c r="J76" i="4"/>
  <c r="U76" i="1" l="1"/>
  <c r="S76" i="1" l="1"/>
  <c r="T76" i="1" s="1"/>
  <c r="H32" i="8" l="1"/>
  <c r="I32" i="8"/>
  <c r="U157" i="1"/>
  <c r="S157" i="1" l="1"/>
  <c r="T157" i="1" l="1"/>
  <c r="G32" i="8"/>
  <c r="A207" i="4" l="1"/>
  <c r="B207" i="4"/>
  <c r="C207" i="4"/>
  <c r="D207" i="4"/>
  <c r="E207" i="4"/>
  <c r="F207" i="4"/>
  <c r="G207" i="4"/>
  <c r="H207" i="4"/>
  <c r="I207" i="4"/>
  <c r="J207" i="4"/>
  <c r="S33" i="8" l="1"/>
  <c r="T33" i="8"/>
  <c r="H39" i="8"/>
  <c r="I39" i="8"/>
  <c r="U207" i="1"/>
  <c r="S207" i="1" l="1"/>
  <c r="T207" i="1" l="1"/>
  <c r="G39" i="8"/>
  <c r="R33" i="8" l="1"/>
  <c r="A35" i="4" l="1"/>
  <c r="B35" i="4"/>
  <c r="C35" i="4"/>
  <c r="D35" i="4"/>
  <c r="E35" i="4"/>
  <c r="F35" i="4"/>
  <c r="G35" i="4"/>
  <c r="H35" i="4"/>
  <c r="I35" i="4"/>
  <c r="J35" i="4"/>
  <c r="U35" i="1" l="1"/>
  <c r="S35" i="1" l="1"/>
  <c r="T35" i="1" s="1"/>
  <c r="A97" i="4" l="1"/>
  <c r="B97" i="4"/>
  <c r="C97" i="4"/>
  <c r="D97" i="4"/>
  <c r="E97" i="4"/>
  <c r="F97" i="4"/>
  <c r="G97" i="4"/>
  <c r="H97" i="4"/>
  <c r="I97" i="4"/>
  <c r="J97" i="4"/>
  <c r="G206" i="5" l="1"/>
  <c r="L206" i="5"/>
  <c r="M206" i="5" s="1"/>
  <c r="K98" i="4" l="1"/>
  <c r="AS98" i="4" s="1"/>
  <c r="AV98" i="4" s="1"/>
  <c r="K206" i="5"/>
  <c r="I206" i="5"/>
  <c r="H23" i="8"/>
  <c r="I23" i="8"/>
  <c r="U97" i="1"/>
  <c r="S97" i="1" s="1"/>
  <c r="G23" i="8" s="1"/>
  <c r="S21" i="8"/>
  <c r="T21" i="8"/>
  <c r="T19" i="8" s="1"/>
  <c r="Z98" i="4" l="1"/>
  <c r="AG98" i="4" s="1"/>
  <c r="X98" i="4"/>
  <c r="AN98" i="4"/>
  <c r="AQ98" i="4" s="1"/>
  <c r="AI98" i="4"/>
  <c r="AL98" i="4" s="1"/>
  <c r="T97" i="1"/>
  <c r="R21" i="8" l="1"/>
  <c r="K61" i="4" l="1"/>
  <c r="K62" i="4"/>
  <c r="K63" i="4"/>
  <c r="K64" i="4"/>
  <c r="K66" i="4"/>
  <c r="K68" i="4"/>
  <c r="K72" i="4"/>
  <c r="K73" i="4"/>
  <c r="U138" i="1"/>
  <c r="K71" i="4" l="1"/>
  <c r="K59" i="4"/>
  <c r="K70" i="4"/>
  <c r="K58" i="4"/>
  <c r="K69" i="4"/>
  <c r="K60" i="4"/>
  <c r="K67" i="4"/>
  <c r="K65" i="4"/>
  <c r="U26" i="1"/>
  <c r="K218" i="4"/>
  <c r="U214" i="1"/>
  <c r="U215" i="1"/>
  <c r="K86" i="4"/>
  <c r="Z86" i="4" s="1"/>
  <c r="AG86" i="4" s="1"/>
  <c r="K222" i="4"/>
  <c r="U103" i="1"/>
  <c r="K221" i="4"/>
  <c r="K220" i="4"/>
  <c r="K219" i="4"/>
  <c r="K103" i="4"/>
  <c r="X103" i="4" s="1"/>
  <c r="K34" i="8"/>
  <c r="H34" i="8"/>
  <c r="H35" i="8"/>
  <c r="K35" i="8"/>
  <c r="L40" i="8"/>
  <c r="H40" i="8"/>
  <c r="H37" i="8"/>
  <c r="K37" i="8"/>
  <c r="K36" i="8"/>
  <c r="H36" i="8"/>
  <c r="H22" i="8"/>
  <c r="J22" i="8"/>
  <c r="H27" i="8"/>
  <c r="I27" i="8"/>
  <c r="H31" i="8"/>
  <c r="I31" i="8"/>
  <c r="H33" i="8"/>
  <c r="K33" i="8"/>
  <c r="H25" i="8"/>
  <c r="I25" i="8"/>
  <c r="H29" i="8"/>
  <c r="K29" i="8"/>
  <c r="K26" i="8"/>
  <c r="H26" i="8"/>
  <c r="K30" i="8"/>
  <c r="H30" i="8"/>
  <c r="K28" i="8"/>
  <c r="H28" i="8"/>
  <c r="K96" i="4"/>
  <c r="AS96" i="4" s="1"/>
  <c r="AV96" i="4" s="1"/>
  <c r="AI57" i="4"/>
  <c r="AL57" i="4" s="1"/>
  <c r="K34" i="4"/>
  <c r="AI34" i="4" s="1"/>
  <c r="AL34" i="4" s="1"/>
  <c r="U194" i="1"/>
  <c r="U94" i="1"/>
  <c r="K207" i="4"/>
  <c r="AS207" i="4" s="1"/>
  <c r="AV207" i="4" s="1"/>
  <c r="U149" i="1"/>
  <c r="U23" i="1"/>
  <c r="U44" i="1"/>
  <c r="U84" i="1"/>
  <c r="K35" i="4"/>
  <c r="AN35" i="4" s="1"/>
  <c r="AQ35" i="4" s="1"/>
  <c r="K97" i="4"/>
  <c r="M97" i="4" s="1"/>
  <c r="K76" i="4"/>
  <c r="U63" i="1"/>
  <c r="AS86" i="4" l="1"/>
  <c r="AV86" i="4" s="1"/>
  <c r="AI86" i="4"/>
  <c r="AL86" i="4" s="1"/>
  <c r="AN86" i="4"/>
  <c r="AQ86" i="4" s="1"/>
  <c r="M86" i="4"/>
  <c r="X86" i="4" s="1"/>
  <c r="R223" i="1"/>
  <c r="F206" i="5"/>
  <c r="X97" i="4"/>
  <c r="AN57" i="4"/>
  <c r="AQ57" i="4" s="1"/>
  <c r="AS57" i="4"/>
  <c r="AV57" i="4" s="1"/>
  <c r="I38" i="8"/>
  <c r="H38" i="8"/>
  <c r="Z57" i="4"/>
  <c r="AG57" i="4" s="1"/>
  <c r="AS34" i="4"/>
  <c r="AV34" i="4" s="1"/>
  <c r="AG34" i="4"/>
  <c r="AN96" i="4"/>
  <c r="AQ96" i="4" s="1"/>
  <c r="Z96" i="4"/>
  <c r="AG96" i="4" s="1"/>
  <c r="X34" i="4"/>
  <c r="M96" i="4"/>
  <c r="F205" i="5" s="1"/>
  <c r="AN34" i="4"/>
  <c r="AQ34" i="4" s="1"/>
  <c r="AI96" i="4"/>
  <c r="AL96" i="4" s="1"/>
  <c r="M207" i="4"/>
  <c r="Z207" i="4"/>
  <c r="AI207" i="4"/>
  <c r="AN207" i="4"/>
  <c r="AQ207" i="4" s="1"/>
  <c r="AS35" i="4"/>
  <c r="AV35" i="4" s="1"/>
  <c r="AS97" i="4"/>
  <c r="AV97" i="4" s="1"/>
  <c r="Z35" i="4"/>
  <c r="AG35" i="4" s="1"/>
  <c r="M35" i="4"/>
  <c r="X35" i="4" s="1"/>
  <c r="AI35" i="4"/>
  <c r="AL35" i="4" s="1"/>
  <c r="Z97" i="4"/>
  <c r="AG97" i="4" s="1"/>
  <c r="AI97" i="4"/>
  <c r="AL97" i="4" s="1"/>
  <c r="AN97" i="4"/>
  <c r="AQ97" i="4" s="1"/>
  <c r="X57" i="4"/>
  <c r="Z76" i="4"/>
  <c r="AG76" i="4" s="1"/>
  <c r="AI76" i="4"/>
  <c r="AL76" i="4" s="1"/>
  <c r="M76" i="4"/>
  <c r="X76" i="4" s="1"/>
  <c r="AS76" i="4"/>
  <c r="AV76" i="4" s="1"/>
  <c r="AN76" i="4"/>
  <c r="AQ76" i="4" s="1"/>
  <c r="J205" i="5" l="1"/>
  <c r="H205" i="5"/>
  <c r="H206" i="5"/>
  <c r="J206" i="5"/>
  <c r="AG207" i="4"/>
  <c r="AL207" i="4"/>
  <c r="X96" i="4"/>
  <c r="X207" i="4"/>
  <c r="A79" i="4" l="1"/>
  <c r="B79" i="4"/>
  <c r="C79" i="4"/>
  <c r="D79" i="4"/>
  <c r="E79" i="4"/>
  <c r="F79" i="4"/>
  <c r="G79" i="4"/>
  <c r="H79" i="4"/>
  <c r="I79" i="4"/>
  <c r="J79" i="4"/>
  <c r="K79" i="4"/>
  <c r="AI79" i="4" s="1"/>
  <c r="AL79" i="4" s="1"/>
  <c r="A80" i="4"/>
  <c r="B80" i="4"/>
  <c r="C80" i="4"/>
  <c r="D80" i="4"/>
  <c r="E80" i="4"/>
  <c r="F80" i="4"/>
  <c r="G80" i="4"/>
  <c r="H80" i="4"/>
  <c r="I80" i="4"/>
  <c r="J80" i="4"/>
  <c r="K80" i="4"/>
  <c r="U80" i="1"/>
  <c r="S80" i="1" s="1"/>
  <c r="T80" i="1" s="1"/>
  <c r="U79" i="1"/>
  <c r="S79" i="1" s="1"/>
  <c r="T79" i="1" s="1"/>
  <c r="A145" i="4"/>
  <c r="B145" i="4"/>
  <c r="C145" i="4"/>
  <c r="D145" i="4"/>
  <c r="E145" i="4"/>
  <c r="F145" i="4"/>
  <c r="G145" i="4"/>
  <c r="H145" i="4"/>
  <c r="I145" i="4"/>
  <c r="J145" i="4"/>
  <c r="K145" i="4"/>
  <c r="AS145" i="4" s="1"/>
  <c r="AV145" i="4" s="1"/>
  <c r="U145" i="1"/>
  <c r="S145" i="1" s="1"/>
  <c r="T145" i="1" s="1"/>
  <c r="Z80" i="4" l="1"/>
  <c r="AG80" i="4" s="1"/>
  <c r="X80" i="4"/>
  <c r="Z79" i="4"/>
  <c r="AG79" i="4" s="1"/>
  <c r="X79" i="4"/>
  <c r="AS80" i="4"/>
  <c r="AV80" i="4" s="1"/>
  <c r="AN80" i="4"/>
  <c r="AQ80" i="4" s="1"/>
  <c r="AI80" i="4"/>
  <c r="AL80" i="4" s="1"/>
  <c r="AS79" i="4"/>
  <c r="AV79" i="4" s="1"/>
  <c r="AN79" i="4"/>
  <c r="AQ79" i="4" s="1"/>
  <c r="M145" i="4"/>
  <c r="X145" i="4" s="1"/>
  <c r="Z145" i="4"/>
  <c r="AG145" i="4" s="1"/>
  <c r="AI145" i="4"/>
  <c r="AL145" i="4" s="1"/>
  <c r="AQ145" i="4"/>
  <c r="U89" i="1"/>
  <c r="A179" i="4" l="1"/>
  <c r="B179" i="4"/>
  <c r="C179" i="4"/>
  <c r="D179" i="4"/>
  <c r="E179" i="4"/>
  <c r="F179" i="4"/>
  <c r="G179" i="4"/>
  <c r="H179" i="4"/>
  <c r="I179" i="4"/>
  <c r="J179" i="4"/>
  <c r="K179" i="4"/>
  <c r="Z179" i="4" s="1"/>
  <c r="AG179" i="4" s="1"/>
  <c r="U179" i="1"/>
  <c r="S179" i="1" s="1"/>
  <c r="T179" i="1" s="1"/>
  <c r="U123" i="1" l="1"/>
  <c r="AI179" i="4"/>
  <c r="AL179" i="4" s="1"/>
  <c r="AS179" i="4"/>
  <c r="AV179" i="4" s="1"/>
  <c r="AQ179" i="4"/>
  <c r="X179" i="4"/>
  <c r="D211" i="5" l="1"/>
  <c r="D216" i="5"/>
  <c r="U56" i="1" l="1"/>
  <c r="A178" i="4" l="1"/>
  <c r="B178" i="4"/>
  <c r="C178" i="4"/>
  <c r="D178" i="4"/>
  <c r="E178" i="4"/>
  <c r="F178" i="4"/>
  <c r="G178" i="4"/>
  <c r="H178" i="4"/>
  <c r="I178" i="4"/>
  <c r="J178" i="4"/>
  <c r="K178" i="4"/>
  <c r="AQ178" i="4" s="1"/>
  <c r="U178" i="1"/>
  <c r="S178" i="1" s="1"/>
  <c r="T178" i="1" s="1"/>
  <c r="U177" i="1"/>
  <c r="M178" i="4" l="1"/>
  <c r="X178" i="4" s="1"/>
  <c r="AI178" i="4"/>
  <c r="AL178" i="4" s="1"/>
  <c r="Z178" i="4"/>
  <c r="AG178" i="4" s="1"/>
  <c r="AS178" i="4"/>
  <c r="AV178" i="4" s="1"/>
  <c r="H33" i="4" l="1"/>
  <c r="A111" i="4" l="1"/>
  <c r="B111" i="4"/>
  <c r="C111" i="4"/>
  <c r="D111" i="4"/>
  <c r="E111" i="4"/>
  <c r="F111" i="4"/>
  <c r="G111" i="4"/>
  <c r="H111" i="4"/>
  <c r="I111" i="4"/>
  <c r="J111" i="4"/>
  <c r="K111" i="4"/>
  <c r="AN111" i="4" s="1"/>
  <c r="AQ111" i="4" s="1"/>
  <c r="U111" i="1"/>
  <c r="S111" i="1" l="1"/>
  <c r="T111" i="1" s="1"/>
  <c r="AS111" i="4"/>
  <c r="AV111" i="4" s="1"/>
  <c r="M111" i="4"/>
  <c r="X111" i="4" s="1"/>
  <c r="AI111" i="4"/>
  <c r="AL111" i="4" s="1"/>
  <c r="Z111" i="4"/>
  <c r="AG111" i="4" s="1"/>
  <c r="A134" i="4" l="1"/>
  <c r="B134" i="4"/>
  <c r="C134" i="4"/>
  <c r="D134" i="4"/>
  <c r="E134" i="4"/>
  <c r="F134" i="4"/>
  <c r="G134" i="4"/>
  <c r="H134" i="4"/>
  <c r="I134" i="4"/>
  <c r="J134" i="4"/>
  <c r="A83" i="4"/>
  <c r="B83" i="4"/>
  <c r="C83" i="4"/>
  <c r="D83" i="4"/>
  <c r="E83" i="4"/>
  <c r="F83" i="4"/>
  <c r="G83" i="4"/>
  <c r="H83" i="4"/>
  <c r="I83" i="4"/>
  <c r="J83" i="4"/>
  <c r="K83" i="4"/>
  <c r="AS83" i="4" s="1"/>
  <c r="AV83" i="4" s="1"/>
  <c r="U83" i="1"/>
  <c r="S83" i="1" l="1"/>
  <c r="T83" i="1" s="1"/>
  <c r="K134" i="4"/>
  <c r="AS134" i="4" s="1"/>
  <c r="AV134" i="4" s="1"/>
  <c r="U134" i="1"/>
  <c r="M83" i="4"/>
  <c r="X83" i="4" s="1"/>
  <c r="Z83" i="4"/>
  <c r="AG83" i="4" s="1"/>
  <c r="AN83" i="4"/>
  <c r="AQ83" i="4" s="1"/>
  <c r="AI83" i="4"/>
  <c r="AL83" i="4" s="1"/>
  <c r="X134" i="4" l="1"/>
  <c r="Z134" i="4"/>
  <c r="AG134" i="4" s="1"/>
  <c r="AI134" i="4"/>
  <c r="AL134" i="4" s="1"/>
  <c r="AN134" i="4"/>
  <c r="AQ134" i="4" s="1"/>
  <c r="S134" i="1"/>
  <c r="T134" i="1" s="1"/>
  <c r="M58" i="4" l="1"/>
  <c r="A109" i="4" l="1"/>
  <c r="B109" i="4"/>
  <c r="C109" i="4"/>
  <c r="D109" i="4"/>
  <c r="E109" i="4"/>
  <c r="F109" i="4"/>
  <c r="G109" i="4"/>
  <c r="H109" i="4"/>
  <c r="I109" i="4"/>
  <c r="J109" i="4"/>
  <c r="K109" i="4"/>
  <c r="AS109" i="4" s="1"/>
  <c r="AV109" i="4" s="1"/>
  <c r="X109" i="4" l="1"/>
  <c r="Z109" i="4"/>
  <c r="AG109" i="4" s="1"/>
  <c r="AI109" i="4"/>
  <c r="AL109" i="4" s="1"/>
  <c r="AN109" i="4"/>
  <c r="AQ109" i="4" s="1"/>
  <c r="U109" i="1"/>
  <c r="S109" i="1" l="1"/>
  <c r="T109" i="1" s="1"/>
  <c r="U198" i="1" l="1"/>
  <c r="A204" i="4" l="1"/>
  <c r="B204" i="4"/>
  <c r="C204" i="4"/>
  <c r="D204" i="4"/>
  <c r="E204" i="4"/>
  <c r="F204" i="4"/>
  <c r="G204" i="4"/>
  <c r="H204" i="4"/>
  <c r="I204" i="4"/>
  <c r="J204" i="4"/>
  <c r="K204" i="4"/>
  <c r="U204" i="1"/>
  <c r="A167" i="4"/>
  <c r="B167" i="4"/>
  <c r="C167" i="4"/>
  <c r="D167" i="4"/>
  <c r="E167" i="4"/>
  <c r="F167" i="4"/>
  <c r="G167" i="4"/>
  <c r="H167" i="4"/>
  <c r="I167" i="4"/>
  <c r="J167" i="4"/>
  <c r="K167" i="4"/>
  <c r="AS167" i="4" s="1"/>
  <c r="AV167" i="4" s="1"/>
  <c r="U53" i="1"/>
  <c r="U167" i="1"/>
  <c r="S204" i="1" l="1"/>
  <c r="T204" i="1" s="1"/>
  <c r="S167" i="1"/>
  <c r="T167" i="1" s="1"/>
  <c r="M204" i="4"/>
  <c r="X204" i="4" s="1"/>
  <c r="Z204" i="4"/>
  <c r="AG204" i="4" s="1"/>
  <c r="AI204" i="4"/>
  <c r="AL204" i="4" s="1"/>
  <c r="AN204" i="4"/>
  <c r="AQ204" i="4" s="1"/>
  <c r="AS204" i="4"/>
  <c r="AV204" i="4" s="1"/>
  <c r="M167" i="4"/>
  <c r="X167" i="4" s="1"/>
  <c r="Z167" i="4"/>
  <c r="AG167" i="4" s="1"/>
  <c r="AI167" i="4"/>
  <c r="AL167" i="4" s="1"/>
  <c r="AN167" i="4"/>
  <c r="AQ167" i="4" s="1"/>
  <c r="A133" i="4" l="1"/>
  <c r="B133" i="4"/>
  <c r="C133" i="4"/>
  <c r="D133" i="4"/>
  <c r="E133" i="4"/>
  <c r="F133" i="4"/>
  <c r="G133" i="4"/>
  <c r="H133" i="4"/>
  <c r="I133" i="4"/>
  <c r="J133" i="4"/>
  <c r="K133" i="4"/>
  <c r="AN133" i="4" s="1"/>
  <c r="AQ133" i="4" s="1"/>
  <c r="U133" i="1"/>
  <c r="U132" i="1"/>
  <c r="U144" i="1" l="1"/>
  <c r="S133" i="1"/>
  <c r="T133" i="1" s="1"/>
  <c r="AS133" i="4"/>
  <c r="AV133" i="4" s="1"/>
  <c r="X133" i="4"/>
  <c r="Z133" i="4"/>
  <c r="AG133" i="4" s="1"/>
  <c r="AI133" i="4"/>
  <c r="AL133" i="4" s="1"/>
  <c r="A195" i="4" l="1"/>
  <c r="B195" i="4"/>
  <c r="C195" i="4"/>
  <c r="D195" i="4"/>
  <c r="E195" i="4"/>
  <c r="F195" i="4"/>
  <c r="G195" i="4"/>
  <c r="H195" i="4"/>
  <c r="I195" i="4"/>
  <c r="J195" i="4"/>
  <c r="K195" i="4"/>
  <c r="AQ195" i="4" s="1"/>
  <c r="U195" i="1"/>
  <c r="S195" i="1" l="1"/>
  <c r="T195" i="1" s="1"/>
  <c r="AI195" i="4"/>
  <c r="AL195" i="4" s="1"/>
  <c r="AS195" i="4"/>
  <c r="AV195" i="4" s="1"/>
  <c r="X195" i="4"/>
  <c r="Z195" i="4"/>
  <c r="AG195" i="4" s="1"/>
  <c r="A84" i="4"/>
  <c r="B84" i="4"/>
  <c r="C84" i="4"/>
  <c r="D84" i="4"/>
  <c r="E84" i="4"/>
  <c r="F84" i="4"/>
  <c r="G84" i="4"/>
  <c r="H84" i="4"/>
  <c r="I84" i="4"/>
  <c r="J84" i="4"/>
  <c r="K84" i="4"/>
  <c r="S84" i="1" l="1"/>
  <c r="T84" i="1" s="1"/>
  <c r="Z84" i="4"/>
  <c r="AG84" i="4" s="1"/>
  <c r="AS84" i="4"/>
  <c r="AV84" i="4" s="1"/>
  <c r="M84" i="4"/>
  <c r="X84" i="4" s="1"/>
  <c r="AN84" i="4"/>
  <c r="AQ84" i="4" s="1"/>
  <c r="AI84" i="4"/>
  <c r="AL84" i="4" s="1"/>
  <c r="I82" i="4" l="1"/>
  <c r="A130" i="4" l="1"/>
  <c r="B130" i="4"/>
  <c r="C130" i="4"/>
  <c r="D130" i="4"/>
  <c r="E130" i="4"/>
  <c r="F130" i="4"/>
  <c r="G130" i="4"/>
  <c r="H130" i="4"/>
  <c r="I130" i="4"/>
  <c r="J130" i="4"/>
  <c r="K130" i="4" l="1"/>
  <c r="U130" i="1"/>
  <c r="M130" i="4" l="1"/>
  <c r="S130" i="1"/>
  <c r="T130" i="1" s="1"/>
  <c r="AS130" i="4"/>
  <c r="AV130" i="4" s="1"/>
  <c r="AN130" i="4"/>
  <c r="AQ130" i="4" s="1"/>
  <c r="AI130" i="4"/>
  <c r="AL130" i="4" s="1"/>
  <c r="Z130" i="4"/>
  <c r="AG130" i="4" s="1"/>
  <c r="X130" i="4" l="1"/>
  <c r="A94" i="4"/>
  <c r="B94" i="4"/>
  <c r="C94" i="4"/>
  <c r="D94" i="4"/>
  <c r="E94" i="4"/>
  <c r="F94" i="4"/>
  <c r="G94" i="4"/>
  <c r="H94" i="4"/>
  <c r="I94" i="4"/>
  <c r="J94" i="4"/>
  <c r="K94" i="4" l="1"/>
  <c r="Z94" i="4" s="1"/>
  <c r="S94" i="1" l="1"/>
  <c r="T94" i="1" s="1"/>
  <c r="AN94" i="4"/>
  <c r="AQ94" i="4" s="1"/>
  <c r="AS94" i="4"/>
  <c r="AV94" i="4" s="1"/>
  <c r="AG94" i="4"/>
  <c r="M94" i="4"/>
  <c r="X94" i="4" s="1"/>
  <c r="AI94" i="4"/>
  <c r="AL94" i="4" s="1"/>
  <c r="A209" i="4" l="1"/>
  <c r="B209" i="4"/>
  <c r="C209" i="4"/>
  <c r="D209" i="4"/>
  <c r="E209" i="4"/>
  <c r="F209" i="4"/>
  <c r="G209" i="4"/>
  <c r="H209" i="4"/>
  <c r="I209" i="4"/>
  <c r="J209" i="4"/>
  <c r="K209" i="4"/>
  <c r="AN209" i="4" s="1"/>
  <c r="U209" i="1"/>
  <c r="Z68" i="4"/>
  <c r="AG68" i="4" s="1"/>
  <c r="U68" i="1"/>
  <c r="AS60" i="4"/>
  <c r="AV60" i="4" s="1"/>
  <c r="U60" i="1"/>
  <c r="A43" i="4"/>
  <c r="B43" i="4"/>
  <c r="C43" i="4"/>
  <c r="D43" i="4"/>
  <c r="E43" i="4"/>
  <c r="F43" i="4"/>
  <c r="G43" i="4"/>
  <c r="H43" i="4"/>
  <c r="I43" i="4"/>
  <c r="J43" i="4"/>
  <c r="K43" i="4"/>
  <c r="AS43" i="4" s="1"/>
  <c r="AV43" i="4" s="1"/>
  <c r="A44" i="4"/>
  <c r="B44" i="4"/>
  <c r="C44" i="4"/>
  <c r="D44" i="4"/>
  <c r="E44" i="4"/>
  <c r="F44" i="4"/>
  <c r="G44" i="4"/>
  <c r="H44" i="4"/>
  <c r="I44" i="4"/>
  <c r="J44" i="4"/>
  <c r="K44" i="4"/>
  <c r="U43" i="1"/>
  <c r="S44" i="1" l="1"/>
  <c r="T44" i="1" s="1"/>
  <c r="S60" i="1"/>
  <c r="T60" i="1" s="1"/>
  <c r="S68" i="1"/>
  <c r="T68" i="1" s="1"/>
  <c r="S43" i="1"/>
  <c r="T43" i="1" s="1"/>
  <c r="S209" i="1"/>
  <c r="T209" i="1" s="1"/>
  <c r="AS44" i="4"/>
  <c r="AV44" i="4" s="1"/>
  <c r="M44" i="4"/>
  <c r="X44" i="4" s="1"/>
  <c r="M209" i="4"/>
  <c r="X209" i="4" s="1"/>
  <c r="Z209" i="4"/>
  <c r="AG209" i="4" s="1"/>
  <c r="AI209" i="4"/>
  <c r="AL209" i="4" s="1"/>
  <c r="AQ209" i="4"/>
  <c r="AS209" i="4"/>
  <c r="AV209" i="4" s="1"/>
  <c r="AS68" i="4"/>
  <c r="AV68" i="4" s="1"/>
  <c r="AI68" i="4"/>
  <c r="AL68" i="4" s="1"/>
  <c r="AN68" i="4"/>
  <c r="AQ68" i="4" s="1"/>
  <c r="X68" i="4"/>
  <c r="AN60" i="4"/>
  <c r="AQ60" i="4" s="1"/>
  <c r="X60" i="4"/>
  <c r="Z60" i="4"/>
  <c r="AG60" i="4" s="1"/>
  <c r="AI60" i="4"/>
  <c r="AL60" i="4" s="1"/>
  <c r="AN43" i="4"/>
  <c r="AQ43" i="4" s="1"/>
  <c r="X43" i="4"/>
  <c r="AI44" i="4"/>
  <c r="AL44" i="4" s="1"/>
  <c r="AI43" i="4"/>
  <c r="AL43" i="4" s="1"/>
  <c r="Z44" i="4"/>
  <c r="AG44" i="4" s="1"/>
  <c r="Z43" i="4"/>
  <c r="AG43" i="4" s="1"/>
  <c r="AN44" i="4"/>
  <c r="AQ44" i="4" s="1"/>
  <c r="A39" i="4" l="1"/>
  <c r="B39" i="4"/>
  <c r="C39" i="4"/>
  <c r="D39" i="4"/>
  <c r="E39" i="4"/>
  <c r="F39" i="4"/>
  <c r="G39" i="4"/>
  <c r="H39" i="4"/>
  <c r="I39" i="4"/>
  <c r="J39" i="4"/>
  <c r="A107" i="4"/>
  <c r="B107" i="4"/>
  <c r="C107" i="4"/>
  <c r="D107" i="4"/>
  <c r="E107" i="4"/>
  <c r="F107" i="4"/>
  <c r="G107" i="4"/>
  <c r="H107" i="4"/>
  <c r="I107" i="4"/>
  <c r="J107" i="4"/>
  <c r="K107" i="4"/>
  <c r="AI107" i="4" s="1"/>
  <c r="AL107" i="4" s="1"/>
  <c r="U107" i="1"/>
  <c r="U85" i="1" l="1"/>
  <c r="S107" i="1"/>
  <c r="T107" i="1" s="1"/>
  <c r="U39" i="1"/>
  <c r="K39" i="4"/>
  <c r="X107" i="4"/>
  <c r="AN107" i="4"/>
  <c r="AQ107" i="4" s="1"/>
  <c r="AS107" i="4"/>
  <c r="AV107" i="4" s="1"/>
  <c r="Z107" i="4"/>
  <c r="AG107" i="4" s="1"/>
  <c r="S39" i="1" l="1"/>
  <c r="T39" i="1" s="1"/>
  <c r="M39" i="4"/>
  <c r="X39" i="4" s="1"/>
  <c r="AS39" i="4"/>
  <c r="AV39" i="4" s="1"/>
  <c r="AN39" i="4"/>
  <c r="AQ39" i="4" s="1"/>
  <c r="AI39" i="4"/>
  <c r="AL39" i="4" s="1"/>
  <c r="AG39" i="4"/>
  <c r="U19" i="1" l="1"/>
  <c r="U110" i="1" l="1"/>
  <c r="U49" i="1" l="1"/>
  <c r="U95" i="1" l="1"/>
  <c r="U55" i="1" l="1"/>
  <c r="A31" i="4" l="1"/>
  <c r="B31" i="4"/>
  <c r="C31" i="4"/>
  <c r="D31" i="4"/>
  <c r="E31" i="4"/>
  <c r="F31" i="4"/>
  <c r="G31" i="4"/>
  <c r="H31" i="4"/>
  <c r="I31" i="4"/>
  <c r="J31" i="4"/>
  <c r="U20" i="1" l="1"/>
  <c r="U82" i="1" l="1"/>
  <c r="K31" i="4" l="1"/>
  <c r="S17" i="8" l="1"/>
  <c r="T17" i="8"/>
  <c r="H20" i="8"/>
  <c r="I20" i="8"/>
  <c r="J20" i="8"/>
  <c r="K20" i="8"/>
  <c r="L20" i="8"/>
  <c r="L194" i="5"/>
  <c r="M194" i="5" s="1"/>
  <c r="L195" i="5"/>
  <c r="M195" i="5" s="1"/>
  <c r="L198" i="5"/>
  <c r="M198" i="5" s="1"/>
  <c r="L199" i="5"/>
  <c r="M199" i="5" s="1"/>
  <c r="L200" i="5"/>
  <c r="M200" i="5" s="1"/>
  <c r="L201" i="5"/>
  <c r="M201" i="5" s="1"/>
  <c r="F194" i="5"/>
  <c r="H194" i="5" s="1"/>
  <c r="G194" i="5"/>
  <c r="I194" i="5" s="1"/>
  <c r="F195" i="5"/>
  <c r="H195" i="5" s="1"/>
  <c r="G195" i="5"/>
  <c r="I195" i="5" s="1"/>
  <c r="F198" i="5"/>
  <c r="H198" i="5" s="1"/>
  <c r="G198" i="5"/>
  <c r="I198" i="5" s="1"/>
  <c r="F199" i="5"/>
  <c r="H199" i="5" s="1"/>
  <c r="G199" i="5"/>
  <c r="I199" i="5" s="1"/>
  <c r="F200" i="5"/>
  <c r="H200" i="5" s="1"/>
  <c r="G200" i="5"/>
  <c r="I200" i="5" s="1"/>
  <c r="F201" i="5"/>
  <c r="H201" i="5" s="1"/>
  <c r="G201" i="5"/>
  <c r="I201" i="5" s="1"/>
  <c r="A85" i="4"/>
  <c r="B85" i="4"/>
  <c r="C85" i="4"/>
  <c r="D85" i="4"/>
  <c r="E85" i="4"/>
  <c r="F85" i="4"/>
  <c r="G85" i="4"/>
  <c r="H85" i="4"/>
  <c r="I85" i="4"/>
  <c r="J85" i="4"/>
  <c r="K85" i="4"/>
  <c r="M85" i="4" s="1"/>
  <c r="S85" i="1"/>
  <c r="T85" i="1" s="1"/>
  <c r="F197" i="5" l="1"/>
  <c r="H197" i="5" s="1"/>
  <c r="G196" i="5"/>
  <c r="I196" i="5" s="1"/>
  <c r="F196" i="5"/>
  <c r="H196" i="5" s="1"/>
  <c r="L196" i="5"/>
  <c r="M196" i="5" s="1"/>
  <c r="X85" i="4"/>
  <c r="G20" i="8"/>
  <c r="Z85" i="4"/>
  <c r="AI85" i="4"/>
  <c r="AL85" i="4" s="1"/>
  <c r="AS85" i="4"/>
  <c r="AV85" i="4" s="1"/>
  <c r="AN85" i="4"/>
  <c r="AQ85" i="4" s="1"/>
  <c r="G197" i="5"/>
  <c r="I197" i="5" s="1"/>
  <c r="L197" i="5"/>
  <c r="M197" i="5" s="1"/>
  <c r="K201" i="5"/>
  <c r="K199" i="5"/>
  <c r="K195" i="5"/>
  <c r="J201" i="5"/>
  <c r="J199" i="5"/>
  <c r="J195" i="5"/>
  <c r="K200" i="5"/>
  <c r="K198" i="5"/>
  <c r="K194" i="5"/>
  <c r="J200" i="5"/>
  <c r="J198" i="5"/>
  <c r="J194" i="5"/>
  <c r="AG85" i="4" l="1"/>
  <c r="J197" i="5"/>
  <c r="K196" i="5"/>
  <c r="J196" i="5"/>
  <c r="K197" i="5"/>
  <c r="R17" i="8"/>
  <c r="A82" i="4"/>
  <c r="B82" i="4"/>
  <c r="C82" i="4"/>
  <c r="D82" i="4"/>
  <c r="E82" i="4"/>
  <c r="F82" i="4"/>
  <c r="G82" i="4"/>
  <c r="H82" i="4"/>
  <c r="J82" i="4"/>
  <c r="K82" i="4"/>
  <c r="S82" i="1"/>
  <c r="M82" i="4" l="1"/>
  <c r="AN82" i="4"/>
  <c r="AQ82" i="4" s="1"/>
  <c r="AS82" i="4"/>
  <c r="AV82" i="4" s="1"/>
  <c r="AI82" i="4"/>
  <c r="AL82" i="4" s="1"/>
  <c r="Z82" i="4"/>
  <c r="AG82" i="4" s="1"/>
  <c r="T82" i="1"/>
  <c r="X82" i="4" l="1"/>
  <c r="A192" i="4" l="1"/>
  <c r="B192" i="4"/>
  <c r="C192" i="4"/>
  <c r="D192" i="4"/>
  <c r="E192" i="4"/>
  <c r="F192" i="4"/>
  <c r="G192" i="4"/>
  <c r="H192" i="4"/>
  <c r="I192" i="4"/>
  <c r="J192" i="4"/>
  <c r="K192" i="4"/>
  <c r="X192" i="4" s="1"/>
  <c r="U192" i="1"/>
  <c r="U191" i="1"/>
  <c r="S192" i="1" l="1"/>
  <c r="T192" i="1" s="1"/>
  <c r="AS192" i="4"/>
  <c r="AV192" i="4" s="1"/>
  <c r="AI192" i="4"/>
  <c r="AL192" i="4" s="1"/>
  <c r="AQ192" i="4"/>
  <c r="Z192" i="4"/>
  <c r="AG192" i="4" s="1"/>
  <c r="A126" i="4" l="1"/>
  <c r="B126" i="4"/>
  <c r="C126" i="4"/>
  <c r="D126" i="4"/>
  <c r="E126" i="4"/>
  <c r="F126" i="4"/>
  <c r="G126" i="4"/>
  <c r="H126" i="4"/>
  <c r="I126" i="4"/>
  <c r="J126" i="4"/>
  <c r="K126" i="4"/>
  <c r="A127" i="4"/>
  <c r="B127" i="4"/>
  <c r="C127" i="4"/>
  <c r="D127" i="4"/>
  <c r="E127" i="4"/>
  <c r="F127" i="4"/>
  <c r="G127" i="4"/>
  <c r="H127" i="4"/>
  <c r="I127" i="4"/>
  <c r="J127" i="4"/>
  <c r="K127" i="4"/>
  <c r="U126" i="1"/>
  <c r="S126" i="1" l="1"/>
  <c r="T126" i="1" s="1"/>
  <c r="AS126" i="4"/>
  <c r="AV126" i="4" s="1"/>
  <c r="M126" i="4"/>
  <c r="X126" i="4" s="1"/>
  <c r="Z126" i="4"/>
  <c r="AG126" i="4" s="1"/>
  <c r="AI126" i="4"/>
  <c r="AL126" i="4" s="1"/>
  <c r="AN126" i="4"/>
  <c r="AQ126" i="4" s="1"/>
  <c r="J11" i="4" l="1"/>
  <c r="A11" i="4"/>
  <c r="B11" i="4"/>
  <c r="C11" i="4"/>
  <c r="D11" i="4"/>
  <c r="E11" i="4"/>
  <c r="F11" i="4"/>
  <c r="G11" i="4"/>
  <c r="H11" i="4"/>
  <c r="I11" i="4"/>
  <c r="A12" i="4"/>
  <c r="B12" i="4"/>
  <c r="C12" i="4"/>
  <c r="D12" i="4"/>
  <c r="E12" i="4"/>
  <c r="F12" i="4"/>
  <c r="G12" i="4"/>
  <c r="H12" i="4"/>
  <c r="I12" i="4"/>
  <c r="U11" i="1"/>
  <c r="S11" i="1" l="1"/>
  <c r="T11" i="1" s="1"/>
  <c r="A10" i="4" l="1"/>
  <c r="B10" i="4"/>
  <c r="C10" i="4"/>
  <c r="D10" i="4"/>
  <c r="E10" i="4"/>
  <c r="F10" i="4"/>
  <c r="G10" i="4"/>
  <c r="H10" i="4"/>
  <c r="I10" i="4"/>
  <c r="J10" i="4"/>
  <c r="U10" i="1"/>
  <c r="S10" i="1" l="1"/>
  <c r="T10" i="1" s="1"/>
  <c r="A8" i="4" l="1"/>
  <c r="B8" i="4"/>
  <c r="C8" i="4"/>
  <c r="D8" i="4"/>
  <c r="E8" i="4"/>
  <c r="F8" i="4"/>
  <c r="G8" i="4"/>
  <c r="H8" i="4"/>
  <c r="I8" i="4"/>
  <c r="J8" i="4"/>
  <c r="U8" i="1"/>
  <c r="S8" i="1" l="1"/>
  <c r="T8" i="1" s="1"/>
  <c r="A215" i="4" l="1"/>
  <c r="B215" i="4"/>
  <c r="C215" i="4"/>
  <c r="D215" i="4"/>
  <c r="E215" i="4"/>
  <c r="F215" i="4"/>
  <c r="G215" i="4"/>
  <c r="H215" i="4"/>
  <c r="I215" i="4"/>
  <c r="J215" i="4"/>
  <c r="K215" i="4"/>
  <c r="X215" i="4" s="1"/>
  <c r="S215" i="1"/>
  <c r="T215" i="1" l="1"/>
  <c r="AS215" i="4"/>
  <c r="AV215" i="4" s="1"/>
  <c r="AN215" i="4"/>
  <c r="AQ215" i="4" s="1"/>
  <c r="AI215" i="4"/>
  <c r="AL215" i="4" s="1"/>
  <c r="Z215" i="4"/>
  <c r="AG215" i="4" s="1"/>
  <c r="A155" i="4"/>
  <c r="B155" i="4"/>
  <c r="C155" i="4"/>
  <c r="D155" i="4"/>
  <c r="E155" i="4"/>
  <c r="F155" i="4"/>
  <c r="G155" i="4"/>
  <c r="H155" i="4"/>
  <c r="I155" i="4"/>
  <c r="J155" i="4"/>
  <c r="K155" i="4"/>
  <c r="AI155" i="4" s="1"/>
  <c r="U154" i="1"/>
  <c r="U155" i="1"/>
  <c r="S155" i="1" l="1"/>
  <c r="T155" i="1" s="1"/>
  <c r="Z155" i="4"/>
  <c r="AG155" i="4" s="1"/>
  <c r="M155" i="4"/>
  <c r="X155" i="4" s="1"/>
  <c r="AS155" i="4"/>
  <c r="AV155" i="4" s="1"/>
  <c r="AN155" i="4"/>
  <c r="AQ155" i="4" s="1"/>
  <c r="AL155" i="4"/>
  <c r="U50" i="1" l="1"/>
  <c r="AS73" i="4"/>
  <c r="AV73" i="4" s="1"/>
  <c r="A74" i="4"/>
  <c r="B74" i="4"/>
  <c r="C74" i="4"/>
  <c r="D74" i="4"/>
  <c r="E74" i="4"/>
  <c r="F74" i="4"/>
  <c r="G74" i="4"/>
  <c r="H74" i="4"/>
  <c r="I74" i="4"/>
  <c r="J74" i="4"/>
  <c r="K74" i="4"/>
  <c r="AS74" i="4" s="1"/>
  <c r="AV74" i="4" s="1"/>
  <c r="A75" i="4"/>
  <c r="B75" i="4"/>
  <c r="C75" i="4"/>
  <c r="D75" i="4"/>
  <c r="E75" i="4"/>
  <c r="F75" i="4"/>
  <c r="G75" i="4"/>
  <c r="H75" i="4"/>
  <c r="I75" i="4"/>
  <c r="J75" i="4"/>
  <c r="K75" i="4"/>
  <c r="AS75" i="4" s="1"/>
  <c r="AV75" i="4" s="1"/>
  <c r="U73" i="1"/>
  <c r="U74" i="1"/>
  <c r="U75" i="1"/>
  <c r="S73" i="1" l="1"/>
  <c r="T73" i="1" s="1"/>
  <c r="S74" i="1"/>
  <c r="T74" i="1" s="1"/>
  <c r="S75" i="1"/>
  <c r="T75" i="1" s="1"/>
  <c r="AI75" i="4"/>
  <c r="AL75" i="4" s="1"/>
  <c r="AN74" i="4"/>
  <c r="AQ74" i="4" s="1"/>
  <c r="AI74" i="4"/>
  <c r="AL74" i="4" s="1"/>
  <c r="Z74" i="4"/>
  <c r="AG74" i="4" s="1"/>
  <c r="M75" i="4"/>
  <c r="X75" i="4" s="1"/>
  <c r="M74" i="4"/>
  <c r="X74" i="4" s="1"/>
  <c r="AN73" i="4"/>
  <c r="AQ73" i="4" s="1"/>
  <c r="M73" i="4"/>
  <c r="X73" i="4" s="1"/>
  <c r="AI73" i="4"/>
  <c r="AL73" i="4" s="1"/>
  <c r="AN75" i="4"/>
  <c r="AQ75" i="4" s="1"/>
  <c r="Z73" i="4"/>
  <c r="AG73" i="4" s="1"/>
  <c r="Z75" i="4"/>
  <c r="AG75" i="4" s="1"/>
  <c r="U104" i="1" l="1"/>
  <c r="A104" i="4"/>
  <c r="B104" i="4"/>
  <c r="C104" i="4"/>
  <c r="D104" i="4"/>
  <c r="E104" i="4"/>
  <c r="F104" i="4"/>
  <c r="G104" i="4"/>
  <c r="H104" i="4"/>
  <c r="I104" i="4"/>
  <c r="J104" i="4"/>
  <c r="K104" i="4"/>
  <c r="X104" i="4" s="1"/>
  <c r="A105" i="4"/>
  <c r="B105" i="4"/>
  <c r="C105" i="4"/>
  <c r="D105" i="4"/>
  <c r="E105" i="4"/>
  <c r="F105" i="4"/>
  <c r="G105" i="4"/>
  <c r="H105" i="4"/>
  <c r="I105" i="4"/>
  <c r="J105" i="4"/>
  <c r="K105" i="4"/>
  <c r="AI105" i="4" s="1"/>
  <c r="AL105" i="4" s="1"/>
  <c r="A106" i="4"/>
  <c r="B106" i="4"/>
  <c r="C106" i="4"/>
  <c r="D106" i="4"/>
  <c r="E106" i="4"/>
  <c r="F106" i="4"/>
  <c r="G106" i="4"/>
  <c r="H106" i="4"/>
  <c r="I106" i="4"/>
  <c r="J106" i="4"/>
  <c r="K106" i="4"/>
  <c r="U105" i="1"/>
  <c r="U106" i="1"/>
  <c r="AN71" i="4"/>
  <c r="AQ71" i="4" s="1"/>
  <c r="U71" i="1"/>
  <c r="M67" i="4"/>
  <c r="U67" i="1"/>
  <c r="U66" i="1"/>
  <c r="S106" i="1" l="1"/>
  <c r="T106" i="1" s="1"/>
  <c r="S105" i="1"/>
  <c r="T105" i="1" s="1"/>
  <c r="S71" i="1"/>
  <c r="T71" i="1" s="1"/>
  <c r="S67" i="1"/>
  <c r="T67" i="1" s="1"/>
  <c r="S104" i="1"/>
  <c r="T104" i="1" s="1"/>
  <c r="AN106" i="4"/>
  <c r="AQ106" i="4" s="1"/>
  <c r="AS106" i="4"/>
  <c r="AV106" i="4" s="1"/>
  <c r="Z106" i="4"/>
  <c r="AG106" i="4" s="1"/>
  <c r="AI106" i="4"/>
  <c r="AL106" i="4" s="1"/>
  <c r="AN104" i="4"/>
  <c r="AQ104" i="4" s="1"/>
  <c r="AS105" i="4"/>
  <c r="AV105" i="4" s="1"/>
  <c r="X106" i="4"/>
  <c r="Z105" i="4"/>
  <c r="AG105" i="4" s="1"/>
  <c r="AN105" i="4"/>
  <c r="AQ105" i="4" s="1"/>
  <c r="AI104" i="4"/>
  <c r="AL104" i="4" s="1"/>
  <c r="AS104" i="4"/>
  <c r="AV104" i="4" s="1"/>
  <c r="X105" i="4"/>
  <c r="Z104" i="4"/>
  <c r="AG104" i="4" s="1"/>
  <c r="M71" i="4"/>
  <c r="X71" i="4" s="1"/>
  <c r="AI71" i="4"/>
  <c r="AL71" i="4" s="1"/>
  <c r="AS71" i="4"/>
  <c r="AV71" i="4" s="1"/>
  <c r="Z71" i="4"/>
  <c r="AG71" i="4" s="1"/>
  <c r="AN67" i="4"/>
  <c r="AQ67" i="4" s="1"/>
  <c r="X67" i="4"/>
  <c r="Z67" i="4"/>
  <c r="AG67" i="4" s="1"/>
  <c r="AS67" i="4"/>
  <c r="AV67" i="4" s="1"/>
  <c r="AI67" i="4"/>
  <c r="AL67" i="4" s="1"/>
  <c r="A125" i="4" l="1"/>
  <c r="B125" i="4"/>
  <c r="C125" i="4"/>
  <c r="D125" i="4"/>
  <c r="E125" i="4"/>
  <c r="F125" i="4"/>
  <c r="G125" i="4"/>
  <c r="H125" i="4"/>
  <c r="I125" i="4"/>
  <c r="J125" i="4"/>
  <c r="K125" i="4"/>
  <c r="U125" i="1"/>
  <c r="S125" i="1" l="1"/>
  <c r="T125" i="1" s="1"/>
  <c r="Z125" i="4"/>
  <c r="AG125" i="4" s="1"/>
  <c r="M125" i="4"/>
  <c r="X125" i="4" s="1"/>
  <c r="AN125" i="4"/>
  <c r="AQ125" i="4" s="1"/>
  <c r="AS125" i="4"/>
  <c r="AV125" i="4" s="1"/>
  <c r="AI125" i="4"/>
  <c r="AL125" i="4" s="1"/>
  <c r="A51" i="4" l="1"/>
  <c r="B51" i="4"/>
  <c r="C51" i="4"/>
  <c r="D51" i="4"/>
  <c r="E51" i="4"/>
  <c r="F51" i="4"/>
  <c r="G51" i="4"/>
  <c r="H51" i="4"/>
  <c r="I51" i="4"/>
  <c r="J51" i="4"/>
  <c r="K51" i="4"/>
  <c r="U51" i="1"/>
  <c r="S51" i="1" l="1"/>
  <c r="T51" i="1" s="1"/>
  <c r="M51" i="4"/>
  <c r="X51" i="4" s="1"/>
  <c r="AN51" i="4"/>
  <c r="AQ51" i="4" s="1"/>
  <c r="AI51" i="4"/>
  <c r="AL51" i="4" s="1"/>
  <c r="Z51" i="4"/>
  <c r="AG51" i="4" s="1"/>
  <c r="AS51" i="4"/>
  <c r="AV51" i="4" s="1"/>
  <c r="U54" i="1" l="1"/>
  <c r="S53" i="1"/>
  <c r="S54" i="1" l="1"/>
  <c r="T54" i="1" s="1"/>
  <c r="T53" i="1"/>
  <c r="A53" i="4"/>
  <c r="B53" i="4"/>
  <c r="C53" i="4"/>
  <c r="D53" i="4"/>
  <c r="E53" i="4"/>
  <c r="F53" i="4"/>
  <c r="G53" i="4"/>
  <c r="H53" i="4"/>
  <c r="I53" i="4"/>
  <c r="J53" i="4"/>
  <c r="K53" i="4"/>
  <c r="AI53" i="4" s="1"/>
  <c r="A54" i="4"/>
  <c r="B54" i="4"/>
  <c r="C54" i="4"/>
  <c r="D54" i="4"/>
  <c r="E54" i="4"/>
  <c r="F54" i="4"/>
  <c r="G54" i="4"/>
  <c r="H54" i="4"/>
  <c r="I54" i="4"/>
  <c r="J54" i="4"/>
  <c r="K54" i="4"/>
  <c r="AS54" i="4" s="1"/>
  <c r="M53" i="4" l="1"/>
  <c r="X53" i="4" s="1"/>
  <c r="Z53" i="4"/>
  <c r="AG53" i="4" s="1"/>
  <c r="AN54" i="4"/>
  <c r="AQ54" i="4" s="1"/>
  <c r="AL53" i="4"/>
  <c r="AS53" i="4"/>
  <c r="AV53" i="4" s="1"/>
  <c r="AI54" i="4"/>
  <c r="AL54" i="4" s="1"/>
  <c r="M54" i="4"/>
  <c r="X54" i="4" s="1"/>
  <c r="AV54" i="4"/>
  <c r="AN53" i="4"/>
  <c r="AQ53" i="4" s="1"/>
  <c r="Z54" i="4"/>
  <c r="AG54" i="4" s="1"/>
  <c r="M62" i="4" l="1"/>
  <c r="U59" i="1"/>
  <c r="U61" i="1"/>
  <c r="U62" i="1"/>
  <c r="S62" i="1" l="1"/>
  <c r="S61" i="1"/>
  <c r="AS59" i="4"/>
  <c r="AV59" i="4" s="1"/>
  <c r="AI59" i="4"/>
  <c r="AL59" i="4" s="1"/>
  <c r="AN59" i="4"/>
  <c r="AQ59" i="4" s="1"/>
  <c r="Z59" i="4"/>
  <c r="AG59" i="4" s="1"/>
  <c r="X59" i="4"/>
  <c r="S59" i="1"/>
  <c r="X61" i="4"/>
  <c r="AS61" i="4"/>
  <c r="AV61" i="4" s="1"/>
  <c r="AI61" i="4"/>
  <c r="AL61" i="4" s="1"/>
  <c r="AN61" i="4"/>
  <c r="AQ61" i="4" s="1"/>
  <c r="Z61" i="4"/>
  <c r="AG61" i="4" s="1"/>
  <c r="X62" i="4"/>
  <c r="AS62" i="4"/>
  <c r="AV62" i="4" s="1"/>
  <c r="AI62" i="4"/>
  <c r="AL62" i="4" s="1"/>
  <c r="AN62" i="4"/>
  <c r="AQ62" i="4" s="1"/>
  <c r="Z62" i="4"/>
  <c r="AG62" i="4" s="1"/>
  <c r="T62" i="1" l="1"/>
  <c r="T61" i="1"/>
  <c r="T59" i="1"/>
  <c r="A17" i="4" l="1"/>
  <c r="B17" i="4"/>
  <c r="C17" i="4"/>
  <c r="D17" i="4"/>
  <c r="E17" i="4"/>
  <c r="F17" i="4"/>
  <c r="G17" i="4"/>
  <c r="H17" i="4"/>
  <c r="I17" i="4"/>
  <c r="J17" i="4"/>
  <c r="K17" i="4"/>
  <c r="A18" i="4"/>
  <c r="B18" i="4"/>
  <c r="C18" i="4"/>
  <c r="D18" i="4"/>
  <c r="E18" i="4"/>
  <c r="F18" i="4"/>
  <c r="G18" i="4"/>
  <c r="H18" i="4"/>
  <c r="I18" i="4"/>
  <c r="J18" i="4"/>
  <c r="K18" i="4"/>
  <c r="M18" i="4" s="1"/>
  <c r="A19" i="4"/>
  <c r="B19" i="4"/>
  <c r="C19" i="4"/>
  <c r="D19" i="4"/>
  <c r="E19" i="4"/>
  <c r="F19" i="4"/>
  <c r="G19" i="4"/>
  <c r="H19" i="4"/>
  <c r="I19" i="4"/>
  <c r="J19" i="4"/>
  <c r="K19" i="4"/>
  <c r="AS19" i="4" s="1"/>
  <c r="U17" i="1"/>
  <c r="U18" i="1"/>
  <c r="S19" i="1"/>
  <c r="T19" i="1" s="1"/>
  <c r="S18" i="1" l="1"/>
  <c r="T18" i="1" s="1"/>
  <c r="M17" i="4"/>
  <c r="X17" i="4" s="1"/>
  <c r="S17" i="1"/>
  <c r="T17" i="1" s="1"/>
  <c r="X19" i="4"/>
  <c r="X18" i="4"/>
  <c r="AN19" i="4"/>
  <c r="AQ19" i="4" s="1"/>
  <c r="AS18" i="4"/>
  <c r="AV18" i="4" s="1"/>
  <c r="AI19" i="4"/>
  <c r="AL19" i="4" s="1"/>
  <c r="AN18" i="4"/>
  <c r="AQ18" i="4" s="1"/>
  <c r="AS17" i="4"/>
  <c r="AV17" i="4" s="1"/>
  <c r="Z19" i="4"/>
  <c r="AG19" i="4" s="1"/>
  <c r="AI18" i="4"/>
  <c r="AL18" i="4" s="1"/>
  <c r="AN17" i="4"/>
  <c r="AQ17" i="4" s="1"/>
  <c r="AV19" i="4"/>
  <c r="Z18" i="4"/>
  <c r="AG18" i="4" s="1"/>
  <c r="AI17" i="4"/>
  <c r="AL17" i="4" s="1"/>
  <c r="Z17" i="4"/>
  <c r="AG17" i="4" s="1"/>
  <c r="A208" i="4" l="1"/>
  <c r="B208" i="4"/>
  <c r="C208" i="4"/>
  <c r="D208" i="4"/>
  <c r="E208" i="4"/>
  <c r="F208" i="4"/>
  <c r="G208" i="4"/>
  <c r="H208" i="4"/>
  <c r="I208" i="4"/>
  <c r="J208" i="4"/>
  <c r="K208" i="4"/>
  <c r="A213" i="4"/>
  <c r="B213" i="4"/>
  <c r="C213" i="4"/>
  <c r="D213" i="4"/>
  <c r="E213" i="4"/>
  <c r="F213" i="4"/>
  <c r="G213" i="4"/>
  <c r="H213" i="4"/>
  <c r="I213" i="4"/>
  <c r="J213" i="4"/>
  <c r="K213" i="4"/>
  <c r="A214" i="4"/>
  <c r="B214" i="4"/>
  <c r="C214" i="4"/>
  <c r="D214" i="4"/>
  <c r="E214" i="4"/>
  <c r="F214" i="4"/>
  <c r="G214" i="4"/>
  <c r="H214" i="4"/>
  <c r="I214" i="4"/>
  <c r="J214" i="4"/>
  <c r="K214" i="4"/>
  <c r="X214" i="4" s="1"/>
  <c r="A216" i="4"/>
  <c r="B216" i="4"/>
  <c r="C216" i="4"/>
  <c r="D216" i="4"/>
  <c r="E216" i="4"/>
  <c r="F216" i="4"/>
  <c r="G216" i="4"/>
  <c r="H216" i="4"/>
  <c r="I216" i="4"/>
  <c r="J216" i="4"/>
  <c r="K216" i="4"/>
  <c r="A217" i="4"/>
  <c r="B217" i="4"/>
  <c r="C217" i="4"/>
  <c r="D217" i="4"/>
  <c r="E217" i="4"/>
  <c r="F217" i="4"/>
  <c r="G217" i="4"/>
  <c r="H217" i="4"/>
  <c r="I217" i="4"/>
  <c r="J217" i="4"/>
  <c r="K217" i="4"/>
  <c r="U220" i="1" l="1"/>
  <c r="AD223" i="4" l="1"/>
  <c r="AP223" i="4"/>
  <c r="A128" i="4" l="1"/>
  <c r="B128" i="4"/>
  <c r="C128" i="4"/>
  <c r="D128" i="4"/>
  <c r="E128" i="4"/>
  <c r="F128" i="4"/>
  <c r="G128" i="4"/>
  <c r="H128" i="4"/>
  <c r="I128" i="4"/>
  <c r="J128" i="4"/>
  <c r="K128" i="4"/>
  <c r="A129" i="4"/>
  <c r="B129" i="4"/>
  <c r="C129" i="4"/>
  <c r="D129" i="4"/>
  <c r="E129" i="4"/>
  <c r="F129" i="4"/>
  <c r="G129" i="4"/>
  <c r="H129" i="4"/>
  <c r="I129" i="4"/>
  <c r="J129" i="4"/>
  <c r="K129" i="4"/>
  <c r="U129" i="1"/>
  <c r="U128" i="1"/>
  <c r="AS128" i="4" l="1"/>
  <c r="AV128" i="4" s="1"/>
  <c r="Z129" i="4"/>
  <c r="AG129" i="4" s="1"/>
  <c r="S128" i="1"/>
  <c r="T128" i="1" s="1"/>
  <c r="S129" i="1"/>
  <c r="T129" i="1" s="1"/>
  <c r="Z128" i="4"/>
  <c r="AG128" i="4" s="1"/>
  <c r="AI128" i="4"/>
  <c r="AL128" i="4" s="1"/>
  <c r="AI129" i="4"/>
  <c r="AL129" i="4" s="1"/>
  <c r="AN129" i="4"/>
  <c r="AQ129" i="4" s="1"/>
  <c r="X129" i="4"/>
  <c r="AN128" i="4"/>
  <c r="AQ128" i="4" s="1"/>
  <c r="X128" i="4"/>
  <c r="AS129" i="4"/>
  <c r="AV129" i="4" s="1"/>
  <c r="U142" i="1" l="1"/>
  <c r="K206" i="4" l="1"/>
  <c r="J206" i="4"/>
  <c r="I206" i="4"/>
  <c r="H206" i="4"/>
  <c r="G206" i="4"/>
  <c r="F206" i="4"/>
  <c r="E206" i="4"/>
  <c r="D206" i="4"/>
  <c r="C206" i="4"/>
  <c r="B206" i="4"/>
  <c r="A206" i="4"/>
  <c r="K205" i="4"/>
  <c r="J205" i="4"/>
  <c r="I205" i="4"/>
  <c r="H205" i="4"/>
  <c r="G205" i="4"/>
  <c r="F205" i="4"/>
  <c r="E205" i="4"/>
  <c r="D205" i="4"/>
  <c r="C205" i="4"/>
  <c r="B205" i="4"/>
  <c r="A205" i="4"/>
  <c r="K203" i="4"/>
  <c r="Z203" i="4" s="1"/>
  <c r="J203" i="4"/>
  <c r="I203" i="4"/>
  <c r="H203" i="4"/>
  <c r="G203" i="4"/>
  <c r="F203" i="4"/>
  <c r="E203" i="4"/>
  <c r="D203" i="4"/>
  <c r="C203" i="4"/>
  <c r="B203" i="4"/>
  <c r="A203" i="4"/>
  <c r="K202" i="4"/>
  <c r="J202" i="4"/>
  <c r="I202" i="4"/>
  <c r="H202" i="4"/>
  <c r="G202" i="4"/>
  <c r="F202" i="4"/>
  <c r="E202" i="4"/>
  <c r="D202" i="4"/>
  <c r="C202" i="4"/>
  <c r="B202" i="4"/>
  <c r="A202" i="4"/>
  <c r="K201" i="4"/>
  <c r="J201" i="4"/>
  <c r="I201" i="4"/>
  <c r="H201" i="4"/>
  <c r="G201" i="4"/>
  <c r="F201" i="4"/>
  <c r="E201" i="4"/>
  <c r="D201" i="4"/>
  <c r="C201" i="4"/>
  <c r="B201" i="4"/>
  <c r="A201" i="4"/>
  <c r="K200" i="4"/>
  <c r="J200" i="4"/>
  <c r="I200" i="4"/>
  <c r="H200" i="4"/>
  <c r="G200" i="4"/>
  <c r="F200" i="4"/>
  <c r="E200" i="4"/>
  <c r="D200" i="4"/>
  <c r="C200" i="4"/>
  <c r="B200" i="4"/>
  <c r="A200" i="4"/>
  <c r="K199" i="4"/>
  <c r="J199" i="4"/>
  <c r="I199" i="4"/>
  <c r="H199" i="4"/>
  <c r="G199" i="4"/>
  <c r="F199" i="4"/>
  <c r="E199" i="4"/>
  <c r="D199" i="4"/>
  <c r="C199" i="4"/>
  <c r="B199" i="4"/>
  <c r="A199" i="4"/>
  <c r="K198" i="4"/>
  <c r="J198" i="4"/>
  <c r="I198" i="4"/>
  <c r="H198" i="4"/>
  <c r="G198" i="4"/>
  <c r="F198" i="4"/>
  <c r="E198" i="4"/>
  <c r="D198" i="4"/>
  <c r="C198" i="4"/>
  <c r="B198" i="4"/>
  <c r="A198" i="4"/>
  <c r="K197" i="4"/>
  <c r="J197" i="4"/>
  <c r="I197" i="4"/>
  <c r="H197" i="4"/>
  <c r="G197" i="4"/>
  <c r="F197" i="4"/>
  <c r="E197" i="4"/>
  <c r="D197" i="4"/>
  <c r="C197" i="4"/>
  <c r="B197" i="4"/>
  <c r="A197" i="4"/>
  <c r="K196" i="4"/>
  <c r="J196" i="4"/>
  <c r="I196" i="4"/>
  <c r="H196" i="4"/>
  <c r="G196" i="4"/>
  <c r="F196" i="4"/>
  <c r="E196" i="4"/>
  <c r="D196" i="4"/>
  <c r="C196" i="4"/>
  <c r="B196" i="4"/>
  <c r="A196" i="4"/>
  <c r="K194" i="4"/>
  <c r="J194" i="4"/>
  <c r="I194" i="4"/>
  <c r="H194" i="4"/>
  <c r="G194" i="4"/>
  <c r="F194" i="4"/>
  <c r="E194" i="4"/>
  <c r="D194" i="4"/>
  <c r="C194" i="4"/>
  <c r="B194" i="4"/>
  <c r="A194" i="4"/>
  <c r="K193" i="4"/>
  <c r="J193" i="4"/>
  <c r="I193" i="4"/>
  <c r="H193" i="4"/>
  <c r="G193" i="4"/>
  <c r="F193" i="4"/>
  <c r="E193" i="4"/>
  <c r="D193" i="4"/>
  <c r="C193" i="4"/>
  <c r="B193" i="4"/>
  <c r="A193" i="4"/>
  <c r="K191" i="4"/>
  <c r="J191" i="4"/>
  <c r="I191" i="4"/>
  <c r="H191" i="4"/>
  <c r="G191" i="4"/>
  <c r="F191" i="4"/>
  <c r="E191" i="4"/>
  <c r="D191" i="4"/>
  <c r="C191" i="4"/>
  <c r="B191" i="4"/>
  <c r="A191" i="4"/>
  <c r="K190" i="4"/>
  <c r="J190" i="4"/>
  <c r="I190" i="4"/>
  <c r="H190" i="4"/>
  <c r="G190" i="4"/>
  <c r="F190" i="4"/>
  <c r="E190" i="4"/>
  <c r="D190" i="4"/>
  <c r="C190" i="4"/>
  <c r="B190" i="4"/>
  <c r="A190" i="4"/>
  <c r="K189" i="4"/>
  <c r="J189" i="4"/>
  <c r="I189" i="4"/>
  <c r="H189" i="4"/>
  <c r="G189" i="4"/>
  <c r="F189" i="4"/>
  <c r="E189" i="4"/>
  <c r="D189" i="4"/>
  <c r="C189" i="4"/>
  <c r="B189" i="4"/>
  <c r="A189" i="4"/>
  <c r="K188" i="4"/>
  <c r="J188" i="4"/>
  <c r="I188" i="4"/>
  <c r="H188" i="4"/>
  <c r="G188" i="4"/>
  <c r="F188" i="4"/>
  <c r="E188" i="4"/>
  <c r="D188" i="4"/>
  <c r="C188" i="4"/>
  <c r="B188" i="4"/>
  <c r="A188" i="4"/>
  <c r="K187" i="4"/>
  <c r="J187" i="4"/>
  <c r="I187" i="4"/>
  <c r="H187" i="4"/>
  <c r="G187" i="4"/>
  <c r="F187" i="4"/>
  <c r="E187" i="4"/>
  <c r="D187" i="4"/>
  <c r="C187" i="4"/>
  <c r="B187" i="4"/>
  <c r="A187" i="4"/>
  <c r="K186" i="4"/>
  <c r="J186" i="4"/>
  <c r="I186" i="4"/>
  <c r="H186" i="4"/>
  <c r="G186" i="4"/>
  <c r="F186" i="4"/>
  <c r="E186" i="4"/>
  <c r="D186" i="4"/>
  <c r="C186" i="4"/>
  <c r="B186" i="4"/>
  <c r="A186" i="4"/>
  <c r="K185" i="4"/>
  <c r="J185" i="4"/>
  <c r="I185" i="4"/>
  <c r="H185" i="4"/>
  <c r="G185" i="4"/>
  <c r="F185" i="4"/>
  <c r="E185" i="4"/>
  <c r="D185" i="4"/>
  <c r="C185" i="4"/>
  <c r="B185" i="4"/>
  <c r="A185" i="4"/>
  <c r="K184" i="4"/>
  <c r="J184" i="4"/>
  <c r="I184" i="4"/>
  <c r="H184" i="4"/>
  <c r="G184" i="4"/>
  <c r="F184" i="4"/>
  <c r="E184" i="4"/>
  <c r="D184" i="4"/>
  <c r="C184" i="4"/>
  <c r="B184" i="4"/>
  <c r="A184" i="4"/>
  <c r="K183" i="4"/>
  <c r="J183" i="4"/>
  <c r="I183" i="4"/>
  <c r="H183" i="4"/>
  <c r="G183" i="4"/>
  <c r="F183" i="4"/>
  <c r="E183" i="4"/>
  <c r="D183" i="4"/>
  <c r="C183" i="4"/>
  <c r="B183" i="4"/>
  <c r="A183" i="4"/>
  <c r="K182" i="4"/>
  <c r="J182" i="4"/>
  <c r="I182" i="4"/>
  <c r="H182" i="4"/>
  <c r="G182" i="4"/>
  <c r="F182" i="4"/>
  <c r="E182" i="4"/>
  <c r="D182" i="4"/>
  <c r="C182" i="4"/>
  <c r="B182" i="4"/>
  <c r="A182" i="4"/>
  <c r="K181" i="4"/>
  <c r="J181" i="4"/>
  <c r="I181" i="4"/>
  <c r="H181" i="4"/>
  <c r="G181" i="4"/>
  <c r="F181" i="4"/>
  <c r="E181" i="4"/>
  <c r="D181" i="4"/>
  <c r="C181" i="4"/>
  <c r="B181" i="4"/>
  <c r="A181" i="4"/>
  <c r="K180" i="4"/>
  <c r="J180" i="4"/>
  <c r="I180" i="4"/>
  <c r="H180" i="4"/>
  <c r="G180" i="4"/>
  <c r="F180" i="4"/>
  <c r="E180" i="4"/>
  <c r="D180" i="4"/>
  <c r="C180" i="4"/>
  <c r="B180" i="4"/>
  <c r="A180" i="4"/>
  <c r="K177" i="4"/>
  <c r="J177" i="4"/>
  <c r="I177" i="4"/>
  <c r="H177" i="4"/>
  <c r="G177" i="4"/>
  <c r="F177" i="4"/>
  <c r="E177" i="4"/>
  <c r="D177" i="4"/>
  <c r="C177" i="4"/>
  <c r="B177" i="4"/>
  <c r="A177" i="4"/>
  <c r="J176" i="4"/>
  <c r="I176" i="4"/>
  <c r="H176" i="4"/>
  <c r="G176" i="4"/>
  <c r="F176" i="4"/>
  <c r="E176" i="4"/>
  <c r="D176" i="4"/>
  <c r="C176" i="4"/>
  <c r="B176" i="4"/>
  <c r="A176" i="4"/>
  <c r="J175" i="4"/>
  <c r="I175" i="4"/>
  <c r="H175" i="4"/>
  <c r="G175" i="4"/>
  <c r="F175" i="4"/>
  <c r="E175" i="4"/>
  <c r="D175" i="4"/>
  <c r="C175" i="4"/>
  <c r="B175" i="4"/>
  <c r="A175" i="4"/>
  <c r="K174" i="4"/>
  <c r="J174" i="4"/>
  <c r="I174" i="4"/>
  <c r="H174" i="4"/>
  <c r="G174" i="4"/>
  <c r="F174" i="4"/>
  <c r="E174" i="4"/>
  <c r="D174" i="4"/>
  <c r="C174" i="4"/>
  <c r="B174" i="4"/>
  <c r="A174" i="4"/>
  <c r="K173" i="4"/>
  <c r="J173" i="4"/>
  <c r="I173" i="4"/>
  <c r="H173" i="4"/>
  <c r="G173" i="4"/>
  <c r="F173" i="4"/>
  <c r="E173" i="4"/>
  <c r="D173" i="4"/>
  <c r="C173" i="4"/>
  <c r="B173" i="4"/>
  <c r="A173" i="4"/>
  <c r="K172" i="4"/>
  <c r="J172" i="4"/>
  <c r="I172" i="4"/>
  <c r="H172" i="4"/>
  <c r="G172" i="4"/>
  <c r="F172" i="4"/>
  <c r="E172" i="4"/>
  <c r="D172" i="4"/>
  <c r="C172" i="4"/>
  <c r="B172" i="4"/>
  <c r="A172" i="4"/>
  <c r="K171" i="4"/>
  <c r="J171" i="4"/>
  <c r="I171" i="4"/>
  <c r="H171" i="4"/>
  <c r="G171" i="4"/>
  <c r="F171" i="4"/>
  <c r="E171" i="4"/>
  <c r="D171" i="4"/>
  <c r="C171" i="4"/>
  <c r="B171" i="4"/>
  <c r="A171" i="4"/>
  <c r="K170" i="4"/>
  <c r="J170" i="4"/>
  <c r="I170" i="4"/>
  <c r="H170" i="4"/>
  <c r="G170" i="4"/>
  <c r="F170" i="4"/>
  <c r="E170" i="4"/>
  <c r="D170" i="4"/>
  <c r="C170" i="4"/>
  <c r="B170" i="4"/>
  <c r="A170" i="4"/>
  <c r="K169" i="4"/>
  <c r="J169" i="4"/>
  <c r="I169" i="4"/>
  <c r="H169" i="4"/>
  <c r="G169" i="4"/>
  <c r="F169" i="4"/>
  <c r="E169" i="4"/>
  <c r="D169" i="4"/>
  <c r="C169" i="4"/>
  <c r="B169" i="4"/>
  <c r="A169" i="4"/>
  <c r="K168" i="4"/>
  <c r="J168" i="4"/>
  <c r="I168" i="4"/>
  <c r="H168" i="4"/>
  <c r="G168" i="4"/>
  <c r="F168" i="4"/>
  <c r="E168" i="4"/>
  <c r="D168" i="4"/>
  <c r="C168" i="4"/>
  <c r="B168" i="4"/>
  <c r="A168" i="4"/>
  <c r="K166" i="4"/>
  <c r="J166" i="4"/>
  <c r="I166" i="4"/>
  <c r="H166" i="4"/>
  <c r="G166" i="4"/>
  <c r="F166" i="4"/>
  <c r="E166" i="4"/>
  <c r="D166" i="4"/>
  <c r="C166" i="4"/>
  <c r="B166" i="4"/>
  <c r="A166" i="4"/>
  <c r="K165" i="4"/>
  <c r="J165" i="4"/>
  <c r="I165" i="4"/>
  <c r="H165" i="4"/>
  <c r="G165" i="4"/>
  <c r="F165" i="4"/>
  <c r="E165" i="4"/>
  <c r="D165" i="4"/>
  <c r="C165" i="4"/>
  <c r="B165" i="4"/>
  <c r="A165" i="4"/>
  <c r="K164" i="4"/>
  <c r="J164" i="4"/>
  <c r="I164" i="4"/>
  <c r="H164" i="4"/>
  <c r="G164" i="4"/>
  <c r="F164" i="4"/>
  <c r="E164" i="4"/>
  <c r="D164" i="4"/>
  <c r="C164" i="4"/>
  <c r="B164" i="4"/>
  <c r="A164" i="4"/>
  <c r="K163" i="4"/>
  <c r="J163" i="4"/>
  <c r="I163" i="4"/>
  <c r="H163" i="4"/>
  <c r="G163" i="4"/>
  <c r="F163" i="4"/>
  <c r="E163" i="4"/>
  <c r="D163" i="4"/>
  <c r="C163" i="4"/>
  <c r="B163" i="4"/>
  <c r="A163" i="4"/>
  <c r="J162" i="4"/>
  <c r="I162" i="4"/>
  <c r="H162" i="4"/>
  <c r="G162" i="4"/>
  <c r="F162" i="4"/>
  <c r="E162" i="4"/>
  <c r="D162" i="4"/>
  <c r="C162" i="4"/>
  <c r="B162" i="4"/>
  <c r="A162" i="4"/>
  <c r="K161" i="4"/>
  <c r="J161" i="4"/>
  <c r="I161" i="4"/>
  <c r="H161" i="4"/>
  <c r="G161" i="4"/>
  <c r="F161" i="4"/>
  <c r="E161" i="4"/>
  <c r="D161" i="4"/>
  <c r="C161" i="4"/>
  <c r="B161" i="4"/>
  <c r="A161" i="4"/>
  <c r="K160" i="4"/>
  <c r="J160" i="4"/>
  <c r="I160" i="4"/>
  <c r="H160" i="4"/>
  <c r="G160" i="4"/>
  <c r="F160" i="4"/>
  <c r="E160" i="4"/>
  <c r="D160" i="4"/>
  <c r="C160" i="4"/>
  <c r="B160" i="4"/>
  <c r="A160" i="4"/>
  <c r="K159" i="4"/>
  <c r="J159" i="4"/>
  <c r="I159" i="4"/>
  <c r="H159" i="4"/>
  <c r="G159" i="4"/>
  <c r="F159" i="4"/>
  <c r="E159" i="4"/>
  <c r="D159" i="4"/>
  <c r="C159" i="4"/>
  <c r="B159" i="4"/>
  <c r="A159" i="4"/>
  <c r="K158" i="4"/>
  <c r="J158" i="4"/>
  <c r="I158" i="4"/>
  <c r="H158" i="4"/>
  <c r="G158" i="4"/>
  <c r="F158" i="4"/>
  <c r="E158" i="4"/>
  <c r="D158" i="4"/>
  <c r="C158" i="4"/>
  <c r="B158" i="4"/>
  <c r="A158" i="4"/>
  <c r="J157" i="4"/>
  <c r="I157" i="4"/>
  <c r="H157" i="4"/>
  <c r="G157" i="4"/>
  <c r="F157" i="4"/>
  <c r="E157" i="4"/>
  <c r="D157" i="4"/>
  <c r="C157" i="4"/>
  <c r="B157" i="4"/>
  <c r="A157" i="4"/>
  <c r="J156" i="4"/>
  <c r="I156" i="4"/>
  <c r="H156" i="4"/>
  <c r="G156" i="4"/>
  <c r="F156" i="4"/>
  <c r="E156" i="4"/>
  <c r="D156" i="4"/>
  <c r="C156" i="4"/>
  <c r="B156" i="4"/>
  <c r="A156" i="4"/>
  <c r="K154" i="4"/>
  <c r="J154" i="4"/>
  <c r="I154" i="4"/>
  <c r="H154" i="4"/>
  <c r="G154" i="4"/>
  <c r="F154" i="4"/>
  <c r="E154" i="4"/>
  <c r="D154" i="4"/>
  <c r="C154" i="4"/>
  <c r="B154" i="4"/>
  <c r="A154" i="4"/>
  <c r="K153" i="4"/>
  <c r="J153" i="4"/>
  <c r="I153" i="4"/>
  <c r="H153" i="4"/>
  <c r="G153" i="4"/>
  <c r="F153" i="4"/>
  <c r="E153" i="4"/>
  <c r="D153" i="4"/>
  <c r="C153" i="4"/>
  <c r="B153" i="4"/>
  <c r="A153" i="4"/>
  <c r="K152" i="4"/>
  <c r="J152" i="4"/>
  <c r="I152" i="4"/>
  <c r="H152" i="4"/>
  <c r="G152" i="4"/>
  <c r="F152" i="4"/>
  <c r="E152" i="4"/>
  <c r="D152" i="4"/>
  <c r="C152" i="4"/>
  <c r="B152" i="4"/>
  <c r="A152" i="4"/>
  <c r="K151" i="4"/>
  <c r="J151" i="4"/>
  <c r="I151" i="4"/>
  <c r="H151" i="4"/>
  <c r="G151" i="4"/>
  <c r="F151" i="4"/>
  <c r="E151" i="4"/>
  <c r="D151" i="4"/>
  <c r="C151" i="4"/>
  <c r="B151" i="4"/>
  <c r="A151" i="4"/>
  <c r="K150" i="4"/>
  <c r="J150" i="4"/>
  <c r="I150" i="4"/>
  <c r="H150" i="4"/>
  <c r="G150" i="4"/>
  <c r="F150" i="4"/>
  <c r="E150" i="4"/>
  <c r="D150" i="4"/>
  <c r="C150" i="4"/>
  <c r="B150" i="4"/>
  <c r="A150" i="4"/>
  <c r="K149" i="4"/>
  <c r="J149" i="4"/>
  <c r="I149" i="4"/>
  <c r="H149" i="4"/>
  <c r="G149" i="4"/>
  <c r="F149" i="4"/>
  <c r="E149" i="4"/>
  <c r="D149" i="4"/>
  <c r="C149" i="4"/>
  <c r="B149" i="4"/>
  <c r="A149" i="4"/>
  <c r="K148" i="4"/>
  <c r="J148" i="4"/>
  <c r="I148" i="4"/>
  <c r="H148" i="4"/>
  <c r="G148" i="4"/>
  <c r="F148" i="4"/>
  <c r="E148" i="4"/>
  <c r="D148" i="4"/>
  <c r="C148" i="4"/>
  <c r="B148" i="4"/>
  <c r="A148" i="4"/>
  <c r="K147" i="4"/>
  <c r="J147" i="4"/>
  <c r="I147" i="4"/>
  <c r="H147" i="4"/>
  <c r="G147" i="4"/>
  <c r="F147" i="4"/>
  <c r="E147" i="4"/>
  <c r="D147" i="4"/>
  <c r="C147" i="4"/>
  <c r="B147" i="4"/>
  <c r="A147" i="4"/>
  <c r="K146" i="4"/>
  <c r="J146" i="4"/>
  <c r="I146" i="4"/>
  <c r="H146" i="4"/>
  <c r="G146" i="4"/>
  <c r="F146" i="4"/>
  <c r="E146" i="4"/>
  <c r="D146" i="4"/>
  <c r="C146" i="4"/>
  <c r="B146" i="4"/>
  <c r="A146" i="4"/>
  <c r="K144" i="4"/>
  <c r="J144" i="4"/>
  <c r="I144" i="4"/>
  <c r="H144" i="4"/>
  <c r="G144" i="4"/>
  <c r="F144" i="4"/>
  <c r="E144" i="4"/>
  <c r="D144" i="4"/>
  <c r="C144" i="4"/>
  <c r="B144" i="4"/>
  <c r="A144" i="4"/>
  <c r="K143" i="4"/>
  <c r="J143" i="4"/>
  <c r="I143" i="4"/>
  <c r="H143" i="4"/>
  <c r="G143" i="4"/>
  <c r="F143" i="4"/>
  <c r="E143" i="4"/>
  <c r="D143" i="4"/>
  <c r="C143" i="4"/>
  <c r="B143" i="4"/>
  <c r="A143" i="4"/>
  <c r="K142" i="4"/>
  <c r="J142" i="4"/>
  <c r="I142" i="4"/>
  <c r="H142" i="4"/>
  <c r="G142" i="4"/>
  <c r="F142" i="4"/>
  <c r="E142" i="4"/>
  <c r="D142" i="4"/>
  <c r="C142" i="4"/>
  <c r="B142" i="4"/>
  <c r="A142" i="4"/>
  <c r="K141" i="4"/>
  <c r="J141" i="4"/>
  <c r="I141" i="4"/>
  <c r="H141" i="4"/>
  <c r="G141" i="4"/>
  <c r="F141" i="4"/>
  <c r="E141" i="4"/>
  <c r="D141" i="4"/>
  <c r="C141" i="4"/>
  <c r="B141" i="4"/>
  <c r="A141" i="4"/>
  <c r="K140" i="4"/>
  <c r="J140" i="4"/>
  <c r="I140" i="4"/>
  <c r="H140" i="4"/>
  <c r="G140" i="4"/>
  <c r="F140" i="4"/>
  <c r="E140" i="4"/>
  <c r="D140" i="4"/>
  <c r="C140" i="4"/>
  <c r="B140" i="4"/>
  <c r="A140" i="4"/>
  <c r="K139" i="4"/>
  <c r="J139" i="4"/>
  <c r="I139" i="4"/>
  <c r="H139" i="4"/>
  <c r="G139" i="4"/>
  <c r="F139" i="4"/>
  <c r="E139" i="4"/>
  <c r="D139" i="4"/>
  <c r="C139" i="4"/>
  <c r="B139" i="4"/>
  <c r="A139" i="4"/>
  <c r="K138" i="4"/>
  <c r="J138" i="4"/>
  <c r="I138" i="4"/>
  <c r="H138" i="4"/>
  <c r="G138" i="4"/>
  <c r="F138" i="4"/>
  <c r="E138" i="4"/>
  <c r="D138" i="4"/>
  <c r="C138" i="4"/>
  <c r="B138" i="4"/>
  <c r="A138" i="4"/>
  <c r="K137" i="4"/>
  <c r="J137" i="4"/>
  <c r="I137" i="4"/>
  <c r="H137" i="4"/>
  <c r="G137" i="4"/>
  <c r="F137" i="4"/>
  <c r="E137" i="4"/>
  <c r="D137" i="4"/>
  <c r="C137" i="4"/>
  <c r="B137" i="4"/>
  <c r="A137" i="4"/>
  <c r="K136" i="4"/>
  <c r="J136" i="4"/>
  <c r="I136" i="4"/>
  <c r="H136" i="4"/>
  <c r="G136" i="4"/>
  <c r="F136" i="4"/>
  <c r="E136" i="4"/>
  <c r="D136" i="4"/>
  <c r="C136" i="4"/>
  <c r="B136" i="4"/>
  <c r="A136" i="4"/>
  <c r="K135" i="4"/>
  <c r="J135" i="4"/>
  <c r="I135" i="4"/>
  <c r="H135" i="4"/>
  <c r="G135" i="4"/>
  <c r="F135" i="4"/>
  <c r="E135" i="4"/>
  <c r="D135" i="4"/>
  <c r="C135" i="4"/>
  <c r="B135" i="4"/>
  <c r="A135" i="4"/>
  <c r="K132" i="4"/>
  <c r="J132" i="4"/>
  <c r="I132" i="4"/>
  <c r="H132" i="4"/>
  <c r="G132" i="4"/>
  <c r="F132" i="4"/>
  <c r="E132" i="4"/>
  <c r="D132" i="4"/>
  <c r="C132" i="4"/>
  <c r="B132" i="4"/>
  <c r="A132" i="4"/>
  <c r="K131" i="4"/>
  <c r="J131" i="4"/>
  <c r="I131" i="4"/>
  <c r="H131" i="4"/>
  <c r="G131" i="4"/>
  <c r="F131" i="4"/>
  <c r="E131" i="4"/>
  <c r="D131" i="4"/>
  <c r="C131" i="4"/>
  <c r="B131" i="4"/>
  <c r="A131" i="4"/>
  <c r="J124" i="4"/>
  <c r="I124" i="4"/>
  <c r="H124" i="4"/>
  <c r="G124" i="4"/>
  <c r="F124" i="4"/>
  <c r="E124" i="4"/>
  <c r="D124" i="4"/>
  <c r="C124" i="4"/>
  <c r="B124" i="4"/>
  <c r="A124" i="4"/>
  <c r="K123" i="4"/>
  <c r="J123" i="4"/>
  <c r="I123" i="4"/>
  <c r="H123" i="4"/>
  <c r="G123" i="4"/>
  <c r="F123" i="4"/>
  <c r="E123" i="4"/>
  <c r="D123" i="4"/>
  <c r="C123" i="4"/>
  <c r="B123" i="4"/>
  <c r="A123" i="4"/>
  <c r="K122" i="4"/>
  <c r="J122" i="4"/>
  <c r="I122" i="4"/>
  <c r="H122" i="4"/>
  <c r="G122" i="4"/>
  <c r="F122" i="4"/>
  <c r="E122" i="4"/>
  <c r="D122" i="4"/>
  <c r="C122" i="4"/>
  <c r="B122" i="4"/>
  <c r="A122" i="4"/>
  <c r="K121" i="4"/>
  <c r="J121" i="4"/>
  <c r="I121" i="4"/>
  <c r="H121" i="4"/>
  <c r="G121" i="4"/>
  <c r="F121" i="4"/>
  <c r="E121" i="4"/>
  <c r="D121" i="4"/>
  <c r="C121" i="4"/>
  <c r="B121" i="4"/>
  <c r="A121" i="4"/>
  <c r="K120" i="4"/>
  <c r="J120" i="4"/>
  <c r="I120" i="4"/>
  <c r="H120" i="4"/>
  <c r="G120" i="4"/>
  <c r="F120" i="4"/>
  <c r="E120" i="4"/>
  <c r="D120" i="4"/>
  <c r="C120" i="4"/>
  <c r="B120" i="4"/>
  <c r="A120" i="4"/>
  <c r="K119" i="4"/>
  <c r="J119" i="4"/>
  <c r="I119" i="4"/>
  <c r="H119" i="4"/>
  <c r="G119" i="4"/>
  <c r="F119" i="4"/>
  <c r="E119" i="4"/>
  <c r="D119" i="4"/>
  <c r="C119" i="4"/>
  <c r="B119" i="4"/>
  <c r="A119" i="4"/>
  <c r="K117" i="4"/>
  <c r="J117" i="4"/>
  <c r="I117" i="4"/>
  <c r="H117" i="4"/>
  <c r="G117" i="4"/>
  <c r="F117" i="4"/>
  <c r="E117" i="4"/>
  <c r="D117" i="4"/>
  <c r="C117" i="4"/>
  <c r="B117" i="4"/>
  <c r="A117" i="4"/>
  <c r="K118" i="4"/>
  <c r="J118" i="4"/>
  <c r="I118" i="4"/>
  <c r="H118" i="4"/>
  <c r="G118" i="4"/>
  <c r="F118" i="4"/>
  <c r="E118" i="4"/>
  <c r="D118" i="4"/>
  <c r="C118" i="4"/>
  <c r="B118" i="4"/>
  <c r="A118" i="4"/>
  <c r="K116" i="4"/>
  <c r="J116" i="4"/>
  <c r="I116" i="4"/>
  <c r="H116" i="4"/>
  <c r="G116" i="4"/>
  <c r="F116" i="4"/>
  <c r="E116" i="4"/>
  <c r="D116" i="4"/>
  <c r="C116" i="4"/>
  <c r="B116" i="4"/>
  <c r="A116" i="4"/>
  <c r="K115" i="4"/>
  <c r="J115" i="4"/>
  <c r="I115" i="4"/>
  <c r="H115" i="4"/>
  <c r="G115" i="4"/>
  <c r="F115" i="4"/>
  <c r="E115" i="4"/>
  <c r="D115" i="4"/>
  <c r="C115" i="4"/>
  <c r="B115" i="4"/>
  <c r="A115" i="4"/>
  <c r="J113" i="4"/>
  <c r="I113" i="4"/>
  <c r="H113" i="4"/>
  <c r="G113" i="4"/>
  <c r="F113" i="4"/>
  <c r="E113" i="4"/>
  <c r="D113" i="4"/>
  <c r="C113" i="4"/>
  <c r="B113" i="4"/>
  <c r="A113" i="4"/>
  <c r="K114" i="4"/>
  <c r="J114" i="4"/>
  <c r="I114" i="4"/>
  <c r="H114" i="4"/>
  <c r="G114" i="4"/>
  <c r="F114" i="4"/>
  <c r="E114" i="4"/>
  <c r="D114" i="4"/>
  <c r="C114" i="4"/>
  <c r="B114" i="4"/>
  <c r="A114" i="4"/>
  <c r="J112" i="4"/>
  <c r="I112" i="4"/>
  <c r="H112" i="4"/>
  <c r="G112" i="4"/>
  <c r="F112" i="4"/>
  <c r="E112" i="4"/>
  <c r="D112" i="4"/>
  <c r="C112" i="4"/>
  <c r="B112" i="4"/>
  <c r="A112" i="4"/>
  <c r="J110" i="4"/>
  <c r="I110" i="4"/>
  <c r="H110" i="4"/>
  <c r="G110" i="4"/>
  <c r="F110" i="4"/>
  <c r="E110" i="4"/>
  <c r="D110" i="4"/>
  <c r="C110" i="4"/>
  <c r="B110" i="4"/>
  <c r="A110" i="4"/>
  <c r="K108" i="4"/>
  <c r="J108" i="4"/>
  <c r="I108" i="4"/>
  <c r="H108" i="4"/>
  <c r="G108" i="4"/>
  <c r="F108" i="4"/>
  <c r="E108" i="4"/>
  <c r="D108" i="4"/>
  <c r="C108" i="4"/>
  <c r="B108" i="4"/>
  <c r="A108" i="4"/>
  <c r="K95" i="4"/>
  <c r="X95" i="4" s="1"/>
  <c r="J95" i="4"/>
  <c r="I95" i="4"/>
  <c r="H95" i="4"/>
  <c r="G95" i="4"/>
  <c r="F95" i="4"/>
  <c r="E95" i="4"/>
  <c r="D95" i="4"/>
  <c r="C95" i="4"/>
  <c r="B95" i="4"/>
  <c r="A95" i="4"/>
  <c r="K93"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9" i="4"/>
  <c r="I89" i="4"/>
  <c r="H89" i="4"/>
  <c r="G89" i="4"/>
  <c r="F89" i="4"/>
  <c r="E89" i="4"/>
  <c r="D89" i="4"/>
  <c r="C89" i="4"/>
  <c r="B89" i="4"/>
  <c r="A89" i="4"/>
  <c r="J81" i="4"/>
  <c r="I81" i="4"/>
  <c r="H81" i="4"/>
  <c r="G81" i="4"/>
  <c r="F81" i="4"/>
  <c r="E81" i="4"/>
  <c r="D81" i="4"/>
  <c r="C81" i="4"/>
  <c r="B81" i="4"/>
  <c r="A81" i="4"/>
  <c r="J78" i="4"/>
  <c r="I78" i="4"/>
  <c r="H78" i="4"/>
  <c r="G78" i="4"/>
  <c r="F78" i="4"/>
  <c r="E78" i="4"/>
  <c r="D78" i="4"/>
  <c r="C78" i="4"/>
  <c r="B78" i="4"/>
  <c r="A78" i="4"/>
  <c r="K77" i="4"/>
  <c r="J77" i="4"/>
  <c r="I77" i="4"/>
  <c r="H77" i="4"/>
  <c r="G77" i="4"/>
  <c r="F77" i="4"/>
  <c r="E77" i="4"/>
  <c r="D77" i="4"/>
  <c r="C77" i="4"/>
  <c r="B77" i="4"/>
  <c r="A77" i="4"/>
  <c r="M66" i="4"/>
  <c r="M65" i="4"/>
  <c r="X58" i="4"/>
  <c r="K55" i="4"/>
  <c r="J55" i="4"/>
  <c r="I55" i="4"/>
  <c r="H55" i="4"/>
  <c r="G55" i="4"/>
  <c r="F55" i="4"/>
  <c r="E55" i="4"/>
  <c r="D55" i="4"/>
  <c r="C55" i="4"/>
  <c r="B55" i="4"/>
  <c r="A55" i="4"/>
  <c r="J52" i="4"/>
  <c r="I52" i="4"/>
  <c r="H52" i="4"/>
  <c r="G52" i="4"/>
  <c r="F52" i="4"/>
  <c r="E52" i="4"/>
  <c r="D52" i="4"/>
  <c r="C52" i="4"/>
  <c r="B52" i="4"/>
  <c r="A52" i="4"/>
  <c r="K50" i="4"/>
  <c r="J50" i="4"/>
  <c r="I50" i="4"/>
  <c r="H50" i="4"/>
  <c r="G50" i="4"/>
  <c r="F50" i="4"/>
  <c r="E50" i="4"/>
  <c r="D50" i="4"/>
  <c r="C50" i="4"/>
  <c r="B50" i="4"/>
  <c r="A50" i="4"/>
  <c r="K49" i="4"/>
  <c r="J49" i="4"/>
  <c r="I49" i="4"/>
  <c r="H49" i="4"/>
  <c r="G49" i="4"/>
  <c r="F49" i="4"/>
  <c r="E49" i="4"/>
  <c r="D49" i="4"/>
  <c r="C49" i="4"/>
  <c r="B49" i="4"/>
  <c r="A49" i="4"/>
  <c r="K48" i="4"/>
  <c r="J48" i="4"/>
  <c r="I48" i="4"/>
  <c r="H48" i="4"/>
  <c r="G48" i="4"/>
  <c r="F48" i="4"/>
  <c r="E48" i="4"/>
  <c r="D48" i="4"/>
  <c r="C48" i="4"/>
  <c r="B48" i="4"/>
  <c r="A48" i="4"/>
  <c r="K47" i="4"/>
  <c r="J47" i="4"/>
  <c r="I47" i="4"/>
  <c r="H47" i="4"/>
  <c r="G47" i="4"/>
  <c r="F47" i="4"/>
  <c r="E47" i="4"/>
  <c r="D47" i="4"/>
  <c r="C47" i="4"/>
  <c r="B47" i="4"/>
  <c r="A47" i="4"/>
  <c r="K46" i="4"/>
  <c r="J46" i="4"/>
  <c r="I46" i="4"/>
  <c r="H46" i="4"/>
  <c r="G46" i="4"/>
  <c r="F46" i="4"/>
  <c r="E46" i="4"/>
  <c r="D46" i="4"/>
  <c r="C46" i="4"/>
  <c r="B46" i="4"/>
  <c r="A46" i="4"/>
  <c r="K45" i="4"/>
  <c r="J45" i="4"/>
  <c r="I45" i="4"/>
  <c r="H45" i="4"/>
  <c r="G45" i="4"/>
  <c r="F45" i="4"/>
  <c r="E45" i="4"/>
  <c r="D45" i="4"/>
  <c r="C45" i="4"/>
  <c r="B45" i="4"/>
  <c r="A45" i="4"/>
  <c r="K42" i="4"/>
  <c r="M42" i="4" s="1"/>
  <c r="J42" i="4"/>
  <c r="I42" i="4"/>
  <c r="H42" i="4"/>
  <c r="G42" i="4"/>
  <c r="F42" i="4"/>
  <c r="E42" i="4"/>
  <c r="D42" i="4"/>
  <c r="C42" i="4"/>
  <c r="B42" i="4"/>
  <c r="A42" i="4"/>
  <c r="K41" i="4"/>
  <c r="J41" i="4"/>
  <c r="I41" i="4"/>
  <c r="H41" i="4"/>
  <c r="G41" i="4"/>
  <c r="F41" i="4"/>
  <c r="E41" i="4"/>
  <c r="D41" i="4"/>
  <c r="C41" i="4"/>
  <c r="B41" i="4"/>
  <c r="A41" i="4"/>
  <c r="J40" i="4"/>
  <c r="I40" i="4"/>
  <c r="H40" i="4"/>
  <c r="G40" i="4"/>
  <c r="F40" i="4"/>
  <c r="E40" i="4"/>
  <c r="D40" i="4"/>
  <c r="C40" i="4"/>
  <c r="B40" i="4"/>
  <c r="A40" i="4"/>
  <c r="J38" i="4"/>
  <c r="I38" i="4"/>
  <c r="H38" i="4"/>
  <c r="G38" i="4"/>
  <c r="F38" i="4"/>
  <c r="E38" i="4"/>
  <c r="D38" i="4"/>
  <c r="C38" i="4"/>
  <c r="B38" i="4"/>
  <c r="A38" i="4"/>
  <c r="K37" i="4"/>
  <c r="J37" i="4"/>
  <c r="I37" i="4"/>
  <c r="H37" i="4"/>
  <c r="G37" i="4"/>
  <c r="F37" i="4"/>
  <c r="E37" i="4"/>
  <c r="D37" i="4"/>
  <c r="C37" i="4"/>
  <c r="B37" i="4"/>
  <c r="A37" i="4"/>
  <c r="K36" i="4"/>
  <c r="J36" i="4"/>
  <c r="I36" i="4"/>
  <c r="H36" i="4"/>
  <c r="G36" i="4"/>
  <c r="F36" i="4"/>
  <c r="E36" i="4"/>
  <c r="D36" i="4"/>
  <c r="C36" i="4"/>
  <c r="B36" i="4"/>
  <c r="A36" i="4"/>
  <c r="K33" i="4"/>
  <c r="J33" i="4"/>
  <c r="I33" i="4"/>
  <c r="G33" i="4"/>
  <c r="F33" i="4"/>
  <c r="E33" i="4"/>
  <c r="D33" i="4"/>
  <c r="C33" i="4"/>
  <c r="B33" i="4"/>
  <c r="A33" i="4"/>
  <c r="K32" i="4"/>
  <c r="J32" i="4"/>
  <c r="I32" i="4"/>
  <c r="H32" i="4"/>
  <c r="G32" i="4"/>
  <c r="F32" i="4"/>
  <c r="E32" i="4"/>
  <c r="D32" i="4"/>
  <c r="C32" i="4"/>
  <c r="B32" i="4"/>
  <c r="A32" i="4"/>
  <c r="J30" i="4"/>
  <c r="I30" i="4"/>
  <c r="H30" i="4"/>
  <c r="G30" i="4"/>
  <c r="F30" i="4"/>
  <c r="E30" i="4"/>
  <c r="D30" i="4"/>
  <c r="C30" i="4"/>
  <c r="B30" i="4"/>
  <c r="A30" i="4"/>
  <c r="J29" i="4"/>
  <c r="I29" i="4"/>
  <c r="H29" i="4"/>
  <c r="G29" i="4"/>
  <c r="F29" i="4"/>
  <c r="E29" i="4"/>
  <c r="D29" i="4"/>
  <c r="C29" i="4"/>
  <c r="B29" i="4"/>
  <c r="A29" i="4"/>
  <c r="K28" i="4"/>
  <c r="J28" i="4"/>
  <c r="I28" i="4"/>
  <c r="H28" i="4"/>
  <c r="G28" i="4"/>
  <c r="F28" i="4"/>
  <c r="E28" i="4"/>
  <c r="D28" i="4"/>
  <c r="C28" i="4"/>
  <c r="B28" i="4"/>
  <c r="A28" i="4"/>
  <c r="J27" i="4"/>
  <c r="I27" i="4"/>
  <c r="H27" i="4"/>
  <c r="G27" i="4"/>
  <c r="F27" i="4"/>
  <c r="E27" i="4"/>
  <c r="D27" i="4"/>
  <c r="C27" i="4"/>
  <c r="B27" i="4"/>
  <c r="A27" i="4"/>
  <c r="K26" i="4"/>
  <c r="J26" i="4"/>
  <c r="I26" i="4"/>
  <c r="H26" i="4"/>
  <c r="G26" i="4"/>
  <c r="F26" i="4"/>
  <c r="E26" i="4"/>
  <c r="D26" i="4"/>
  <c r="C26" i="4"/>
  <c r="B26" i="4"/>
  <c r="A26" i="4"/>
  <c r="K25" i="4"/>
  <c r="J25" i="4"/>
  <c r="I25" i="4"/>
  <c r="H25" i="4"/>
  <c r="G25" i="4"/>
  <c r="F25" i="4"/>
  <c r="E25" i="4"/>
  <c r="D25" i="4"/>
  <c r="C25" i="4"/>
  <c r="B25" i="4"/>
  <c r="A25" i="4"/>
  <c r="K24" i="4"/>
  <c r="J24" i="4"/>
  <c r="I24" i="4"/>
  <c r="H24" i="4"/>
  <c r="G24" i="4"/>
  <c r="F24" i="4"/>
  <c r="E24" i="4"/>
  <c r="D24" i="4"/>
  <c r="C24" i="4"/>
  <c r="B24" i="4"/>
  <c r="A24" i="4"/>
  <c r="K23" i="4"/>
  <c r="J23" i="4"/>
  <c r="I23" i="4"/>
  <c r="H23" i="4"/>
  <c r="G23" i="4"/>
  <c r="F23" i="4"/>
  <c r="E23" i="4"/>
  <c r="D23" i="4"/>
  <c r="C23" i="4"/>
  <c r="B23" i="4"/>
  <c r="A23" i="4"/>
  <c r="K22" i="4"/>
  <c r="J22" i="4"/>
  <c r="I22" i="4"/>
  <c r="H22" i="4"/>
  <c r="G22" i="4"/>
  <c r="F22" i="4"/>
  <c r="E22" i="4"/>
  <c r="D22" i="4"/>
  <c r="C22" i="4"/>
  <c r="B22" i="4"/>
  <c r="A22" i="4"/>
  <c r="K21" i="4"/>
  <c r="J21" i="4"/>
  <c r="I21" i="4"/>
  <c r="H21" i="4"/>
  <c r="G21" i="4"/>
  <c r="F21" i="4"/>
  <c r="E21" i="4"/>
  <c r="D21" i="4"/>
  <c r="C21" i="4"/>
  <c r="B21" i="4"/>
  <c r="A21" i="4"/>
  <c r="J20" i="4"/>
  <c r="I20" i="4"/>
  <c r="H20" i="4"/>
  <c r="G20" i="4"/>
  <c r="F20" i="4"/>
  <c r="E20" i="4"/>
  <c r="D20" i="4"/>
  <c r="C20" i="4"/>
  <c r="B20" i="4"/>
  <c r="A20" i="4"/>
  <c r="J16" i="4"/>
  <c r="I16" i="4"/>
  <c r="H16" i="4"/>
  <c r="G16" i="4"/>
  <c r="F16" i="4"/>
  <c r="E16" i="4"/>
  <c r="D16" i="4"/>
  <c r="C16" i="4"/>
  <c r="B16" i="4"/>
  <c r="A16" i="4"/>
  <c r="K15" i="4"/>
  <c r="J15" i="4"/>
  <c r="I15" i="4"/>
  <c r="H15" i="4"/>
  <c r="G15" i="4"/>
  <c r="F15" i="4"/>
  <c r="E15" i="4"/>
  <c r="D15" i="4"/>
  <c r="C15" i="4"/>
  <c r="B15" i="4"/>
  <c r="A15" i="4"/>
  <c r="K14" i="4"/>
  <c r="J14" i="4"/>
  <c r="I14" i="4"/>
  <c r="H14" i="4"/>
  <c r="G14" i="4"/>
  <c r="F14" i="4"/>
  <c r="E14" i="4"/>
  <c r="D14" i="4"/>
  <c r="C14" i="4"/>
  <c r="B14" i="4"/>
  <c r="A14" i="4"/>
  <c r="K13" i="4"/>
  <c r="J13" i="4"/>
  <c r="I13" i="4"/>
  <c r="H13" i="4"/>
  <c r="G13" i="4"/>
  <c r="F13" i="4"/>
  <c r="E13" i="4"/>
  <c r="D13" i="4"/>
  <c r="C13" i="4"/>
  <c r="B13" i="4"/>
  <c r="A13" i="4"/>
  <c r="K12" i="4"/>
  <c r="J12" i="4"/>
  <c r="J9" i="4"/>
  <c r="I9" i="4"/>
  <c r="H9" i="4"/>
  <c r="G9" i="4"/>
  <c r="F9" i="4"/>
  <c r="E9" i="4"/>
  <c r="D9" i="4"/>
  <c r="C9" i="4"/>
  <c r="B9" i="4"/>
  <c r="A9" i="4"/>
  <c r="J7" i="4"/>
  <c r="I7" i="4"/>
  <c r="H7" i="4"/>
  <c r="G7" i="4"/>
  <c r="F7" i="4"/>
  <c r="E7" i="4"/>
  <c r="D7" i="4"/>
  <c r="C7" i="4"/>
  <c r="B7" i="4"/>
  <c r="A7" i="4"/>
  <c r="J6" i="4"/>
  <c r="I6" i="4"/>
  <c r="H6" i="4"/>
  <c r="G6" i="4"/>
  <c r="F6" i="4"/>
  <c r="E6" i="4"/>
  <c r="D6" i="4"/>
  <c r="C6" i="4"/>
  <c r="B6" i="4"/>
  <c r="A6" i="4"/>
  <c r="F84" i="5" l="1"/>
  <c r="U15" i="4"/>
  <c r="S15" i="4"/>
  <c r="Q15" i="4"/>
  <c r="O15" i="4"/>
  <c r="M15" i="4"/>
  <c r="S220" i="1"/>
  <c r="AS220" i="4"/>
  <c r="AV220" i="4" s="1"/>
  <c r="T220" i="1" l="1"/>
  <c r="X220" i="4"/>
  <c r="AI220" i="4"/>
  <c r="AL220" i="4" s="1"/>
  <c r="Z220" i="4"/>
  <c r="AG220" i="4" s="1"/>
  <c r="AN220" i="4"/>
  <c r="AQ220" i="4" s="1"/>
  <c r="U5" i="1" l="1"/>
  <c r="U216" i="1"/>
  <c r="U219" i="1"/>
  <c r="S198" i="1"/>
  <c r="S191" i="1"/>
  <c r="U187" i="1"/>
  <c r="U172" i="1"/>
  <c r="U164" i="1"/>
  <c r="U159" i="1"/>
  <c r="U151" i="1"/>
  <c r="U135" i="1"/>
  <c r="S95" i="1"/>
  <c r="U77" i="1"/>
  <c r="U70" i="1"/>
  <c r="S66" i="1"/>
  <c r="S55" i="1"/>
  <c r="S49" i="1"/>
  <c r="U6" i="1"/>
  <c r="U7" i="1"/>
  <c r="U12" i="1"/>
  <c r="U13" i="1"/>
  <c r="U14" i="1"/>
  <c r="U15" i="1"/>
  <c r="U21" i="1"/>
  <c r="U22" i="1"/>
  <c r="U24" i="1"/>
  <c r="U25" i="1"/>
  <c r="U28" i="1"/>
  <c r="U32" i="1"/>
  <c r="U33" i="1"/>
  <c r="U36" i="1"/>
  <c r="U37" i="1"/>
  <c r="U38" i="1"/>
  <c r="U41" i="1"/>
  <c r="U42" i="1"/>
  <c r="U45" i="1"/>
  <c r="U46" i="1"/>
  <c r="U47" i="1"/>
  <c r="U48" i="1"/>
  <c r="S50" i="1"/>
  <c r="U58" i="1"/>
  <c r="U64" i="1"/>
  <c r="U65" i="1"/>
  <c r="U69" i="1"/>
  <c r="U72" i="1"/>
  <c r="U93" i="1"/>
  <c r="U108" i="1"/>
  <c r="U114" i="1"/>
  <c r="U115" i="1"/>
  <c r="U116" i="1"/>
  <c r="U118" i="1"/>
  <c r="U117" i="1"/>
  <c r="U119" i="1"/>
  <c r="U120" i="1"/>
  <c r="U121" i="1"/>
  <c r="U122" i="1"/>
  <c r="U127" i="1"/>
  <c r="U131" i="1"/>
  <c r="S132" i="1"/>
  <c r="U136" i="1"/>
  <c r="U137" i="1"/>
  <c r="U139" i="1"/>
  <c r="U140" i="1"/>
  <c r="U141" i="1"/>
  <c r="S142" i="1"/>
  <c r="U143" i="1"/>
  <c r="S144" i="1"/>
  <c r="U146" i="1"/>
  <c r="U147" i="1"/>
  <c r="U148" i="1"/>
  <c r="U150" i="1"/>
  <c r="U152" i="1"/>
  <c r="U153" i="1"/>
  <c r="S154" i="1"/>
  <c r="U158" i="1"/>
  <c r="U160" i="1"/>
  <c r="U161" i="1"/>
  <c r="U163" i="1"/>
  <c r="U165" i="1"/>
  <c r="U166" i="1"/>
  <c r="U168" i="1"/>
  <c r="U169" i="1"/>
  <c r="U170" i="1"/>
  <c r="U171" i="1"/>
  <c r="U173" i="1"/>
  <c r="U174" i="1"/>
  <c r="U180" i="1"/>
  <c r="U181" i="1"/>
  <c r="U182" i="1"/>
  <c r="U183" i="1"/>
  <c r="U184" i="1"/>
  <c r="U185" i="1"/>
  <c r="U186" i="1"/>
  <c r="U188" i="1"/>
  <c r="U189" i="1"/>
  <c r="U190" i="1"/>
  <c r="U193" i="1"/>
  <c r="U196" i="1"/>
  <c r="U197" i="1"/>
  <c r="U199" i="1"/>
  <c r="U200" i="1"/>
  <c r="U201" i="1"/>
  <c r="U202" i="1"/>
  <c r="U203" i="1"/>
  <c r="U205" i="1"/>
  <c r="U206" i="1"/>
  <c r="U208" i="1"/>
  <c r="U213" i="1"/>
  <c r="U217" i="1"/>
  <c r="U218" i="1"/>
  <c r="S163" i="1" l="1"/>
  <c r="S23" i="1"/>
  <c r="S127" i="1"/>
  <c r="S36" i="1"/>
  <c r="S217" i="1"/>
  <c r="S196" i="1"/>
  <c r="S180" i="1"/>
  <c r="S158" i="1"/>
  <c r="S56" i="1"/>
  <c r="G15" i="8" s="1"/>
  <c r="S33" i="1"/>
  <c r="G10" i="8" s="1"/>
  <c r="R8" i="8" s="1"/>
  <c r="S21" i="1"/>
  <c r="S172" i="1"/>
  <c r="S183" i="1"/>
  <c r="S182" i="1"/>
  <c r="S159" i="1"/>
  <c r="S22" i="1"/>
  <c r="S213" i="1"/>
  <c r="S194" i="1"/>
  <c r="S174" i="1"/>
  <c r="S123" i="1"/>
  <c r="S177" i="1"/>
  <c r="S115" i="1"/>
  <c r="S161" i="1"/>
  <c r="S160" i="1"/>
  <c r="S164" i="1"/>
  <c r="S208" i="1"/>
  <c r="S193" i="1"/>
  <c r="S173" i="1"/>
  <c r="S122" i="1"/>
  <c r="S93" i="1"/>
  <c r="S15" i="1"/>
  <c r="S70" i="1"/>
  <c r="S187" i="1"/>
  <c r="S199" i="1"/>
  <c r="S197" i="1"/>
  <c r="S37" i="1"/>
  <c r="S181" i="1"/>
  <c r="S63" i="1"/>
  <c r="S206" i="1"/>
  <c r="S190" i="1"/>
  <c r="S171" i="1"/>
  <c r="S153" i="1"/>
  <c r="S141" i="1"/>
  <c r="S121" i="1"/>
  <c r="S48" i="1"/>
  <c r="S14" i="1"/>
  <c r="S77" i="1"/>
  <c r="S131" i="1"/>
  <c r="S218" i="1"/>
  <c r="S108" i="1"/>
  <c r="S205" i="1"/>
  <c r="S189" i="1"/>
  <c r="S170" i="1"/>
  <c r="S152" i="1"/>
  <c r="S140" i="1"/>
  <c r="S120" i="1"/>
  <c r="S47" i="1"/>
  <c r="G13" i="8" s="1"/>
  <c r="R12" i="8" s="1"/>
  <c r="S32" i="1"/>
  <c r="S13" i="1"/>
  <c r="S64" i="1"/>
  <c r="S114" i="1"/>
  <c r="S58" i="1"/>
  <c r="S203" i="1"/>
  <c r="S188" i="1"/>
  <c r="S169" i="1"/>
  <c r="S150" i="1"/>
  <c r="S139" i="1"/>
  <c r="S119" i="1"/>
  <c r="S72" i="1"/>
  <c r="S46" i="1"/>
  <c r="S28" i="1"/>
  <c r="S12" i="1"/>
  <c r="G19" i="8"/>
  <c r="R16" i="8" s="1"/>
  <c r="S219" i="1"/>
  <c r="S117" i="1"/>
  <c r="S45" i="1"/>
  <c r="S26" i="1"/>
  <c r="S216" i="1"/>
  <c r="S151" i="1"/>
  <c r="S186" i="1"/>
  <c r="S201" i="1"/>
  <c r="S185" i="1"/>
  <c r="S166" i="1"/>
  <c r="S148" i="1"/>
  <c r="S136" i="1"/>
  <c r="S118" i="1"/>
  <c r="S69" i="1"/>
  <c r="S42" i="1"/>
  <c r="S25" i="1"/>
  <c r="S135" i="1"/>
  <c r="S5" i="1"/>
  <c r="S146" i="1"/>
  <c r="S202" i="1"/>
  <c r="S168" i="1"/>
  <c r="S149" i="1"/>
  <c r="S200" i="1"/>
  <c r="S184" i="1"/>
  <c r="S165" i="1"/>
  <c r="S147" i="1"/>
  <c r="S116" i="1"/>
  <c r="S65" i="1"/>
  <c r="S41" i="1"/>
  <c r="S24" i="1"/>
  <c r="S6" i="1"/>
  <c r="S138" i="1"/>
  <c r="S137" i="1"/>
  <c r="S38" i="1"/>
  <c r="S7" i="1"/>
  <c r="S214" i="1"/>
  <c r="S143" i="1"/>
  <c r="G29" i="8" l="1"/>
  <c r="G34" i="8"/>
  <c r="G36" i="8"/>
  <c r="G37" i="8"/>
  <c r="G40" i="8"/>
  <c r="G30" i="8"/>
  <c r="G38" i="8"/>
  <c r="T5" i="1"/>
  <c r="T171" i="1"/>
  <c r="G16" i="8"/>
  <c r="R14" i="8" s="1"/>
  <c r="R30" i="8" l="1"/>
  <c r="R32" i="8"/>
  <c r="R31" i="8" s="1"/>
  <c r="R35" i="8"/>
  <c r="U29" i="1"/>
  <c r="K29" i="4"/>
  <c r="U30" i="1"/>
  <c r="S30" i="1" l="1"/>
  <c r="T30" i="1" s="1"/>
  <c r="S29" i="1"/>
  <c r="K175" i="4" l="1"/>
  <c r="U176" i="1"/>
  <c r="K176" i="4"/>
  <c r="U175" i="1"/>
  <c r="S176" i="1" l="1"/>
  <c r="S175" i="1"/>
  <c r="S20" i="1"/>
  <c r="K20" i="4"/>
  <c r="U27" i="1"/>
  <c r="Z23" i="4"/>
  <c r="T175" i="1" l="1"/>
  <c r="G35" i="8"/>
  <c r="S27" i="1"/>
  <c r="G8" i="8" s="1"/>
  <c r="AS29" i="4"/>
  <c r="AV29" i="4" s="1"/>
  <c r="Z29" i="4"/>
  <c r="AG29" i="4" s="1"/>
  <c r="M29" i="4"/>
  <c r="AI29" i="4"/>
  <c r="AL29" i="4" s="1"/>
  <c r="AN29" i="4"/>
  <c r="AQ29" i="4" s="1"/>
  <c r="AS120" i="4"/>
  <c r="T120" i="1"/>
  <c r="X29" i="4" l="1"/>
  <c r="AV120" i="4"/>
  <c r="Z120" i="4"/>
  <c r="AG120" i="4" s="1"/>
  <c r="AI120" i="4"/>
  <c r="AL120" i="4" s="1"/>
  <c r="AN120" i="4"/>
  <c r="AQ120" i="4" s="1"/>
  <c r="M120" i="4"/>
  <c r="X120" i="4" s="1"/>
  <c r="U113" i="1" l="1"/>
  <c r="K113" i="4"/>
  <c r="S113" i="1" l="1"/>
  <c r="G26" i="8" l="1"/>
  <c r="AI22" i="4"/>
  <c r="AL22" i="4" s="1"/>
  <c r="AN22" i="4"/>
  <c r="AQ22" i="4" s="1"/>
  <c r="X22" i="4"/>
  <c r="AS22" i="4"/>
  <c r="AV22" i="4" s="1"/>
  <c r="Z22" i="4"/>
  <c r="AG22" i="4" s="1"/>
  <c r="T22" i="1"/>
  <c r="R25" i="8" l="1"/>
  <c r="A5" i="4" l="1"/>
  <c r="A4" i="4"/>
  <c r="AI49" i="4" l="1"/>
  <c r="AS50" i="4"/>
  <c r="AV50" i="4" s="1"/>
  <c r="Z175" i="4"/>
  <c r="AG175" i="4" s="1"/>
  <c r="M176" i="4"/>
  <c r="M177" i="4"/>
  <c r="AI180" i="4"/>
  <c r="AL180" i="4" s="1"/>
  <c r="T177" i="1"/>
  <c r="T218" i="1"/>
  <c r="K52" i="4"/>
  <c r="K112" i="4"/>
  <c r="X112" i="4" s="1"/>
  <c r="T21" i="1"/>
  <c r="L25" i="5"/>
  <c r="M25" i="5" s="1"/>
  <c r="AQ142" i="4"/>
  <c r="T143" i="1"/>
  <c r="M147" i="4"/>
  <c r="X147" i="4" s="1"/>
  <c r="AS150" i="4"/>
  <c r="AI152" i="4"/>
  <c r="AL152" i="4" s="1"/>
  <c r="AI153" i="4"/>
  <c r="AL153" i="4" s="1"/>
  <c r="Z154" i="4"/>
  <c r="AG154" i="4" s="1"/>
  <c r="Z158" i="4"/>
  <c r="AG158" i="4" s="1"/>
  <c r="X159" i="4"/>
  <c r="AS161" i="4"/>
  <c r="AI163" i="4"/>
  <c r="AL163" i="4" s="1"/>
  <c r="Z165" i="4"/>
  <c r="AG165" i="4" s="1"/>
  <c r="AI166" i="4"/>
  <c r="AL166" i="4" s="1"/>
  <c r="AS168" i="4"/>
  <c r="AV168" i="4" s="1"/>
  <c r="Z169" i="4"/>
  <c r="AG169" i="4" s="1"/>
  <c r="AI171" i="4"/>
  <c r="AL171" i="4" s="1"/>
  <c r="AN173" i="4"/>
  <c r="AQ173" i="4" s="1"/>
  <c r="AS174" i="4"/>
  <c r="AV174" i="4" s="1"/>
  <c r="M181" i="4"/>
  <c r="X181" i="4" s="1"/>
  <c r="M182" i="4"/>
  <c r="X182" i="4" s="1"/>
  <c r="Z183" i="4"/>
  <c r="AG183" i="4" s="1"/>
  <c r="Z184" i="4"/>
  <c r="AG184" i="4" s="1"/>
  <c r="AI185" i="4"/>
  <c r="AL185" i="4" s="1"/>
  <c r="AI186" i="4"/>
  <c r="AL186" i="4" s="1"/>
  <c r="AI48" i="4"/>
  <c r="H10" i="8"/>
  <c r="H13" i="8"/>
  <c r="H15" i="8"/>
  <c r="H19" i="8"/>
  <c r="T6" i="1"/>
  <c r="T7" i="1"/>
  <c r="T12" i="1"/>
  <c r="T13" i="1"/>
  <c r="T14" i="1"/>
  <c r="T15" i="1"/>
  <c r="T20" i="1"/>
  <c r="T23" i="1"/>
  <c r="T29" i="1"/>
  <c r="T25" i="1"/>
  <c r="T26" i="1"/>
  <c r="T27" i="1"/>
  <c r="T28" i="1"/>
  <c r="T32" i="1"/>
  <c r="T33" i="1"/>
  <c r="T37" i="1"/>
  <c r="T38" i="1"/>
  <c r="T41" i="1"/>
  <c r="T42" i="1"/>
  <c r="T45" i="1"/>
  <c r="T46" i="1"/>
  <c r="T47" i="1"/>
  <c r="T93" i="1"/>
  <c r="T95" i="1"/>
  <c r="T108" i="1"/>
  <c r="T114" i="1"/>
  <c r="T113" i="1"/>
  <c r="T115" i="1"/>
  <c r="T116" i="1"/>
  <c r="T118" i="1"/>
  <c r="T117" i="1"/>
  <c r="T119" i="1"/>
  <c r="T121" i="1"/>
  <c r="T122" i="1"/>
  <c r="T123" i="1"/>
  <c r="T127" i="1"/>
  <c r="T131" i="1"/>
  <c r="T132" i="1"/>
  <c r="T135" i="1"/>
  <c r="T137" i="1"/>
  <c r="T138" i="1"/>
  <c r="T139" i="1"/>
  <c r="T141" i="1"/>
  <c r="T142" i="1"/>
  <c r="T144" i="1"/>
  <c r="T147" i="1"/>
  <c r="T148" i="1"/>
  <c r="T149" i="1"/>
  <c r="T150" i="1"/>
  <c r="T151" i="1"/>
  <c r="T152" i="1"/>
  <c r="T154" i="1"/>
  <c r="T158" i="1"/>
  <c r="T168" i="1"/>
  <c r="T169" i="1"/>
  <c r="T170" i="1"/>
  <c r="T172" i="1"/>
  <c r="T173" i="1"/>
  <c r="T174" i="1"/>
  <c r="T180" i="1"/>
  <c r="T181" i="1"/>
  <c r="T182" i="1"/>
  <c r="T183" i="1"/>
  <c r="T184" i="1"/>
  <c r="T185" i="1"/>
  <c r="T186" i="1"/>
  <c r="T187" i="1"/>
  <c r="T188" i="1"/>
  <c r="T189" i="1"/>
  <c r="T190" i="1"/>
  <c r="T191" i="1"/>
  <c r="T193" i="1"/>
  <c r="T194" i="1"/>
  <c r="T196" i="1"/>
  <c r="T197" i="1"/>
  <c r="T200" i="1"/>
  <c r="T201" i="1"/>
  <c r="T202" i="1"/>
  <c r="T203" i="1"/>
  <c r="T205" i="1"/>
  <c r="T206" i="1"/>
  <c r="T213" i="1"/>
  <c r="T219" i="1"/>
  <c r="T214" i="1"/>
  <c r="T216" i="1"/>
  <c r="T217" i="1"/>
  <c r="L5" i="5"/>
  <c r="L6" i="5"/>
  <c r="L8" i="5"/>
  <c r="L9" i="5"/>
  <c r="L10" i="5"/>
  <c r="L18" i="5"/>
  <c r="L20" i="5"/>
  <c r="L22" i="5"/>
  <c r="L29" i="5"/>
  <c r="M29" i="5" s="1"/>
  <c r="L30" i="5"/>
  <c r="M30" i="5" s="1"/>
  <c r="L34" i="5"/>
  <c r="M34" i="5" s="1"/>
  <c r="L36" i="5"/>
  <c r="M36" i="5" s="1"/>
  <c r="L38" i="5"/>
  <c r="M38" i="5" s="1"/>
  <c r="L41" i="5"/>
  <c r="M41" i="5" s="1"/>
  <c r="L42" i="5"/>
  <c r="M42" i="5" s="1"/>
  <c r="L43" i="5"/>
  <c r="M43" i="5" s="1"/>
  <c r="L45" i="5"/>
  <c r="M45" i="5" s="1"/>
  <c r="L47" i="5"/>
  <c r="M47" i="5" s="1"/>
  <c r="L50" i="5"/>
  <c r="M50" i="5" s="1"/>
  <c r="L51" i="5"/>
  <c r="M51" i="5" s="1"/>
  <c r="L55" i="5"/>
  <c r="M55" i="5" s="1"/>
  <c r="L58" i="5"/>
  <c r="M58" i="5" s="1"/>
  <c r="L60" i="5"/>
  <c r="M60" i="5" s="1"/>
  <c r="L61" i="5"/>
  <c r="M61" i="5" s="1"/>
  <c r="L66" i="5"/>
  <c r="M66" i="5" s="1"/>
  <c r="L67" i="5"/>
  <c r="M67" i="5" s="1"/>
  <c r="L69" i="5"/>
  <c r="L70" i="5"/>
  <c r="L72" i="5"/>
  <c r="M72" i="5" s="1"/>
  <c r="L73" i="5"/>
  <c r="M73" i="5" s="1"/>
  <c r="L75" i="5"/>
  <c r="M75" i="5" s="1"/>
  <c r="L76" i="5"/>
  <c r="M76" i="5" s="1"/>
  <c r="L85" i="5"/>
  <c r="L89" i="5"/>
  <c r="M89" i="5" s="1"/>
  <c r="L90" i="5"/>
  <c r="M90" i="5" s="1"/>
  <c r="L92" i="5"/>
  <c r="M92" i="5" s="1"/>
  <c r="L96" i="5"/>
  <c r="M96" i="5" s="1"/>
  <c r="L99" i="5"/>
  <c r="M99" i="5" s="1"/>
  <c r="L101" i="5"/>
  <c r="M101" i="5" s="1"/>
  <c r="L102" i="5"/>
  <c r="M102" i="5" s="1"/>
  <c r="L103" i="5"/>
  <c r="M103" i="5" s="1"/>
  <c r="L104" i="5"/>
  <c r="M104" i="5" s="1"/>
  <c r="L105" i="5"/>
  <c r="M105" i="5" s="1"/>
  <c r="L107" i="5"/>
  <c r="M107" i="5" s="1"/>
  <c r="L108" i="5"/>
  <c r="M108" i="5" s="1"/>
  <c r="L109" i="5"/>
  <c r="M109" i="5" s="1"/>
  <c r="L110" i="5"/>
  <c r="M110" i="5" s="1"/>
  <c r="L111" i="5"/>
  <c r="M111" i="5" s="1"/>
  <c r="L112" i="5"/>
  <c r="M112" i="5" s="1"/>
  <c r="L115" i="5"/>
  <c r="M115" i="5" s="1"/>
  <c r="L116" i="5"/>
  <c r="M116" i="5" s="1"/>
  <c r="L118" i="5"/>
  <c r="M118" i="5" s="1"/>
  <c r="L119" i="5"/>
  <c r="M119" i="5" s="1"/>
  <c r="L120" i="5"/>
  <c r="M120" i="5" s="1"/>
  <c r="L121" i="5"/>
  <c r="M121" i="5" s="1"/>
  <c r="L122" i="5"/>
  <c r="M122" i="5" s="1"/>
  <c r="L123" i="5"/>
  <c r="M123" i="5" s="1"/>
  <c r="L124" i="5"/>
  <c r="M124" i="5" s="1"/>
  <c r="L126" i="5"/>
  <c r="M126" i="5" s="1"/>
  <c r="L127" i="5"/>
  <c r="M127" i="5" s="1"/>
  <c r="L132" i="5"/>
  <c r="M132" i="5" s="1"/>
  <c r="L139" i="5"/>
  <c r="M139" i="5" s="1"/>
  <c r="L140" i="5"/>
  <c r="M140" i="5" s="1"/>
  <c r="L142" i="5"/>
  <c r="M142" i="5" s="1"/>
  <c r="L144" i="5"/>
  <c r="M144" i="5" s="1"/>
  <c r="L147" i="5"/>
  <c r="M147" i="5" s="1"/>
  <c r="L148" i="5"/>
  <c r="M148" i="5" s="1"/>
  <c r="L149" i="5"/>
  <c r="M149" i="5" s="1"/>
  <c r="L154" i="5"/>
  <c r="M154" i="5" s="1"/>
  <c r="L161" i="5"/>
  <c r="M161" i="5" s="1"/>
  <c r="L162" i="5"/>
  <c r="M162" i="5" s="1"/>
  <c r="L163" i="5"/>
  <c r="M163" i="5" s="1"/>
  <c r="L164" i="5"/>
  <c r="M164" i="5" s="1"/>
  <c r="L169" i="5"/>
  <c r="M169" i="5" s="1"/>
  <c r="L171" i="5"/>
  <c r="M171" i="5" s="1"/>
  <c r="L172" i="5"/>
  <c r="M172" i="5" s="1"/>
  <c r="L173" i="5"/>
  <c r="M173" i="5" s="1"/>
  <c r="L174" i="5"/>
  <c r="M174" i="5" s="1"/>
  <c r="L176" i="5"/>
  <c r="M176" i="5" s="1"/>
  <c r="L179" i="5"/>
  <c r="M179" i="5" s="1"/>
  <c r="L182" i="5"/>
  <c r="M182" i="5" s="1"/>
  <c r="L183" i="5"/>
  <c r="M183" i="5" s="1"/>
  <c r="L184" i="5"/>
  <c r="M184" i="5" s="1"/>
  <c r="L185" i="5"/>
  <c r="M185" i="5" s="1"/>
  <c r="L186" i="5"/>
  <c r="M186" i="5" s="1"/>
  <c r="L187" i="5"/>
  <c r="M187" i="5" s="1"/>
  <c r="L188" i="5"/>
  <c r="M188" i="5" s="1"/>
  <c r="L189" i="5"/>
  <c r="M189" i="5" s="1"/>
  <c r="L192" i="5"/>
  <c r="M192" i="5" s="1"/>
  <c r="L4" i="5"/>
  <c r="G5" i="5"/>
  <c r="K5" i="5" s="1"/>
  <c r="G6" i="5"/>
  <c r="I6" i="5" s="1"/>
  <c r="G8" i="5"/>
  <c r="I8" i="5" s="1"/>
  <c r="G9" i="5"/>
  <c r="G10" i="5"/>
  <c r="K10" i="5" s="1"/>
  <c r="G18" i="5"/>
  <c r="G20" i="5"/>
  <c r="K20" i="5" s="1"/>
  <c r="G22" i="5"/>
  <c r="I22" i="5" s="1"/>
  <c r="G29" i="5"/>
  <c r="I29" i="5" s="1"/>
  <c r="G30" i="5"/>
  <c r="G34" i="5"/>
  <c r="K34" i="5" s="1"/>
  <c r="G36" i="5"/>
  <c r="I36" i="5" s="1"/>
  <c r="G38" i="5"/>
  <c r="I38" i="5" s="1"/>
  <c r="G41" i="5"/>
  <c r="K41" i="5" s="1"/>
  <c r="G42" i="5"/>
  <c r="G43" i="5"/>
  <c r="K43" i="5" s="1"/>
  <c r="G45" i="5"/>
  <c r="G47" i="5"/>
  <c r="I47" i="5" s="1"/>
  <c r="G50" i="5"/>
  <c r="K50" i="5" s="1"/>
  <c r="G51" i="5"/>
  <c r="I51" i="5" s="1"/>
  <c r="G55" i="5"/>
  <c r="I55" i="5" s="1"/>
  <c r="G58" i="5"/>
  <c r="I58" i="5" s="1"/>
  <c r="G60" i="5"/>
  <c r="I60" i="5" s="1"/>
  <c r="G61" i="5"/>
  <c r="G66" i="5"/>
  <c r="K66" i="5" s="1"/>
  <c r="G67" i="5"/>
  <c r="G69" i="5"/>
  <c r="G70" i="5"/>
  <c r="G72" i="5"/>
  <c r="K72" i="5" s="1"/>
  <c r="G73" i="5"/>
  <c r="G75" i="5"/>
  <c r="G76" i="5"/>
  <c r="G85" i="5"/>
  <c r="O85" i="5" s="1"/>
  <c r="G89" i="5"/>
  <c r="K89" i="5" s="1"/>
  <c r="G90" i="5"/>
  <c r="I90" i="5" s="1"/>
  <c r="G92" i="5"/>
  <c r="G96" i="5"/>
  <c r="I96" i="5" s="1"/>
  <c r="G99" i="5"/>
  <c r="G101" i="5"/>
  <c r="I101" i="5" s="1"/>
  <c r="G102" i="5"/>
  <c r="G103" i="5"/>
  <c r="K103" i="5" s="1"/>
  <c r="G104" i="5"/>
  <c r="I104" i="5" s="1"/>
  <c r="G105" i="5"/>
  <c r="I105" i="5" s="1"/>
  <c r="G107" i="5"/>
  <c r="I107" i="5" s="1"/>
  <c r="G108" i="5"/>
  <c r="K108" i="5" s="1"/>
  <c r="G109" i="5"/>
  <c r="G110" i="5"/>
  <c r="G111" i="5"/>
  <c r="G112" i="5"/>
  <c r="G115" i="5"/>
  <c r="I115" i="5" s="1"/>
  <c r="G116" i="5"/>
  <c r="G118" i="5"/>
  <c r="I118" i="5" s="1"/>
  <c r="G119" i="5"/>
  <c r="K119" i="5" s="1"/>
  <c r="G120" i="5"/>
  <c r="G121" i="5"/>
  <c r="I121" i="5" s="1"/>
  <c r="G122" i="5"/>
  <c r="K122" i="5" s="1"/>
  <c r="G123" i="5"/>
  <c r="I123" i="5" s="1"/>
  <c r="G124" i="5"/>
  <c r="G126" i="5"/>
  <c r="I126" i="5" s="1"/>
  <c r="G127" i="5"/>
  <c r="G132" i="5"/>
  <c r="G139" i="5"/>
  <c r="I139" i="5" s="1"/>
  <c r="G140" i="5"/>
  <c r="K140" i="5" s="1"/>
  <c r="G142" i="5"/>
  <c r="G144" i="5"/>
  <c r="I144" i="5" s="1"/>
  <c r="G147" i="5"/>
  <c r="K147" i="5" s="1"/>
  <c r="G148" i="5"/>
  <c r="G149" i="5"/>
  <c r="K149" i="5" s="1"/>
  <c r="G154" i="5"/>
  <c r="G161" i="5"/>
  <c r="K161" i="5" s="1"/>
  <c r="G162" i="5"/>
  <c r="I162" i="5" s="1"/>
  <c r="G163" i="5"/>
  <c r="K163" i="5" s="1"/>
  <c r="G164" i="5"/>
  <c r="K164" i="5" s="1"/>
  <c r="G169" i="5"/>
  <c r="G171" i="5"/>
  <c r="I171" i="5" s="1"/>
  <c r="G172" i="5"/>
  <c r="G173" i="5"/>
  <c r="I173" i="5" s="1"/>
  <c r="G174" i="5"/>
  <c r="G176" i="5"/>
  <c r="G179" i="5"/>
  <c r="G182" i="5"/>
  <c r="G183" i="5"/>
  <c r="G184" i="5"/>
  <c r="G185" i="5"/>
  <c r="K185" i="5" s="1"/>
  <c r="G186" i="5"/>
  <c r="G187" i="5"/>
  <c r="G188" i="5"/>
  <c r="G189" i="5"/>
  <c r="I189" i="5" s="1"/>
  <c r="G192" i="5"/>
  <c r="G4" i="5"/>
  <c r="F5" i="5"/>
  <c r="F6" i="5"/>
  <c r="F8" i="5"/>
  <c r="F9" i="5"/>
  <c r="F10" i="5"/>
  <c r="F18" i="5"/>
  <c r="H18" i="5" s="1"/>
  <c r="F20" i="5"/>
  <c r="H20" i="5" s="1"/>
  <c r="F22" i="5"/>
  <c r="J22" i="5" s="1"/>
  <c r="F29" i="5"/>
  <c r="F30" i="5"/>
  <c r="F34" i="5"/>
  <c r="F36" i="5"/>
  <c r="F38" i="5"/>
  <c r="F41" i="5"/>
  <c r="H41" i="5" s="1"/>
  <c r="F42" i="5"/>
  <c r="F43" i="5"/>
  <c r="J43" i="5" s="1"/>
  <c r="F45" i="5"/>
  <c r="F47" i="5"/>
  <c r="H47" i="5" s="1"/>
  <c r="F50" i="5"/>
  <c r="H50" i="5" s="1"/>
  <c r="F51" i="5"/>
  <c r="F55" i="5"/>
  <c r="H55" i="5" s="1"/>
  <c r="F58" i="5"/>
  <c r="F60" i="5"/>
  <c r="F61" i="5"/>
  <c r="F66" i="5"/>
  <c r="F67" i="5"/>
  <c r="J67" i="5" s="1"/>
  <c r="F69" i="5"/>
  <c r="N69" i="5" s="1"/>
  <c r="F70" i="5"/>
  <c r="F72" i="5"/>
  <c r="F73" i="5"/>
  <c r="F75" i="5"/>
  <c r="F76" i="5"/>
  <c r="F85" i="5"/>
  <c r="N85" i="5" s="1"/>
  <c r="F89" i="5"/>
  <c r="H89" i="5" s="1"/>
  <c r="F90" i="5"/>
  <c r="F92" i="5"/>
  <c r="F96" i="5"/>
  <c r="F99" i="5"/>
  <c r="J99" i="5" s="1"/>
  <c r="F102" i="5"/>
  <c r="H102" i="5" s="1"/>
  <c r="F103" i="5"/>
  <c r="F104" i="5"/>
  <c r="J104" i="5" s="1"/>
  <c r="F105" i="5"/>
  <c r="H105" i="5" s="1"/>
  <c r="F107" i="5"/>
  <c r="J107" i="5" s="1"/>
  <c r="F108" i="5"/>
  <c r="F109" i="5"/>
  <c r="F110" i="5"/>
  <c r="J110" i="5" s="1"/>
  <c r="F111" i="5"/>
  <c r="F112" i="5"/>
  <c r="H112" i="5" s="1"/>
  <c r="F115" i="5"/>
  <c r="J115" i="5" s="1"/>
  <c r="F116" i="5"/>
  <c r="H116" i="5" s="1"/>
  <c r="F118" i="5"/>
  <c r="F119" i="5"/>
  <c r="J119" i="5" s="1"/>
  <c r="F120" i="5"/>
  <c r="F121" i="5"/>
  <c r="F122" i="5"/>
  <c r="F123" i="5"/>
  <c r="J123" i="5" s="1"/>
  <c r="F124" i="5"/>
  <c r="H124" i="5" s="1"/>
  <c r="F126" i="5"/>
  <c r="F127" i="5"/>
  <c r="F132" i="5"/>
  <c r="F139" i="5"/>
  <c r="H139" i="5" s="1"/>
  <c r="F140" i="5"/>
  <c r="F142" i="5"/>
  <c r="J142" i="5" s="1"/>
  <c r="F144" i="5"/>
  <c r="F147" i="5"/>
  <c r="F148" i="5"/>
  <c r="H148" i="5" s="1"/>
  <c r="F149" i="5"/>
  <c r="F154" i="5"/>
  <c r="H154" i="5" s="1"/>
  <c r="F161" i="5"/>
  <c r="F162" i="5"/>
  <c r="J162" i="5" s="1"/>
  <c r="F163" i="5"/>
  <c r="F164" i="5"/>
  <c r="F169" i="5"/>
  <c r="H169" i="5" s="1"/>
  <c r="F171" i="5"/>
  <c r="J171" i="5" s="1"/>
  <c r="F172" i="5"/>
  <c r="H172" i="5" s="1"/>
  <c r="F173" i="5"/>
  <c r="F174" i="5"/>
  <c r="H174" i="5" s="1"/>
  <c r="F176" i="5"/>
  <c r="N176" i="5" s="1"/>
  <c r="F179" i="5"/>
  <c r="H179" i="5" s="1"/>
  <c r="F182" i="5"/>
  <c r="H182" i="5" s="1"/>
  <c r="F183" i="5"/>
  <c r="F184" i="5"/>
  <c r="H184" i="5" s="1"/>
  <c r="F185" i="5"/>
  <c r="F186" i="5"/>
  <c r="F187" i="5"/>
  <c r="H187" i="5" s="1"/>
  <c r="F188" i="5"/>
  <c r="H188" i="5" s="1"/>
  <c r="F189" i="5"/>
  <c r="J189" i="5" s="1"/>
  <c r="F192" i="5"/>
  <c r="F4" i="5"/>
  <c r="V30" i="8"/>
  <c r="V25" i="8"/>
  <c r="S25" i="8"/>
  <c r="S30" i="8"/>
  <c r="U16" i="8"/>
  <c r="U12" i="8"/>
  <c r="S12" i="8"/>
  <c r="S16" i="8"/>
  <c r="T8" i="8"/>
  <c r="S8" i="8"/>
  <c r="J5" i="8"/>
  <c r="K5" i="8"/>
  <c r="L5" i="8"/>
  <c r="J6" i="8"/>
  <c r="K6" i="8"/>
  <c r="L6" i="8"/>
  <c r="J7" i="8"/>
  <c r="K7" i="8"/>
  <c r="L7" i="8"/>
  <c r="J8" i="8"/>
  <c r="K8" i="8"/>
  <c r="L8" i="8"/>
  <c r="J9" i="8"/>
  <c r="K9" i="8"/>
  <c r="L9" i="8"/>
  <c r="J10" i="8"/>
  <c r="K10" i="8"/>
  <c r="L10" i="8"/>
  <c r="J12" i="8"/>
  <c r="K12" i="8"/>
  <c r="L12" i="8"/>
  <c r="J13" i="8"/>
  <c r="K13" i="8"/>
  <c r="L13" i="8"/>
  <c r="J14" i="8"/>
  <c r="K14" i="8"/>
  <c r="L14" i="8"/>
  <c r="J15" i="8"/>
  <c r="K15" i="8"/>
  <c r="L15" i="8"/>
  <c r="K16" i="8"/>
  <c r="L16" i="8"/>
  <c r="J17" i="8"/>
  <c r="K17" i="8"/>
  <c r="L17" i="8"/>
  <c r="J18" i="8"/>
  <c r="K18" i="8"/>
  <c r="L18" i="8"/>
  <c r="J19" i="8"/>
  <c r="K19" i="8"/>
  <c r="L19" i="8"/>
  <c r="J41" i="8"/>
  <c r="L41" i="8"/>
  <c r="J42" i="8"/>
  <c r="L42" i="8"/>
  <c r="L4" i="8"/>
  <c r="K4" i="8"/>
  <c r="J4" i="8"/>
  <c r="I10" i="8"/>
  <c r="I13" i="8"/>
  <c r="I15" i="8"/>
  <c r="I16" i="8"/>
  <c r="I19" i="8"/>
  <c r="I41" i="8"/>
  <c r="AU223" i="4"/>
  <c r="AK223" i="4"/>
  <c r="AF223" i="4"/>
  <c r="W35" i="8"/>
  <c r="W38" i="8" s="1"/>
  <c r="S35" i="8"/>
  <c r="L191" i="5"/>
  <c r="M191" i="5" s="1"/>
  <c r="G191" i="5"/>
  <c r="I191" i="5" s="1"/>
  <c r="G190" i="5"/>
  <c r="I190" i="5" s="1"/>
  <c r="L190" i="5"/>
  <c r="M190" i="5" s="1"/>
  <c r="T208" i="1"/>
  <c r="K11" i="4"/>
  <c r="K42" i="8"/>
  <c r="T36" i="1"/>
  <c r="F190" i="5"/>
  <c r="H190" i="5" s="1"/>
  <c r="F191" i="5"/>
  <c r="M218" i="4"/>
  <c r="F87" i="5" s="1"/>
  <c r="T199" i="1"/>
  <c r="S32" i="8"/>
  <c r="T32" i="8"/>
  <c r="I52" i="8"/>
  <c r="H16" i="8"/>
  <c r="L113" i="5"/>
  <c r="M113" i="5" s="1"/>
  <c r="G86" i="5"/>
  <c r="H8" i="8"/>
  <c r="T24" i="1"/>
  <c r="I8" i="8"/>
  <c r="T176" i="1"/>
  <c r="T34" i="8"/>
  <c r="I55" i="8" s="1"/>
  <c r="U34" i="8"/>
  <c r="J55" i="8" s="1"/>
  <c r="V34" i="8"/>
  <c r="K55" i="8" s="1"/>
  <c r="J54" i="8"/>
  <c r="K54" i="8"/>
  <c r="L54" i="8"/>
  <c r="U23" i="8"/>
  <c r="J53" i="8" s="1"/>
  <c r="W23" i="8"/>
  <c r="L53" i="8" s="1"/>
  <c r="K52" i="8"/>
  <c r="L52" i="8"/>
  <c r="K51" i="8"/>
  <c r="L51" i="8"/>
  <c r="U4" i="8"/>
  <c r="J50" i="8" s="1"/>
  <c r="V4" i="8"/>
  <c r="K50" i="8" s="1"/>
  <c r="W4" i="8"/>
  <c r="L50" i="8" s="1"/>
  <c r="Z12" i="4"/>
  <c r="AG12" i="4" s="1"/>
  <c r="AI13" i="4"/>
  <c r="AL13" i="4" s="1"/>
  <c r="L180" i="5"/>
  <c r="M180" i="5" s="1"/>
  <c r="G27" i="5"/>
  <c r="AI25" i="4"/>
  <c r="AL25" i="4" s="1"/>
  <c r="AS26" i="4"/>
  <c r="AV26" i="4" s="1"/>
  <c r="AS33" i="4"/>
  <c r="AV33" i="4" s="1"/>
  <c r="AI36" i="4"/>
  <c r="AL36" i="4" s="1"/>
  <c r="X37" i="4"/>
  <c r="Z46" i="4"/>
  <c r="M47" i="4"/>
  <c r="X55" i="4"/>
  <c r="AS56" i="4"/>
  <c r="G77" i="5"/>
  <c r="AI63" i="4"/>
  <c r="AN64" i="4"/>
  <c r="AQ64" i="4" s="1"/>
  <c r="Z65" i="4"/>
  <c r="AG65" i="4" s="1"/>
  <c r="AI69" i="4"/>
  <c r="M70" i="4"/>
  <c r="X70" i="4" s="1"/>
  <c r="Z72" i="4"/>
  <c r="AG72" i="4" s="1"/>
  <c r="F94" i="5"/>
  <c r="AI93" i="4"/>
  <c r="F100" i="5"/>
  <c r="AI108" i="4"/>
  <c r="AL108" i="4" s="1"/>
  <c r="AI114" i="4"/>
  <c r="AL114" i="4" s="1"/>
  <c r="Z115" i="4"/>
  <c r="AN116" i="4"/>
  <c r="AQ116" i="4" s="1"/>
  <c r="Z118" i="4"/>
  <c r="M117" i="4"/>
  <c r="X117" i="4" s="1"/>
  <c r="AN122" i="4"/>
  <c r="AI123" i="4"/>
  <c r="AL123" i="4" s="1"/>
  <c r="AI127" i="4"/>
  <c r="AI131" i="4"/>
  <c r="AL131" i="4" s="1"/>
  <c r="AN132" i="4"/>
  <c r="AQ132" i="4" s="1"/>
  <c r="Z136" i="4"/>
  <c r="AG136" i="4" s="1"/>
  <c r="AI138" i="4"/>
  <c r="AL138" i="4" s="1"/>
  <c r="AS140" i="4"/>
  <c r="AV140" i="4" s="1"/>
  <c r="AQ141" i="4"/>
  <c r="G151" i="5"/>
  <c r="I151" i="5" s="1"/>
  <c r="G165" i="5"/>
  <c r="I165" i="5" s="1"/>
  <c r="AS187" i="4"/>
  <c r="AV187" i="4" s="1"/>
  <c r="Z189" i="4"/>
  <c r="Z191" i="4"/>
  <c r="AG191" i="4" s="1"/>
  <c r="AS194" i="4"/>
  <c r="AN196" i="4"/>
  <c r="AQ196" i="4" s="1"/>
  <c r="AN197" i="4"/>
  <c r="AQ197" i="4" s="1"/>
  <c r="AS198" i="4"/>
  <c r="Z199" i="4"/>
  <c r="M200" i="4"/>
  <c r="Z201" i="4"/>
  <c r="AI203" i="4"/>
  <c r="AL203" i="4" s="1"/>
  <c r="AN205" i="4"/>
  <c r="AQ205" i="4" s="1"/>
  <c r="M206" i="4"/>
  <c r="X206" i="4" s="1"/>
  <c r="G79" i="5"/>
  <c r="Z208" i="4"/>
  <c r="AG208" i="4" s="1"/>
  <c r="M213" i="4"/>
  <c r="X213" i="4" s="1"/>
  <c r="AI219" i="4"/>
  <c r="AL219" i="4" s="1"/>
  <c r="AI214" i="4"/>
  <c r="AL214" i="4" s="1"/>
  <c r="AI217" i="4"/>
  <c r="AL217" i="4" s="1"/>
  <c r="AS149" i="4"/>
  <c r="AV149" i="4" s="1"/>
  <c r="F5" i="4"/>
  <c r="G5" i="4"/>
  <c r="H5" i="4"/>
  <c r="I5" i="4"/>
  <c r="J5" i="4"/>
  <c r="E5" i="4"/>
  <c r="D5" i="4"/>
  <c r="C5" i="4"/>
  <c r="B5" i="4"/>
  <c r="S31" i="8" l="1"/>
  <c r="T31" i="8"/>
  <c r="J67" i="8" s="1"/>
  <c r="X47" i="4"/>
  <c r="Z47" i="4"/>
  <c r="X176" i="4"/>
  <c r="J4" i="5"/>
  <c r="I4" i="5"/>
  <c r="Z11" i="4"/>
  <c r="AG11" i="4" s="1"/>
  <c r="AS11" i="4"/>
  <c r="AV11" i="4" s="1"/>
  <c r="AN11" i="4"/>
  <c r="AQ11" i="4" s="1"/>
  <c r="X11" i="4"/>
  <c r="AI11" i="4"/>
  <c r="AL11" i="4" s="1"/>
  <c r="K176" i="5"/>
  <c r="O176" i="5"/>
  <c r="K79" i="5"/>
  <c r="O79" i="5"/>
  <c r="O70" i="5"/>
  <c r="I69" i="5"/>
  <c r="O69" i="5"/>
  <c r="H70" i="5"/>
  <c r="N70" i="5"/>
  <c r="I42" i="5"/>
  <c r="M70" i="5"/>
  <c r="M69" i="5"/>
  <c r="M85" i="5"/>
  <c r="K90" i="4"/>
  <c r="M90" i="4" s="1"/>
  <c r="X90" i="4" s="1"/>
  <c r="K110" i="4"/>
  <c r="K91" i="4"/>
  <c r="M91" i="4" s="1"/>
  <c r="X91" i="4" s="1"/>
  <c r="K162" i="4"/>
  <c r="M162" i="4" s="1"/>
  <c r="K157" i="4"/>
  <c r="AI157" i="4" s="1"/>
  <c r="AL157" i="4" s="1"/>
  <c r="K92" i="4"/>
  <c r="K124" i="4"/>
  <c r="X124" i="4" s="1"/>
  <c r="K81" i="4"/>
  <c r="Z81" i="4" s="1"/>
  <c r="AG81" i="4" s="1"/>
  <c r="K78" i="4"/>
  <c r="K89" i="4"/>
  <c r="S29" i="8"/>
  <c r="V29" i="8"/>
  <c r="S27" i="8"/>
  <c r="I12" i="8"/>
  <c r="K40" i="4"/>
  <c r="AS40" i="4" s="1"/>
  <c r="AV40" i="4" s="1"/>
  <c r="AI103" i="4"/>
  <c r="AL103" i="4" s="1"/>
  <c r="I6" i="8"/>
  <c r="U156" i="1"/>
  <c r="K156" i="4"/>
  <c r="F101" i="5"/>
  <c r="H101" i="5" s="1"/>
  <c r="U222" i="1"/>
  <c r="H6" i="8"/>
  <c r="L137" i="5"/>
  <c r="M137" i="5" s="1"/>
  <c r="U31" i="1"/>
  <c r="G6" i="8"/>
  <c r="U112" i="1"/>
  <c r="S110" i="1"/>
  <c r="S89" i="1"/>
  <c r="U81" i="1"/>
  <c r="H17" i="8"/>
  <c r="U52" i="1"/>
  <c r="U90" i="1"/>
  <c r="U162" i="1"/>
  <c r="U78" i="1"/>
  <c r="U40" i="1"/>
  <c r="U124" i="1"/>
  <c r="U91" i="1"/>
  <c r="U9" i="1"/>
  <c r="U92" i="1"/>
  <c r="F137" i="5"/>
  <c r="H137" i="5" s="1"/>
  <c r="G137" i="5"/>
  <c r="K137" i="5" s="1"/>
  <c r="T166" i="1"/>
  <c r="T50" i="1"/>
  <c r="T198" i="1"/>
  <c r="T63" i="1"/>
  <c r="T48" i="1"/>
  <c r="T163" i="1"/>
  <c r="T153" i="1"/>
  <c r="T65" i="1"/>
  <c r="T58" i="1"/>
  <c r="T49" i="1"/>
  <c r="T165" i="1"/>
  <c r="T164" i="1"/>
  <c r="T161" i="1"/>
  <c r="T77" i="1"/>
  <c r="T56" i="1"/>
  <c r="T160" i="1"/>
  <c r="T136" i="1"/>
  <c r="T72" i="1"/>
  <c r="T55" i="1"/>
  <c r="T140" i="1"/>
  <c r="T69" i="1"/>
  <c r="T66" i="1"/>
  <c r="T146" i="1"/>
  <c r="T64" i="1"/>
  <c r="T159" i="1"/>
  <c r="T70" i="1"/>
  <c r="I14" i="8"/>
  <c r="Z21" i="4"/>
  <c r="M21" i="4"/>
  <c r="X21" i="4" s="1"/>
  <c r="F25" i="5"/>
  <c r="H25" i="5" s="1"/>
  <c r="V27" i="8"/>
  <c r="H4" i="8"/>
  <c r="T7" i="8"/>
  <c r="I4" i="8"/>
  <c r="I9" i="8"/>
  <c r="T28" i="8"/>
  <c r="U20" i="8"/>
  <c r="U19" i="8" s="1"/>
  <c r="AI121" i="4"/>
  <c r="AL121" i="4" s="1"/>
  <c r="X121" i="4"/>
  <c r="T11" i="8"/>
  <c r="AS31" i="4"/>
  <c r="AV31" i="4" s="1"/>
  <c r="S7" i="8"/>
  <c r="S11" i="8"/>
  <c r="H12" i="8"/>
  <c r="H9" i="8"/>
  <c r="G25" i="5"/>
  <c r="I25" i="5" s="1"/>
  <c r="H14" i="8"/>
  <c r="F180" i="5"/>
  <c r="J180" i="5" s="1"/>
  <c r="AI45" i="4"/>
  <c r="AL45" i="4" s="1"/>
  <c r="F48" i="5"/>
  <c r="AN20" i="4"/>
  <c r="AQ20" i="4" s="1"/>
  <c r="AI20" i="4"/>
  <c r="AL20" i="4" s="1"/>
  <c r="X20" i="4"/>
  <c r="AS20" i="4"/>
  <c r="AV20" i="4" s="1"/>
  <c r="F181" i="5"/>
  <c r="J181" i="5" s="1"/>
  <c r="L181" i="5"/>
  <c r="M181" i="5" s="1"/>
  <c r="X23" i="4"/>
  <c r="AN23" i="4"/>
  <c r="AQ23" i="4" s="1"/>
  <c r="AI23" i="4"/>
  <c r="AS23" i="4"/>
  <c r="AV23" i="4" s="1"/>
  <c r="G181" i="5"/>
  <c r="I181" i="5" s="1"/>
  <c r="W223" i="4"/>
  <c r="AN24" i="4"/>
  <c r="AQ24" i="4" s="1"/>
  <c r="X24" i="4"/>
  <c r="AS24" i="4"/>
  <c r="G180" i="5"/>
  <c r="I180" i="5" s="1"/>
  <c r="AS21" i="4"/>
  <c r="AV21" i="4" s="1"/>
  <c r="AI21" i="4"/>
  <c r="AL21" i="4" s="1"/>
  <c r="AN21" i="4"/>
  <c r="AQ21" i="4" s="1"/>
  <c r="S24" i="8"/>
  <c r="T26" i="8"/>
  <c r="I18" i="8"/>
  <c r="S15" i="8"/>
  <c r="S28" i="8"/>
  <c r="S26" i="8"/>
  <c r="S20" i="8"/>
  <c r="T24" i="8"/>
  <c r="U223" i="4"/>
  <c r="L86" i="5"/>
  <c r="M86" i="5" s="1"/>
  <c r="M146" i="4"/>
  <c r="X146" i="4" s="1"/>
  <c r="AN146" i="4"/>
  <c r="AQ146" i="4" s="1"/>
  <c r="M148" i="4"/>
  <c r="X148" i="4" s="1"/>
  <c r="AN148" i="4"/>
  <c r="AQ148" i="4" s="1"/>
  <c r="F86" i="5"/>
  <c r="H86" i="5" s="1"/>
  <c r="Z160" i="4"/>
  <c r="AG160" i="4" s="1"/>
  <c r="I34" i="5"/>
  <c r="G100" i="5"/>
  <c r="I100" i="5" s="1"/>
  <c r="L100" i="5"/>
  <c r="M100" i="5" s="1"/>
  <c r="H18" i="8"/>
  <c r="T13" i="8"/>
  <c r="G94" i="5"/>
  <c r="K94" i="5" s="1"/>
  <c r="L98" i="5"/>
  <c r="M98" i="5" s="1"/>
  <c r="L97" i="5"/>
  <c r="M97" i="5" s="1"/>
  <c r="L94" i="5"/>
  <c r="M94" i="5" s="1"/>
  <c r="F98" i="5"/>
  <c r="J98" i="5" s="1"/>
  <c r="F97" i="5"/>
  <c r="J97" i="5" s="1"/>
  <c r="G98" i="5"/>
  <c r="I98" i="5" s="1"/>
  <c r="G97" i="5"/>
  <c r="K97" i="5" s="1"/>
  <c r="AS13" i="4"/>
  <c r="AV13" i="4" s="1"/>
  <c r="I103" i="5"/>
  <c r="AS173" i="4"/>
  <c r="AV173" i="4" s="1"/>
  <c r="T37" i="8"/>
  <c r="I56" i="8" s="1"/>
  <c r="S37" i="8"/>
  <c r="H42" i="8"/>
  <c r="I42" i="8"/>
  <c r="T15" i="8"/>
  <c r="M52" i="4"/>
  <c r="X52" i="4" s="1"/>
  <c r="U14" i="8"/>
  <c r="J16" i="8"/>
  <c r="S14" i="8"/>
  <c r="I17" i="8"/>
  <c r="S13" i="8"/>
  <c r="I149" i="5"/>
  <c r="I10" i="5"/>
  <c r="AI115" i="4"/>
  <c r="AL115" i="4" s="1"/>
  <c r="AN115" i="4"/>
  <c r="AQ115" i="4" s="1"/>
  <c r="AN147" i="4"/>
  <c r="AQ147" i="4" s="1"/>
  <c r="AI168" i="4"/>
  <c r="AL168" i="4" s="1"/>
  <c r="AS160" i="4"/>
  <c r="AV160" i="4" s="1"/>
  <c r="Z147" i="4"/>
  <c r="AG147" i="4" s="1"/>
  <c r="AS153" i="4"/>
  <c r="AV153" i="4" s="1"/>
  <c r="Z168" i="4"/>
  <c r="AG168" i="4" s="1"/>
  <c r="M153" i="4"/>
  <c r="X153" i="4" s="1"/>
  <c r="AI159" i="4"/>
  <c r="AL159" i="4" s="1"/>
  <c r="AN181" i="4"/>
  <c r="AQ181" i="4" s="1"/>
  <c r="M168" i="4"/>
  <c r="X168" i="4" s="1"/>
  <c r="Z153" i="4"/>
  <c r="AG153" i="4" s="1"/>
  <c r="AN160" i="4"/>
  <c r="AI181" i="4"/>
  <c r="AL181" i="4" s="1"/>
  <c r="AN168" i="4"/>
  <c r="AI182" i="4"/>
  <c r="AL182" i="4" s="1"/>
  <c r="AI42" i="4"/>
  <c r="AL42" i="4" s="1"/>
  <c r="AN153" i="4"/>
  <c r="AQ153" i="4" s="1"/>
  <c r="M123" i="4"/>
  <c r="X123" i="4" s="1"/>
  <c r="AI161" i="4"/>
  <c r="AL161" i="4" s="1"/>
  <c r="AS182" i="4"/>
  <c r="AV182" i="4" s="1"/>
  <c r="M160" i="4"/>
  <c r="X160" i="4" s="1"/>
  <c r="AS42" i="4"/>
  <c r="AV42" i="4" s="1"/>
  <c r="AG115" i="4"/>
  <c r="Z174" i="4"/>
  <c r="AG174" i="4" s="1"/>
  <c r="AS176" i="4"/>
  <c r="AV176" i="4" s="1"/>
  <c r="K118" i="5"/>
  <c r="AN123" i="4"/>
  <c r="AQ123" i="4" s="1"/>
  <c r="L130" i="5"/>
  <c r="M130" i="5" s="1"/>
  <c r="Z95" i="4"/>
  <c r="AG95" i="4" s="1"/>
  <c r="AS181" i="4"/>
  <c r="AV181" i="4" s="1"/>
  <c r="AI160" i="4"/>
  <c r="AL160" i="4" s="1"/>
  <c r="Z181" i="4"/>
  <c r="AG181" i="4" s="1"/>
  <c r="AS147" i="4"/>
  <c r="AV147" i="4" s="1"/>
  <c r="I41" i="5"/>
  <c r="M154" i="4"/>
  <c r="X154" i="4" s="1"/>
  <c r="H43" i="5"/>
  <c r="M169" i="4"/>
  <c r="X169" i="4" s="1"/>
  <c r="AI147" i="4"/>
  <c r="AL147" i="4" s="1"/>
  <c r="AS169" i="4"/>
  <c r="AV169" i="4" s="1"/>
  <c r="AN154" i="4"/>
  <c r="AQ154" i="4" s="1"/>
  <c r="M161" i="4"/>
  <c r="X161" i="4" s="1"/>
  <c r="Z148" i="4"/>
  <c r="AG148" i="4" s="1"/>
  <c r="AI154" i="4"/>
  <c r="AL154" i="4" s="1"/>
  <c r="AI148" i="4"/>
  <c r="AL148" i="4" s="1"/>
  <c r="Z161" i="4"/>
  <c r="AG161" i="4" s="1"/>
  <c r="K6" i="5"/>
  <c r="H142" i="5"/>
  <c r="K126" i="5"/>
  <c r="AI169" i="4"/>
  <c r="AL169" i="4" s="1"/>
  <c r="AN161" i="4"/>
  <c r="AQ161" i="4" s="1"/>
  <c r="AS148" i="4"/>
  <c r="AV148" i="4" s="1"/>
  <c r="AN169" i="4"/>
  <c r="AN182" i="4"/>
  <c r="AQ182" i="4" s="1"/>
  <c r="I108" i="5"/>
  <c r="AS154" i="4"/>
  <c r="AV154" i="4" s="1"/>
  <c r="Z182" i="4"/>
  <c r="AG182" i="4" s="1"/>
  <c r="J55" i="5"/>
  <c r="AS191" i="4"/>
  <c r="AV191" i="4" s="1"/>
  <c r="AN37" i="4"/>
  <c r="AQ37" i="4" s="1"/>
  <c r="J174" i="5"/>
  <c r="AN70" i="4"/>
  <c r="AQ70" i="4" s="1"/>
  <c r="Z112" i="4"/>
  <c r="AG112" i="4" s="1"/>
  <c r="Z217" i="4"/>
  <c r="AG217" i="4" s="1"/>
  <c r="J89" i="5"/>
  <c r="AS121" i="4"/>
  <c r="AV121" i="4" s="1"/>
  <c r="AI197" i="4"/>
  <c r="Z194" i="4"/>
  <c r="AG194" i="4" s="1"/>
  <c r="M26" i="4"/>
  <c r="X26" i="4" s="1"/>
  <c r="J184" i="5"/>
  <c r="K58" i="5"/>
  <c r="AI194" i="4"/>
  <c r="AL194" i="4" s="1"/>
  <c r="Z114" i="4"/>
  <c r="AG114" i="4" s="1"/>
  <c r="AI26" i="4"/>
  <c r="AL26" i="4" s="1"/>
  <c r="H4" i="5"/>
  <c r="K144" i="5"/>
  <c r="AS218" i="4"/>
  <c r="AV218" i="4" s="1"/>
  <c r="AN56" i="4"/>
  <c r="AQ56" i="4" s="1"/>
  <c r="L131" i="5"/>
  <c r="M131" i="5" s="1"/>
  <c r="K151" i="5"/>
  <c r="M197" i="4"/>
  <c r="X197" i="4" s="1"/>
  <c r="K4" i="5"/>
  <c r="M217" i="4"/>
  <c r="K22" i="5"/>
  <c r="K190" i="5"/>
  <c r="L143" i="5"/>
  <c r="M143" i="5" s="1"/>
  <c r="AN114" i="4"/>
  <c r="AQ114" i="4" s="1"/>
  <c r="AI196" i="4"/>
  <c r="AL196" i="4" s="1"/>
  <c r="I5" i="5"/>
  <c r="AQ176" i="4"/>
  <c r="Z159" i="4"/>
  <c r="AG159" i="4" s="1"/>
  <c r="AI174" i="4"/>
  <c r="AL174" i="4" s="1"/>
  <c r="AS146" i="4"/>
  <c r="AV146" i="4" s="1"/>
  <c r="X12" i="4"/>
  <c r="AS132" i="4"/>
  <c r="AV132" i="4" s="1"/>
  <c r="K123" i="5"/>
  <c r="AS166" i="4"/>
  <c r="AV166" i="4" s="1"/>
  <c r="M174" i="4"/>
  <c r="X174" i="4" s="1"/>
  <c r="AS159" i="4"/>
  <c r="AV159" i="4" s="1"/>
  <c r="AS186" i="4"/>
  <c r="AV186" i="4" s="1"/>
  <c r="AS115" i="4"/>
  <c r="AV115" i="4" s="1"/>
  <c r="AN42" i="4"/>
  <c r="AQ42" i="4" s="1"/>
  <c r="AN12" i="4"/>
  <c r="AQ12" i="4" s="1"/>
  <c r="AI117" i="4"/>
  <c r="AL117" i="4" s="1"/>
  <c r="AQ138" i="4"/>
  <c r="Z166" i="4"/>
  <c r="AG166" i="4" s="1"/>
  <c r="M115" i="4"/>
  <c r="X115" i="4" s="1"/>
  <c r="L151" i="5"/>
  <c r="M151" i="5" s="1"/>
  <c r="AI12" i="4"/>
  <c r="AL12" i="4" s="1"/>
  <c r="G40" i="5"/>
  <c r="K40" i="5" s="1"/>
  <c r="AS37" i="4"/>
  <c r="AV37" i="4" s="1"/>
  <c r="Z197" i="4"/>
  <c r="AG197" i="4" s="1"/>
  <c r="Z117" i="4"/>
  <c r="AG117" i="4" s="1"/>
  <c r="Z138" i="4"/>
  <c r="AG138" i="4" s="1"/>
  <c r="AI165" i="4"/>
  <c r="AN165" i="4" s="1"/>
  <c r="Z176" i="4"/>
  <c r="AG176" i="4" s="1"/>
  <c r="Z70" i="4"/>
  <c r="AG70" i="4" s="1"/>
  <c r="AS196" i="4"/>
  <c r="AV196" i="4" s="1"/>
  <c r="AS189" i="4"/>
  <c r="AV189" i="4" s="1"/>
  <c r="AI208" i="4"/>
  <c r="AI70" i="4"/>
  <c r="AL70" i="4" s="1"/>
  <c r="AI132" i="4"/>
  <c r="AL132" i="4" s="1"/>
  <c r="AI146" i="4"/>
  <c r="AL146" i="4" s="1"/>
  <c r="AN166" i="4"/>
  <c r="AQ166" i="4" s="1"/>
  <c r="AN189" i="4"/>
  <c r="AQ189" i="4" s="1"/>
  <c r="M114" i="4"/>
  <c r="X114" i="4" s="1"/>
  <c r="J50" i="5"/>
  <c r="K96" i="5"/>
  <c r="J112" i="5"/>
  <c r="I66" i="5"/>
  <c r="F151" i="5"/>
  <c r="AI47" i="4"/>
  <c r="AN159" i="4"/>
  <c r="AQ159" i="4" s="1"/>
  <c r="AN174" i="4"/>
  <c r="AQ174" i="4" s="1"/>
  <c r="M166" i="4"/>
  <c r="X166" i="4" s="1"/>
  <c r="AI176" i="4"/>
  <c r="AL176" i="4" s="1"/>
  <c r="K139" i="5"/>
  <c r="AN199" i="4"/>
  <c r="AQ199" i="4" s="1"/>
  <c r="K47" i="5"/>
  <c r="K171" i="5"/>
  <c r="AS70" i="4"/>
  <c r="AV70" i="4" s="1"/>
  <c r="AN95" i="4"/>
  <c r="AQ95" i="4" s="1"/>
  <c r="M165" i="4"/>
  <c r="X165" i="4" s="1"/>
  <c r="K115" i="5"/>
  <c r="J172" i="5"/>
  <c r="J182" i="5"/>
  <c r="H110" i="5"/>
  <c r="AN33" i="4"/>
  <c r="AQ33" i="4" s="1"/>
  <c r="AS48" i="4"/>
  <c r="AV48" i="4" s="1"/>
  <c r="H99" i="5"/>
  <c r="Z45" i="4"/>
  <c r="AG45" i="4" s="1"/>
  <c r="M187" i="4"/>
  <c r="X187" i="4" s="1"/>
  <c r="AI213" i="4"/>
  <c r="AL213" i="4" s="1"/>
  <c r="AN200" i="4"/>
  <c r="AQ200" i="4" s="1"/>
  <c r="AN63" i="4"/>
  <c r="AQ63" i="4" s="1"/>
  <c r="J190" i="5"/>
  <c r="I185" i="5"/>
  <c r="I72" i="5"/>
  <c r="F77" i="5"/>
  <c r="H77" i="5" s="1"/>
  <c r="J41" i="5"/>
  <c r="Z108" i="4"/>
  <c r="AG108" i="4" s="1"/>
  <c r="M196" i="4"/>
  <c r="X196" i="4" s="1"/>
  <c r="I176" i="5"/>
  <c r="AN47" i="4"/>
  <c r="AQ47" i="4" s="1"/>
  <c r="M33" i="4"/>
  <c r="F39" i="5" s="1"/>
  <c r="AL127" i="4"/>
  <c r="K42" i="5"/>
  <c r="K90" i="5"/>
  <c r="I70" i="5"/>
  <c r="AN218" i="4"/>
  <c r="AQ218" i="4" s="1"/>
  <c r="J124" i="5"/>
  <c r="I163" i="5"/>
  <c r="AS138" i="4"/>
  <c r="AV138" i="4" s="1"/>
  <c r="M48" i="4"/>
  <c r="X48" i="4" s="1"/>
  <c r="M72" i="4"/>
  <c r="X72" i="4" s="1"/>
  <c r="AN127" i="4"/>
  <c r="AQ127" i="4" s="1"/>
  <c r="AS175" i="4"/>
  <c r="AV175" i="4" s="1"/>
  <c r="AS136" i="4"/>
  <c r="AV136" i="4" s="1"/>
  <c r="AS197" i="4"/>
  <c r="AV197" i="4" s="1"/>
  <c r="AS112" i="4"/>
  <c r="AV112" i="4" s="1"/>
  <c r="AS127" i="4"/>
  <c r="AV127" i="4" s="1"/>
  <c r="AN72" i="4"/>
  <c r="AQ72" i="4" s="1"/>
  <c r="AI116" i="4"/>
  <c r="AL116" i="4" s="1"/>
  <c r="Z127" i="4"/>
  <c r="AG127" i="4" s="1"/>
  <c r="AN187" i="4"/>
  <c r="AQ187" i="4" s="1"/>
  <c r="I147" i="5"/>
  <c r="L77" i="5"/>
  <c r="M77" i="5" s="1"/>
  <c r="G129" i="5"/>
  <c r="K129" i="5" s="1"/>
  <c r="Z218" i="4"/>
  <c r="AG218" i="4" s="1"/>
  <c r="K77" i="5"/>
  <c r="Z146" i="4"/>
  <c r="AG146" i="4" s="1"/>
  <c r="AN180" i="4"/>
  <c r="AQ180" i="4" s="1"/>
  <c r="AS165" i="4"/>
  <c r="X158" i="4"/>
  <c r="AS180" i="4"/>
  <c r="AV180" i="4" s="1"/>
  <c r="AS116" i="4"/>
  <c r="AV116" i="4" s="1"/>
  <c r="AI95" i="4"/>
  <c r="AL95" i="4" s="1"/>
  <c r="F57" i="5"/>
  <c r="AI64" i="4"/>
  <c r="AL64" i="4" s="1"/>
  <c r="AI33" i="4"/>
  <c r="AL33" i="4" s="1"/>
  <c r="AN108" i="4"/>
  <c r="AQ108" i="4" s="1"/>
  <c r="AI187" i="4"/>
  <c r="AL187" i="4" s="1"/>
  <c r="F56" i="5"/>
  <c r="AI37" i="4"/>
  <c r="AL37" i="4" s="1"/>
  <c r="AI65" i="4"/>
  <c r="AL65" i="4" s="1"/>
  <c r="Z64" i="4"/>
  <c r="AG64" i="4" s="1"/>
  <c r="AI112" i="4"/>
  <c r="AL112" i="4" s="1"/>
  <c r="AN152" i="4"/>
  <c r="AN158" i="4"/>
  <c r="AQ158" i="4" s="1"/>
  <c r="Z187" i="4"/>
  <c r="AG187" i="4" s="1"/>
  <c r="Z186" i="4"/>
  <c r="AG186" i="4" s="1"/>
  <c r="AI189" i="4"/>
  <c r="AL189" i="4" s="1"/>
  <c r="Z180" i="4"/>
  <c r="AG180" i="4" s="1"/>
  <c r="K60" i="5"/>
  <c r="Z37" i="4"/>
  <c r="AG37" i="4" s="1"/>
  <c r="G87" i="5"/>
  <c r="I87" i="5" s="1"/>
  <c r="AS72" i="4"/>
  <c r="AV72" i="4" s="1"/>
  <c r="Z206" i="4"/>
  <c r="AG206" i="4" s="1"/>
  <c r="AS63" i="4"/>
  <c r="AV63" i="4" s="1"/>
  <c r="Z33" i="4"/>
  <c r="AG33" i="4" s="1"/>
  <c r="AI200" i="4"/>
  <c r="AL200" i="4" s="1"/>
  <c r="AS64" i="4"/>
  <c r="AV64" i="4" s="1"/>
  <c r="AS95" i="4"/>
  <c r="AV95" i="4" s="1"/>
  <c r="Z13" i="4"/>
  <c r="AG13" i="4" s="1"/>
  <c r="AS25" i="4"/>
  <c r="AV25" i="4" s="1"/>
  <c r="AN45" i="4"/>
  <c r="AQ45" i="4" s="1"/>
  <c r="AN25" i="4"/>
  <c r="AQ25" i="4" s="1"/>
  <c r="AN112" i="4"/>
  <c r="AQ112" i="4" s="1"/>
  <c r="M152" i="4"/>
  <c r="X152" i="4" s="1"/>
  <c r="AI158" i="4"/>
  <c r="AL158" i="4" s="1"/>
  <c r="AI173" i="4"/>
  <c r="AL173" i="4" s="1"/>
  <c r="AN186" i="4"/>
  <c r="M180" i="4"/>
  <c r="X180" i="4" s="1"/>
  <c r="M116" i="4"/>
  <c r="X116" i="4" s="1"/>
  <c r="M63" i="4"/>
  <c r="X63" i="4" s="1"/>
  <c r="J70" i="5"/>
  <c r="H107" i="5"/>
  <c r="G143" i="5"/>
  <c r="AS158" i="4"/>
  <c r="AV158" i="4" s="1"/>
  <c r="AS45" i="4"/>
  <c r="AV45" i="4" s="1"/>
  <c r="AI72" i="4"/>
  <c r="AL72" i="4" s="1"/>
  <c r="Z25" i="4"/>
  <c r="Z116" i="4"/>
  <c r="AG116" i="4" s="1"/>
  <c r="Z152" i="4"/>
  <c r="AG152" i="4" s="1"/>
  <c r="Z173" i="4"/>
  <c r="AG173" i="4" s="1"/>
  <c r="M186" i="4"/>
  <c r="X186" i="4" s="1"/>
  <c r="AN65" i="4"/>
  <c r="AQ65" i="4" s="1"/>
  <c r="K101" i="5"/>
  <c r="K8" i="5"/>
  <c r="K191" i="5"/>
  <c r="X173" i="4"/>
  <c r="F49" i="5"/>
  <c r="G91" i="5"/>
  <c r="F128" i="5"/>
  <c r="AS152" i="4"/>
  <c r="AV152" i="4" s="1"/>
  <c r="AS47" i="4"/>
  <c r="AV47" i="4" s="1"/>
  <c r="AS108" i="4"/>
  <c r="AV108" i="4" s="1"/>
  <c r="AS65" i="4"/>
  <c r="AV65" i="4" s="1"/>
  <c r="Z63" i="4"/>
  <c r="AG63" i="4" s="1"/>
  <c r="K29" i="5"/>
  <c r="I164" i="5"/>
  <c r="H162" i="5"/>
  <c r="X127" i="4"/>
  <c r="G177" i="5"/>
  <c r="I177" i="5" s="1"/>
  <c r="L150" i="5"/>
  <c r="M150" i="5" s="1"/>
  <c r="G150" i="5"/>
  <c r="K150" i="5" s="1"/>
  <c r="AN188" i="4"/>
  <c r="AQ188" i="4" s="1"/>
  <c r="AI188" i="4"/>
  <c r="AL188" i="4" s="1"/>
  <c r="M188" i="4"/>
  <c r="X188" i="4" s="1"/>
  <c r="AS188" i="4"/>
  <c r="AV188" i="4" s="1"/>
  <c r="Z137" i="4"/>
  <c r="AG137" i="4" s="1"/>
  <c r="AI137" i="4"/>
  <c r="AL137" i="4" s="1"/>
  <c r="AS137" i="4"/>
  <c r="AV137" i="4" s="1"/>
  <c r="M77" i="4"/>
  <c r="X77" i="4" s="1"/>
  <c r="AN77" i="4"/>
  <c r="AQ77" i="4" s="1"/>
  <c r="Z77" i="4"/>
  <c r="AG77" i="4" s="1"/>
  <c r="AI77" i="4"/>
  <c r="AL77" i="4" s="1"/>
  <c r="AS46" i="4"/>
  <c r="AV46" i="4" s="1"/>
  <c r="AN28" i="4"/>
  <c r="AQ28" i="4" s="1"/>
  <c r="M28" i="4"/>
  <c r="X28" i="4" s="1"/>
  <c r="AS28" i="4"/>
  <c r="AV28" i="4" s="1"/>
  <c r="H183" i="5"/>
  <c r="J183" i="5"/>
  <c r="H38" i="5"/>
  <c r="J38" i="5"/>
  <c r="I184" i="5"/>
  <c r="K184" i="5"/>
  <c r="I116" i="5"/>
  <c r="K116" i="5"/>
  <c r="K99" i="5"/>
  <c r="I99" i="5"/>
  <c r="K55" i="5"/>
  <c r="AI201" i="4"/>
  <c r="AL201" i="4" s="1"/>
  <c r="M201" i="4"/>
  <c r="X201" i="4" s="1"/>
  <c r="M118" i="4"/>
  <c r="X118" i="4" s="1"/>
  <c r="AS118" i="4"/>
  <c r="AV118" i="4" s="1"/>
  <c r="L78" i="5"/>
  <c r="G78" i="5"/>
  <c r="J192" i="5"/>
  <c r="H192" i="5"/>
  <c r="H173" i="5"/>
  <c r="J173" i="5"/>
  <c r="H161" i="5"/>
  <c r="J161" i="5"/>
  <c r="H140" i="5"/>
  <c r="J140" i="5"/>
  <c r="H69" i="5"/>
  <c r="H51" i="5"/>
  <c r="J51" i="5"/>
  <c r="K142" i="5"/>
  <c r="I142" i="5"/>
  <c r="M185" i="4"/>
  <c r="X185" i="4" s="1"/>
  <c r="AS185" i="4"/>
  <c r="AV185" i="4" s="1"/>
  <c r="AQ172" i="4"/>
  <c r="M172" i="4"/>
  <c r="X172" i="4" s="1"/>
  <c r="AI172" i="4"/>
  <c r="AL172" i="4" s="1"/>
  <c r="Z172" i="4"/>
  <c r="AG172" i="4" s="1"/>
  <c r="AN164" i="4"/>
  <c r="AQ164" i="4" s="1"/>
  <c r="AI164" i="4"/>
  <c r="AL164" i="4" s="1"/>
  <c r="AS151" i="4"/>
  <c r="AV151" i="4" s="1"/>
  <c r="AQ151" i="4"/>
  <c r="AS144" i="4"/>
  <c r="AV144" i="4" s="1"/>
  <c r="AI144" i="4"/>
  <c r="AS36" i="4"/>
  <c r="AV36" i="4" s="1"/>
  <c r="AS77" i="4"/>
  <c r="AV77" i="4" s="1"/>
  <c r="M190" i="4"/>
  <c r="X190" i="4" s="1"/>
  <c r="Z190" i="4"/>
  <c r="AG190" i="4" s="1"/>
  <c r="AI190" i="4"/>
  <c r="AL190" i="4" s="1"/>
  <c r="AN190" i="4"/>
  <c r="AQ190" i="4" s="1"/>
  <c r="AS190" i="4"/>
  <c r="AV190" i="4" s="1"/>
  <c r="Z139" i="4"/>
  <c r="AG139" i="4" s="1"/>
  <c r="AQ139" i="4"/>
  <c r="AI139" i="4"/>
  <c r="AL139" i="4" s="1"/>
  <c r="M119" i="4"/>
  <c r="X119" i="4" s="1"/>
  <c r="AS119" i="4"/>
  <c r="AV119" i="4" s="1"/>
  <c r="Z119" i="4"/>
  <c r="AG119" i="4" s="1"/>
  <c r="AI119" i="4"/>
  <c r="AL119" i="4" s="1"/>
  <c r="H122" i="5"/>
  <c r="J122" i="5"/>
  <c r="J85" i="5"/>
  <c r="H85" i="5"/>
  <c r="H36" i="5"/>
  <c r="J36" i="5"/>
  <c r="K192" i="5"/>
  <c r="I192" i="5"/>
  <c r="K69" i="5"/>
  <c r="AN48" i="4"/>
  <c r="AQ48" i="4" s="1"/>
  <c r="AL48" i="4"/>
  <c r="AS164" i="4"/>
  <c r="AV164" i="4" s="1"/>
  <c r="AN131" i="4"/>
  <c r="AQ131" i="4" s="1"/>
  <c r="M198" i="4"/>
  <c r="X198" i="4" s="1"/>
  <c r="AN198" i="4"/>
  <c r="AQ198" i="4" s="1"/>
  <c r="Z198" i="4"/>
  <c r="AG198" i="4" s="1"/>
  <c r="AN41" i="4"/>
  <c r="AQ41" i="4" s="1"/>
  <c r="AI41" i="4"/>
  <c r="AL41" i="4" s="1"/>
  <c r="AS41" i="4"/>
  <c r="AV41" i="4" s="1"/>
  <c r="J149" i="5"/>
  <c r="H149" i="5"/>
  <c r="H34" i="5"/>
  <c r="J34" i="5"/>
  <c r="I182" i="5"/>
  <c r="K182" i="5"/>
  <c r="K18" i="5"/>
  <c r="I18" i="5"/>
  <c r="AN170" i="4"/>
  <c r="M170" i="4"/>
  <c r="X170" i="4" s="1"/>
  <c r="Z170" i="4"/>
  <c r="AG170" i="4" s="1"/>
  <c r="AS170" i="4"/>
  <c r="AV170" i="4" s="1"/>
  <c r="G26" i="5"/>
  <c r="I26" i="5" s="1"/>
  <c r="AS183" i="4"/>
  <c r="AV183" i="4" s="1"/>
  <c r="AI170" i="4"/>
  <c r="Z93" i="4"/>
  <c r="AG93" i="4" s="1"/>
  <c r="M50" i="4"/>
  <c r="F62" i="5" s="1"/>
  <c r="N62" i="5" s="1"/>
  <c r="AI122" i="4"/>
  <c r="AL122" i="4" s="1"/>
  <c r="M151" i="4"/>
  <c r="X151" i="4" s="1"/>
  <c r="Z144" i="4"/>
  <c r="AG144" i="4" s="1"/>
  <c r="Z163" i="4"/>
  <c r="AG163" i="4" s="1"/>
  <c r="Z171" i="4"/>
  <c r="AG171" i="4" s="1"/>
  <c r="M184" i="4"/>
  <c r="Z188" i="4"/>
  <c r="AG188" i="4" s="1"/>
  <c r="AI50" i="4"/>
  <c r="AL50" i="4" s="1"/>
  <c r="AN206" i="4"/>
  <c r="AQ206" i="4" s="1"/>
  <c r="J154" i="5"/>
  <c r="K107" i="5"/>
  <c r="K173" i="5"/>
  <c r="K105" i="5"/>
  <c r="H189" i="5"/>
  <c r="I122" i="5"/>
  <c r="K104" i="5"/>
  <c r="I20" i="5"/>
  <c r="L177" i="5"/>
  <c r="M177" i="5" s="1"/>
  <c r="AI206" i="4"/>
  <c r="AL206" i="4" s="1"/>
  <c r="Z50" i="4"/>
  <c r="AG50" i="4" s="1"/>
  <c r="AQ144" i="4"/>
  <c r="AN50" i="4"/>
  <c r="AQ50" i="4" s="1"/>
  <c r="K174" i="5"/>
  <c r="I174" i="5"/>
  <c r="I124" i="5"/>
  <c r="K124" i="5"/>
  <c r="H191" i="5"/>
  <c r="J191" i="5"/>
  <c r="K183" i="5"/>
  <c r="I183" i="5"/>
  <c r="I86" i="5"/>
  <c r="K86" i="5"/>
  <c r="AS184" i="4"/>
  <c r="AV184" i="4" s="1"/>
  <c r="AN184" i="4"/>
  <c r="AQ184" i="4" s="1"/>
  <c r="AQ171" i="4"/>
  <c r="AS171" i="4"/>
  <c r="AV171" i="4" s="1"/>
  <c r="M163" i="4"/>
  <c r="AN163" i="4"/>
  <c r="AQ163" i="4" s="1"/>
  <c r="AS163" i="4"/>
  <c r="AV163" i="4" s="1"/>
  <c r="AI150" i="4"/>
  <c r="AL150" i="4" s="1"/>
  <c r="AQ150" i="4"/>
  <c r="M142" i="4"/>
  <c r="X142" i="4" s="1"/>
  <c r="AI142" i="4"/>
  <c r="AL142" i="4" s="1"/>
  <c r="AS142" i="4"/>
  <c r="AV142" i="4" s="1"/>
  <c r="G62" i="5"/>
  <c r="L62" i="5"/>
  <c r="Z48" i="4"/>
  <c r="AG48" i="4" s="1"/>
  <c r="M139" i="4"/>
  <c r="X139" i="4" s="1"/>
  <c r="AI184" i="4"/>
  <c r="AL184" i="4" s="1"/>
  <c r="M171" i="4"/>
  <c r="X171" i="4" s="1"/>
  <c r="AN203" i="4"/>
  <c r="AQ203" i="4" s="1"/>
  <c r="I89" i="5"/>
  <c r="H115" i="5"/>
  <c r="J139" i="5"/>
  <c r="J105" i="5"/>
  <c r="K162" i="5"/>
  <c r="H123" i="5"/>
  <c r="M150" i="4"/>
  <c r="X150" i="4" s="1"/>
  <c r="H103" i="5"/>
  <c r="J103" i="5"/>
  <c r="I112" i="5"/>
  <c r="K112" i="5"/>
  <c r="I67" i="5"/>
  <c r="K67" i="5"/>
  <c r="AN183" i="4"/>
  <c r="AQ183" i="4" s="1"/>
  <c r="AI149" i="4"/>
  <c r="AL149" i="4" s="1"/>
  <c r="AQ149" i="4"/>
  <c r="AN36" i="4"/>
  <c r="AQ36" i="4" s="1"/>
  <c r="Z151" i="4"/>
  <c r="AG151" i="4" s="1"/>
  <c r="J18" i="5"/>
  <c r="K38" i="5"/>
  <c r="K51" i="5"/>
  <c r="K70" i="5"/>
  <c r="I140" i="5"/>
  <c r="H104" i="5"/>
  <c r="AS172" i="4"/>
  <c r="AV172" i="4" s="1"/>
  <c r="AS139" i="4"/>
  <c r="AV139" i="4" s="1"/>
  <c r="M149" i="4"/>
  <c r="X149" i="4" s="1"/>
  <c r="AI46" i="4"/>
  <c r="AL46" i="4" s="1"/>
  <c r="AI151" i="4"/>
  <c r="AL151" i="4" s="1"/>
  <c r="Z142" i="4"/>
  <c r="AG142" i="4" s="1"/>
  <c r="M164" i="4"/>
  <c r="X164" i="4" s="1"/>
  <c r="AI175" i="4"/>
  <c r="AL175" i="4" s="1"/>
  <c r="M183" i="4"/>
  <c r="Z185" i="4"/>
  <c r="AG185" i="4" s="1"/>
  <c r="X175" i="4"/>
  <c r="M144" i="4"/>
  <c r="X144" i="4" s="1"/>
  <c r="I161" i="5"/>
  <c r="J69" i="5"/>
  <c r="K36" i="5"/>
  <c r="AG20" i="4"/>
  <c r="AI198" i="4"/>
  <c r="AL198" i="4" s="1"/>
  <c r="AS131" i="4"/>
  <c r="AV131" i="4" s="1"/>
  <c r="Z149" i="4"/>
  <c r="AG149" i="4" s="1"/>
  <c r="AG46" i="4"/>
  <c r="Z164" i="4"/>
  <c r="AG164" i="4" s="1"/>
  <c r="AQ175" i="4"/>
  <c r="AI183" i="4"/>
  <c r="AL183" i="4" s="1"/>
  <c r="AN185" i="4"/>
  <c r="AQ185" i="4" s="1"/>
  <c r="J20" i="5"/>
  <c r="H67" i="5"/>
  <c r="H87" i="5"/>
  <c r="J87" i="5"/>
  <c r="K121" i="5"/>
  <c r="H94" i="5"/>
  <c r="J94" i="5"/>
  <c r="Z14" i="4"/>
  <c r="AG14" i="4" s="1"/>
  <c r="AN14" i="4"/>
  <c r="AQ14" i="4" s="1"/>
  <c r="AS14" i="4"/>
  <c r="AV14" i="4" s="1"/>
  <c r="J102" i="5"/>
  <c r="I27" i="5"/>
  <c r="K27" i="5"/>
  <c r="AS217" i="4"/>
  <c r="AV217" i="4" s="1"/>
  <c r="AS205" i="4"/>
  <c r="AV205" i="4" s="1"/>
  <c r="AQ191" i="4"/>
  <c r="X191" i="4"/>
  <c r="AI191" i="4"/>
  <c r="AL191" i="4" s="1"/>
  <c r="AQ140" i="4"/>
  <c r="M140" i="4"/>
  <c r="X140" i="4" s="1"/>
  <c r="AI140" i="4"/>
  <c r="AL140" i="4" s="1"/>
  <c r="X132" i="4"/>
  <c r="Z132" i="4"/>
  <c r="AG132" i="4" s="1"/>
  <c r="AN121" i="4"/>
  <c r="AQ121" i="4" s="1"/>
  <c r="Z121" i="4"/>
  <c r="AG121" i="4" s="1"/>
  <c r="L95" i="5"/>
  <c r="M95" i="5" s="1"/>
  <c r="F95" i="5"/>
  <c r="H95" i="5" s="1"/>
  <c r="AI205" i="4"/>
  <c r="AL205" i="4" s="1"/>
  <c r="AS114" i="4"/>
  <c r="AV114" i="4" s="1"/>
  <c r="M205" i="4"/>
  <c r="X205" i="4" s="1"/>
  <c r="AI14" i="4"/>
  <c r="AL14" i="4" s="1"/>
  <c r="Z140" i="4"/>
  <c r="AG140" i="4" s="1"/>
  <c r="Z205" i="4"/>
  <c r="AG205" i="4" s="1"/>
  <c r="AS123" i="4"/>
  <c r="AV123" i="4" s="1"/>
  <c r="Z123" i="4"/>
  <c r="AG123" i="4" s="1"/>
  <c r="Z26" i="4"/>
  <c r="AN26" i="4"/>
  <c r="AQ26" i="4" s="1"/>
  <c r="AS117" i="4"/>
  <c r="AV117" i="4" s="1"/>
  <c r="AN117" i="4"/>
  <c r="AQ117" i="4" s="1"/>
  <c r="J5" i="5"/>
  <c r="H5" i="5"/>
  <c r="L106" i="5"/>
  <c r="M106" i="5" s="1"/>
  <c r="AS208" i="4"/>
  <c r="AV208" i="4" s="1"/>
  <c r="M208" i="4"/>
  <c r="X208" i="4" s="1"/>
  <c r="AI199" i="4"/>
  <c r="AL199" i="4" s="1"/>
  <c r="AG199" i="4"/>
  <c r="M199" i="4"/>
  <c r="AS199" i="4"/>
  <c r="AV199" i="4" s="1"/>
  <c r="AQ194" i="4"/>
  <c r="X194" i="4"/>
  <c r="AV194" i="4"/>
  <c r="L165" i="5"/>
  <c r="M165" i="5" s="1"/>
  <c r="F165" i="5"/>
  <c r="H165" i="5" s="1"/>
  <c r="L88" i="5"/>
  <c r="M88" i="5" s="1"/>
  <c r="G88" i="5"/>
  <c r="K88" i="5" s="1"/>
  <c r="Z42" i="4"/>
  <c r="AG42" i="4" s="1"/>
  <c r="X42" i="4"/>
  <c r="G37" i="5"/>
  <c r="I37" i="5" s="1"/>
  <c r="L37" i="5"/>
  <c r="M37" i="5" s="1"/>
  <c r="K165" i="5"/>
  <c r="M219" i="4"/>
  <c r="X219" i="4" s="1"/>
  <c r="AN219" i="4"/>
  <c r="AQ219" i="4" s="1"/>
  <c r="Z219" i="4"/>
  <c r="AG219" i="4" s="1"/>
  <c r="AS219" i="4"/>
  <c r="AV219" i="4" s="1"/>
  <c r="AS201" i="4"/>
  <c r="AV201" i="4" s="1"/>
  <c r="AG201" i="4"/>
  <c r="AG118" i="4"/>
  <c r="X46" i="4"/>
  <c r="AN46" i="4"/>
  <c r="AQ46" i="4" s="1"/>
  <c r="H121" i="5"/>
  <c r="J121" i="5"/>
  <c r="H111" i="5"/>
  <c r="J111" i="5"/>
  <c r="J96" i="5"/>
  <c r="H96" i="5"/>
  <c r="H76" i="5"/>
  <c r="J76" i="5"/>
  <c r="H66" i="5"/>
  <c r="J66" i="5"/>
  <c r="J10" i="5"/>
  <c r="H10" i="5"/>
  <c r="K172" i="5"/>
  <c r="I172" i="5"/>
  <c r="I154" i="5"/>
  <c r="K154" i="5"/>
  <c r="K85" i="5"/>
  <c r="I85" i="5"/>
  <c r="J188" i="5"/>
  <c r="J132" i="5"/>
  <c r="H132" i="5"/>
  <c r="J120" i="5"/>
  <c r="H120" i="5"/>
  <c r="H75" i="5"/>
  <c r="J75" i="5"/>
  <c r="H61" i="5"/>
  <c r="J61" i="5"/>
  <c r="H45" i="5"/>
  <c r="J45" i="5"/>
  <c r="J30" i="5"/>
  <c r="H30" i="5"/>
  <c r="J9" i="5"/>
  <c r="H9" i="5"/>
  <c r="I188" i="5"/>
  <c r="K188" i="5"/>
  <c r="AN208" i="4"/>
  <c r="AQ208" i="4" s="1"/>
  <c r="AN201" i="4"/>
  <c r="AQ201" i="4" s="1"/>
  <c r="K189" i="5"/>
  <c r="J169" i="5"/>
  <c r="J47" i="5"/>
  <c r="F130" i="5"/>
  <c r="G53" i="5"/>
  <c r="J187" i="5"/>
  <c r="H171" i="5"/>
  <c r="AG189" i="4"/>
  <c r="M189" i="4"/>
  <c r="X189" i="4" s="1"/>
  <c r="F143" i="5"/>
  <c r="L39" i="5"/>
  <c r="M39" i="5" s="1"/>
  <c r="X200" i="4"/>
  <c r="J148" i="5"/>
  <c r="L125" i="5"/>
  <c r="M125" i="5" s="1"/>
  <c r="G125" i="5"/>
  <c r="K125" i="5" s="1"/>
  <c r="X69" i="4"/>
  <c r="AS69" i="4"/>
  <c r="AV69" i="4" s="1"/>
  <c r="AN69" i="4"/>
  <c r="AQ69" i="4" s="1"/>
  <c r="Z69" i="4"/>
  <c r="AG69" i="4" s="1"/>
  <c r="AL69" i="4"/>
  <c r="X56" i="4"/>
  <c r="AI56" i="4"/>
  <c r="AL56" i="4" s="1"/>
  <c r="Z56" i="4"/>
  <c r="AG56" i="4" s="1"/>
  <c r="L53" i="5"/>
  <c r="M53" i="5" s="1"/>
  <c r="F53" i="5"/>
  <c r="H53" i="5" s="1"/>
  <c r="G81" i="5"/>
  <c r="L44" i="5"/>
  <c r="M44" i="5" s="1"/>
  <c r="L16" i="5"/>
  <c r="K111" i="5"/>
  <c r="I111" i="5"/>
  <c r="I76" i="5"/>
  <c r="K76" i="5"/>
  <c r="AS203" i="4"/>
  <c r="AV203" i="4" s="1"/>
  <c r="M203" i="4"/>
  <c r="X203" i="4" s="1"/>
  <c r="G39" i="5"/>
  <c r="K39" i="5" s="1"/>
  <c r="AN119" i="4"/>
  <c r="AQ119" i="4" s="1"/>
  <c r="I50" i="5"/>
  <c r="G31" i="5"/>
  <c r="K31" i="5" s="1"/>
  <c r="X64" i="4"/>
  <c r="AL63" i="4"/>
  <c r="X65" i="4"/>
  <c r="L166" i="5"/>
  <c r="M166" i="5" s="1"/>
  <c r="F160" i="5"/>
  <c r="F113" i="5"/>
  <c r="L87" i="5"/>
  <c r="M87" i="5" s="1"/>
  <c r="F131" i="5"/>
  <c r="AG23" i="4"/>
  <c r="G130" i="5"/>
  <c r="F37" i="5"/>
  <c r="M141" i="4"/>
  <c r="X141" i="4" s="1"/>
  <c r="AS141" i="4"/>
  <c r="AV141" i="4" s="1"/>
  <c r="AI141" i="4"/>
  <c r="AL141" i="4" s="1"/>
  <c r="G46" i="5"/>
  <c r="S34" i="8"/>
  <c r="H55" i="8" s="1"/>
  <c r="J127" i="5"/>
  <c r="H127" i="5"/>
  <c r="H73" i="5"/>
  <c r="J73" i="5"/>
  <c r="J29" i="5"/>
  <c r="H29" i="5"/>
  <c r="K187" i="5"/>
  <c r="I187" i="5"/>
  <c r="K148" i="5"/>
  <c r="I148" i="5"/>
  <c r="K132" i="5"/>
  <c r="I132" i="5"/>
  <c r="K120" i="5"/>
  <c r="I120" i="5"/>
  <c r="K110" i="5"/>
  <c r="I110" i="5"/>
  <c r="I102" i="5"/>
  <c r="K102" i="5"/>
  <c r="I75" i="5"/>
  <c r="K75" i="5"/>
  <c r="I61" i="5"/>
  <c r="K61" i="5"/>
  <c r="I45" i="5"/>
  <c r="K45" i="5"/>
  <c r="K30" i="5"/>
  <c r="I30" i="5"/>
  <c r="F145" i="5"/>
  <c r="G145" i="5"/>
  <c r="L145" i="5"/>
  <c r="M145" i="5" s="1"/>
  <c r="AI135" i="4"/>
  <c r="AL135" i="4" s="1"/>
  <c r="AQ135" i="4"/>
  <c r="Z135" i="4"/>
  <c r="AG135" i="4" s="1"/>
  <c r="AN93" i="4"/>
  <c r="AQ93" i="4" s="1"/>
  <c r="AL93" i="4"/>
  <c r="X66" i="4"/>
  <c r="AS66" i="4"/>
  <c r="AV66" i="4" s="1"/>
  <c r="AN66" i="4"/>
  <c r="AQ66" i="4" s="1"/>
  <c r="Z66" i="4"/>
  <c r="AG66" i="4" s="1"/>
  <c r="AI55" i="4"/>
  <c r="AL55" i="4" s="1"/>
  <c r="AS55" i="4"/>
  <c r="AV55" i="4" s="1"/>
  <c r="AN55" i="4"/>
  <c r="AQ55" i="4" s="1"/>
  <c r="G48" i="5"/>
  <c r="K48" i="5" s="1"/>
  <c r="AI32" i="4"/>
  <c r="AL32" i="4" s="1"/>
  <c r="Z32" i="4"/>
  <c r="AG32" i="4" s="1"/>
  <c r="AS32" i="4"/>
  <c r="AV32" i="4" s="1"/>
  <c r="M32" i="4"/>
  <c r="X32" i="4" s="1"/>
  <c r="AN32" i="4"/>
  <c r="AI24" i="4"/>
  <c r="AL24" i="4" s="1"/>
  <c r="Z24" i="4"/>
  <c r="H164" i="5"/>
  <c r="J164" i="5"/>
  <c r="J92" i="5"/>
  <c r="H92" i="5"/>
  <c r="J8" i="5"/>
  <c r="H8" i="5"/>
  <c r="I169" i="5"/>
  <c r="K169" i="5"/>
  <c r="X193" i="4"/>
  <c r="AN193" i="4"/>
  <c r="AQ193" i="4" s="1"/>
  <c r="AS193" i="4"/>
  <c r="AV193" i="4" s="1"/>
  <c r="Z193" i="4"/>
  <c r="AG193" i="4" s="1"/>
  <c r="AI193" i="4"/>
  <c r="AL193" i="4" s="1"/>
  <c r="L128" i="5"/>
  <c r="M128" i="5" s="1"/>
  <c r="G128" i="5"/>
  <c r="X122" i="4"/>
  <c r="AQ122" i="4"/>
  <c r="AS122" i="4"/>
  <c r="AV122" i="4" s="1"/>
  <c r="Z122" i="4"/>
  <c r="AG122" i="4" s="1"/>
  <c r="AN113" i="4"/>
  <c r="AQ113" i="4" s="1"/>
  <c r="O113" i="4"/>
  <c r="AS113" i="4"/>
  <c r="AI113" i="4"/>
  <c r="AL113" i="4" s="1"/>
  <c r="J186" i="5"/>
  <c r="H186" i="5"/>
  <c r="J147" i="5"/>
  <c r="H147" i="5"/>
  <c r="H109" i="5"/>
  <c r="J109" i="5"/>
  <c r="J60" i="5"/>
  <c r="H60" i="5"/>
  <c r="M93" i="4"/>
  <c r="AI66" i="4"/>
  <c r="Z113" i="4"/>
  <c r="AG113" i="4" s="1"/>
  <c r="Z141" i="4"/>
  <c r="AG141" i="4" s="1"/>
  <c r="H119" i="5"/>
  <c r="AS214" i="4"/>
  <c r="AV214" i="4" s="1"/>
  <c r="Z214" i="4"/>
  <c r="AG214" i="4" s="1"/>
  <c r="AN214" i="4"/>
  <c r="AQ214" i="4" s="1"/>
  <c r="L32" i="5"/>
  <c r="M32" i="5" s="1"/>
  <c r="AN202" i="4"/>
  <c r="AQ202" i="4" s="1"/>
  <c r="Z202" i="4"/>
  <c r="AG202" i="4" s="1"/>
  <c r="M202" i="4"/>
  <c r="X202" i="4" s="1"/>
  <c r="AI202" i="4"/>
  <c r="AL202" i="4" s="1"/>
  <c r="AS202" i="4"/>
  <c r="AV202" i="4" s="1"/>
  <c r="G178" i="5"/>
  <c r="K178" i="5" s="1"/>
  <c r="F178" i="5"/>
  <c r="AS93" i="4"/>
  <c r="AV93" i="4" s="1"/>
  <c r="AS135" i="4"/>
  <c r="AV135" i="4" s="1"/>
  <c r="Z55" i="4"/>
  <c r="AG55" i="4" s="1"/>
  <c r="J179" i="5"/>
  <c r="Z213" i="4"/>
  <c r="AG213" i="4" s="1"/>
  <c r="AS213" i="4"/>
  <c r="AV213" i="4" s="1"/>
  <c r="AN213" i="4"/>
  <c r="AQ213" i="4" s="1"/>
  <c r="AS200" i="4"/>
  <c r="Z200" i="4"/>
  <c r="AG200" i="4" s="1"/>
  <c r="L23" i="5"/>
  <c r="M23" i="5" s="1"/>
  <c r="Z196" i="4"/>
  <c r="AG196" i="4" s="1"/>
  <c r="G170" i="5"/>
  <c r="L170" i="5"/>
  <c r="M170" i="5" s="1"/>
  <c r="G146" i="5"/>
  <c r="L146" i="5"/>
  <c r="M146" i="5" s="1"/>
  <c r="L133" i="5"/>
  <c r="M133" i="5" s="1"/>
  <c r="G133" i="5"/>
  <c r="X136" i="4"/>
  <c r="AI136" i="4"/>
  <c r="AL136" i="4" s="1"/>
  <c r="AQ136" i="4"/>
  <c r="L155" i="5"/>
  <c r="M155" i="5" s="1"/>
  <c r="X108" i="4"/>
  <c r="L117" i="5"/>
  <c r="M117" i="5" s="1"/>
  <c r="G114" i="5"/>
  <c r="L114" i="5"/>
  <c r="M114" i="5" s="1"/>
  <c r="F83" i="5"/>
  <c r="G83" i="5"/>
  <c r="O83" i="5" s="1"/>
  <c r="L83" i="5"/>
  <c r="AN58" i="4"/>
  <c r="AQ58" i="4" s="1"/>
  <c r="AI58" i="4"/>
  <c r="AL58" i="4" s="1"/>
  <c r="AS58" i="4"/>
  <c r="AV58" i="4" s="1"/>
  <c r="Z58" i="4"/>
  <c r="AG58" i="4" s="1"/>
  <c r="X41" i="4"/>
  <c r="Z41" i="4"/>
  <c r="AG41" i="4" s="1"/>
  <c r="G59" i="5"/>
  <c r="L59" i="5"/>
  <c r="M59" i="5" s="1"/>
  <c r="M25" i="4"/>
  <c r="G28" i="5"/>
  <c r="F28" i="5"/>
  <c r="L27" i="5"/>
  <c r="M27" i="5" s="1"/>
  <c r="L28" i="5"/>
  <c r="M28" i="5" s="1"/>
  <c r="F27" i="5"/>
  <c r="G159" i="5"/>
  <c r="AI15" i="4"/>
  <c r="AL15" i="4" s="1"/>
  <c r="X15" i="4"/>
  <c r="AN15" i="4"/>
  <c r="AQ15" i="4" s="1"/>
  <c r="AS15" i="4"/>
  <c r="AV15" i="4" s="1"/>
  <c r="I9" i="5"/>
  <c r="K9" i="5"/>
  <c r="K127" i="5"/>
  <c r="I127" i="5"/>
  <c r="I109" i="5"/>
  <c r="K109" i="5"/>
  <c r="K92" i="5"/>
  <c r="I92" i="5"/>
  <c r="I73" i="5"/>
  <c r="K73" i="5"/>
  <c r="G16" i="5"/>
  <c r="L21" i="5"/>
  <c r="X13" i="4"/>
  <c r="AN13" i="4"/>
  <c r="AQ13" i="4" s="1"/>
  <c r="W34" i="8"/>
  <c r="L55" i="8" s="1"/>
  <c r="AN216" i="4"/>
  <c r="AQ216" i="4" s="1"/>
  <c r="AI216" i="4"/>
  <c r="AL216" i="4" s="1"/>
  <c r="AS216" i="4"/>
  <c r="AV216" i="4" s="1"/>
  <c r="G166" i="5"/>
  <c r="L158" i="5"/>
  <c r="M158" i="5" s="1"/>
  <c r="AN118" i="4"/>
  <c r="AQ118" i="4" s="1"/>
  <c r="AI118" i="4"/>
  <c r="AL118" i="4" s="1"/>
  <c r="L68" i="5"/>
  <c r="M68" i="5" s="1"/>
  <c r="G57" i="5"/>
  <c r="L57" i="5"/>
  <c r="M57" i="5" s="1"/>
  <c r="I119" i="5"/>
  <c r="X216" i="4"/>
  <c r="L17" i="5"/>
  <c r="G54" i="5"/>
  <c r="F54" i="5"/>
  <c r="F44" i="5"/>
  <c r="G44" i="5"/>
  <c r="AS206" i="4"/>
  <c r="AV206" i="4" s="1"/>
  <c r="L175" i="5"/>
  <c r="M175" i="5" s="1"/>
  <c r="F170" i="5"/>
  <c r="F146" i="5"/>
  <c r="X131" i="4"/>
  <c r="Z131" i="4"/>
  <c r="AG131" i="4" s="1"/>
  <c r="G82" i="5"/>
  <c r="L82" i="5"/>
  <c r="M82" i="5" s="1"/>
  <c r="M36" i="4"/>
  <c r="G35" i="5"/>
  <c r="L35" i="5"/>
  <c r="M35" i="5" s="1"/>
  <c r="AI28" i="4"/>
  <c r="AL28" i="4" s="1"/>
  <c r="AN217" i="4"/>
  <c r="AQ217" i="4" s="1"/>
  <c r="I43" i="5"/>
  <c r="L91" i="5"/>
  <c r="M91" i="5" s="1"/>
  <c r="Z150" i="4"/>
  <c r="AG150" i="4" s="1"/>
  <c r="I77" i="5"/>
  <c r="J116" i="5"/>
  <c r="F150" i="5"/>
  <c r="G155" i="5"/>
  <c r="AV150" i="4"/>
  <c r="F125" i="5"/>
  <c r="AV161" i="4"/>
  <c r="AV198" i="4"/>
  <c r="G19" i="5"/>
  <c r="J185" i="5"/>
  <c r="H185" i="5"/>
  <c r="H176" i="5"/>
  <c r="J176" i="5"/>
  <c r="H163" i="5"/>
  <c r="J163" i="5"/>
  <c r="H144" i="5"/>
  <c r="J144" i="5"/>
  <c r="H126" i="5"/>
  <c r="J126" i="5"/>
  <c r="J118" i="5"/>
  <c r="H118" i="5"/>
  <c r="J108" i="5"/>
  <c r="H108" i="5"/>
  <c r="J100" i="5"/>
  <c r="H100" i="5"/>
  <c r="J90" i="5"/>
  <c r="H90" i="5"/>
  <c r="J72" i="5"/>
  <c r="H72" i="5"/>
  <c r="H58" i="5"/>
  <c r="J58" i="5"/>
  <c r="H42" i="5"/>
  <c r="J42" i="5"/>
  <c r="H6" i="5"/>
  <c r="J6" i="5"/>
  <c r="I186" i="5"/>
  <c r="K186" i="5"/>
  <c r="I179" i="5"/>
  <c r="K179" i="5"/>
  <c r="AV56" i="4"/>
  <c r="L19" i="5"/>
  <c r="G33" i="5"/>
  <c r="X14" i="4"/>
  <c r="L33" i="5"/>
  <c r="M33" i="5" s="1"/>
  <c r="L31" i="5"/>
  <c r="M31" i="5" s="1"/>
  <c r="F68" i="5"/>
  <c r="AS12" i="4"/>
  <c r="AV12" i="4" s="1"/>
  <c r="L12" i="5"/>
  <c r="L14" i="5"/>
  <c r="G12" i="5"/>
  <c r="G13" i="5"/>
  <c r="L13" i="5"/>
  <c r="G14" i="5"/>
  <c r="I79" i="5"/>
  <c r="F167" i="5"/>
  <c r="G167" i="5"/>
  <c r="L167" i="5"/>
  <c r="M167" i="5" s="1"/>
  <c r="L134" i="5"/>
  <c r="M134" i="5" s="1"/>
  <c r="G157" i="5"/>
  <c r="L157" i="5"/>
  <c r="M157" i="5" s="1"/>
  <c r="L168" i="5"/>
  <c r="M168" i="5" s="1"/>
  <c r="F135" i="5"/>
  <c r="G136" i="5"/>
  <c r="G65" i="5"/>
  <c r="G63" i="5"/>
  <c r="O63" i="5" s="1"/>
  <c r="F80" i="5"/>
  <c r="L80" i="5"/>
  <c r="M80" i="5" s="1"/>
  <c r="L81" i="5"/>
  <c r="M81" i="5" s="1"/>
  <c r="G11" i="5"/>
  <c r="L15" i="5"/>
  <c r="G7" i="5"/>
  <c r="L11" i="5"/>
  <c r="L141" i="5"/>
  <c r="M141" i="5" s="1"/>
  <c r="L63" i="5"/>
  <c r="G80" i="5"/>
  <c r="G168" i="5"/>
  <c r="F65" i="5"/>
  <c r="L129" i="5"/>
  <c r="M129" i="5" s="1"/>
  <c r="G135" i="5"/>
  <c r="F40" i="5"/>
  <c r="L138" i="5"/>
  <c r="M138" i="5" s="1"/>
  <c r="G138" i="5"/>
  <c r="L93" i="5"/>
  <c r="M93" i="5" s="1"/>
  <c r="G71" i="5"/>
  <c r="F71" i="5"/>
  <c r="L71" i="5"/>
  <c r="M71" i="5" s="1"/>
  <c r="G49" i="5"/>
  <c r="L49" i="5"/>
  <c r="M49" i="5" s="1"/>
  <c r="L24" i="5"/>
  <c r="M24" i="5" s="1"/>
  <c r="G158" i="5"/>
  <c r="L48" i="5"/>
  <c r="M48" i="5" s="1"/>
  <c r="L65" i="5"/>
  <c r="M65" i="5" s="1"/>
  <c r="G68" i="5"/>
  <c r="L135" i="5"/>
  <c r="M135" i="5" s="1"/>
  <c r="L52" i="5"/>
  <c r="M52" i="5" s="1"/>
  <c r="G32" i="5"/>
  <c r="L178" i="5"/>
  <c r="M178" i="5" s="1"/>
  <c r="G156" i="5"/>
  <c r="F166" i="5"/>
  <c r="G160" i="5"/>
  <c r="G152" i="5"/>
  <c r="L152" i="5"/>
  <c r="M152" i="5" s="1"/>
  <c r="L74" i="5"/>
  <c r="M74" i="5" s="1"/>
  <c r="G23" i="5"/>
  <c r="G134" i="5"/>
  <c r="G175" i="5"/>
  <c r="F152" i="5"/>
  <c r="AQ137" i="4"/>
  <c r="Z28" i="4"/>
  <c r="H22" i="5"/>
  <c r="L136" i="5"/>
  <c r="M136" i="5" s="1"/>
  <c r="F81" i="5"/>
  <c r="G52" i="5"/>
  <c r="F159" i="5"/>
  <c r="G64" i="5"/>
  <c r="O64" i="5" s="1"/>
  <c r="L56" i="5"/>
  <c r="M56" i="5" s="1"/>
  <c r="G15" i="5"/>
  <c r="L54" i="5"/>
  <c r="M54" i="5" s="1"/>
  <c r="G131" i="5"/>
  <c r="H54" i="8"/>
  <c r="G17" i="5"/>
  <c r="F21" i="5"/>
  <c r="L64" i="5"/>
  <c r="G56" i="5"/>
  <c r="G21" i="5"/>
  <c r="L46" i="5"/>
  <c r="M46" i="5" s="1"/>
  <c r="G141" i="5"/>
  <c r="L160" i="5"/>
  <c r="M160" i="5" s="1"/>
  <c r="L156" i="5"/>
  <c r="M156" i="5" s="1"/>
  <c r="L40" i="5"/>
  <c r="M40" i="5" s="1"/>
  <c r="L7" i="5"/>
  <c r="AI218" i="4"/>
  <c r="X218" i="4"/>
  <c r="L43" i="8"/>
  <c r="G193" i="5"/>
  <c r="Z15" i="4"/>
  <c r="AG15" i="4" s="1"/>
  <c r="AS143" i="4"/>
  <c r="AV143" i="4" s="1"/>
  <c r="AI143" i="4"/>
  <c r="Z143" i="4"/>
  <c r="AG143" i="4" s="1"/>
  <c r="M143" i="4"/>
  <c r="X143" i="4" s="1"/>
  <c r="AQ143" i="4"/>
  <c r="AI177" i="4"/>
  <c r="AL177" i="4" s="1"/>
  <c r="AS177" i="4"/>
  <c r="Z177" i="4"/>
  <c r="AS49" i="4"/>
  <c r="Z49" i="4"/>
  <c r="M49" i="4"/>
  <c r="AL49" i="4"/>
  <c r="AN49" i="4"/>
  <c r="X177" i="4"/>
  <c r="G113" i="5"/>
  <c r="S19" i="8" l="1"/>
  <c r="H52" i="8" s="1"/>
  <c r="I54" i="8"/>
  <c r="K10" i="4"/>
  <c r="Z10" i="4" s="1"/>
  <c r="AG10" i="4" s="1"/>
  <c r="AN89" i="4"/>
  <c r="AQ89" i="4" s="1"/>
  <c r="X89" i="4"/>
  <c r="AN92" i="4"/>
  <c r="AQ92" i="4" s="1"/>
  <c r="X92" i="4"/>
  <c r="F106" i="5"/>
  <c r="J106" i="5" s="1"/>
  <c r="G117" i="5"/>
  <c r="K117" i="5" s="1"/>
  <c r="X93" i="4"/>
  <c r="U38" i="8"/>
  <c r="S10" i="8"/>
  <c r="H51" i="8" s="1"/>
  <c r="T10" i="8"/>
  <c r="I51" i="8" s="1"/>
  <c r="U10" i="8"/>
  <c r="J51" i="8" s="1"/>
  <c r="F157" i="5"/>
  <c r="J157" i="5" s="1"/>
  <c r="F91" i="5"/>
  <c r="J91" i="5" s="1"/>
  <c r="F141" i="5"/>
  <c r="H141" i="5" s="1"/>
  <c r="F158" i="5"/>
  <c r="H158" i="5" s="1"/>
  <c r="F79" i="5"/>
  <c r="N79" i="5" s="1"/>
  <c r="AB47" i="4"/>
  <c r="D215" i="5"/>
  <c r="L57" i="8"/>
  <c r="L58" i="8" s="1"/>
  <c r="AI156" i="4"/>
  <c r="AL156" i="4" s="1"/>
  <c r="M156" i="4"/>
  <c r="X156" i="4" s="1"/>
  <c r="J52" i="8"/>
  <c r="D259" i="5"/>
  <c r="D261" i="5"/>
  <c r="D233" i="5"/>
  <c r="D247" i="5"/>
  <c r="D251" i="5"/>
  <c r="D244" i="5"/>
  <c r="D222" i="5"/>
  <c r="D234" i="5"/>
  <c r="D248" i="5"/>
  <c r="D237" i="5"/>
  <c r="D221" i="5"/>
  <c r="D229" i="5"/>
  <c r="D232" i="5"/>
  <c r="D223" i="5"/>
  <c r="D235" i="5"/>
  <c r="D249" i="5"/>
  <c r="D242" i="5"/>
  <c r="D246" i="5"/>
  <c r="D224" i="5"/>
  <c r="D236" i="5"/>
  <c r="D250" i="5"/>
  <c r="D253" i="5"/>
  <c r="D225" i="5"/>
  <c r="D226" i="5"/>
  <c r="D238" i="5"/>
  <c r="D252" i="5"/>
  <c r="D239" i="5"/>
  <c r="D243" i="5"/>
  <c r="D227" i="5"/>
  <c r="D228" i="5"/>
  <c r="D230" i="5"/>
  <c r="D231" i="5"/>
  <c r="D245" i="5"/>
  <c r="AL144" i="4"/>
  <c r="AQ152" i="4"/>
  <c r="D260" i="5"/>
  <c r="AG26" i="4"/>
  <c r="D213" i="5"/>
  <c r="AQ170" i="4"/>
  <c r="D266" i="5"/>
  <c r="AQ169" i="4"/>
  <c r="D265" i="5"/>
  <c r="AQ186" i="4"/>
  <c r="D264" i="5"/>
  <c r="D263" i="5"/>
  <c r="D262" i="5"/>
  <c r="AL197" i="4"/>
  <c r="D241" i="5"/>
  <c r="G234" i="5" s="1"/>
  <c r="AL208" i="4"/>
  <c r="D254" i="5"/>
  <c r="D274" i="5"/>
  <c r="AL23" i="4"/>
  <c r="AV113" i="4"/>
  <c r="S78" i="1"/>
  <c r="T78" i="1" s="1"/>
  <c r="S162" i="1"/>
  <c r="S112" i="1"/>
  <c r="T112" i="1" s="1"/>
  <c r="S222" i="1"/>
  <c r="G42" i="8" s="1"/>
  <c r="R37" i="8" s="1"/>
  <c r="S92" i="1"/>
  <c r="T92" i="1" s="1"/>
  <c r="S9" i="1"/>
  <c r="S31" i="1"/>
  <c r="G9" i="8" s="1"/>
  <c r="R7" i="8" s="1"/>
  <c r="S156" i="1"/>
  <c r="S91" i="1"/>
  <c r="T91" i="1" s="1"/>
  <c r="S81" i="1"/>
  <c r="T81" i="1" s="1"/>
  <c r="S124" i="1"/>
  <c r="S40" i="1"/>
  <c r="G12" i="8" s="1"/>
  <c r="S103" i="1"/>
  <c r="AI110" i="4"/>
  <c r="AL110" i="4" s="1"/>
  <c r="M110" i="4"/>
  <c r="G24" i="5"/>
  <c r="I24" i="5" s="1"/>
  <c r="F117" i="5"/>
  <c r="J117" i="5" s="1"/>
  <c r="F156" i="5"/>
  <c r="H156" i="5" s="1"/>
  <c r="F168" i="5"/>
  <c r="H168" i="5" s="1"/>
  <c r="O78" i="5"/>
  <c r="N83" i="5"/>
  <c r="I62" i="5"/>
  <c r="O62" i="5"/>
  <c r="J178" i="5"/>
  <c r="I53" i="5"/>
  <c r="H49" i="5"/>
  <c r="J57" i="5"/>
  <c r="J130" i="5"/>
  <c r="H62" i="5"/>
  <c r="J131" i="5"/>
  <c r="M64" i="5"/>
  <c r="M63" i="5"/>
  <c r="M62" i="5"/>
  <c r="M83" i="5"/>
  <c r="M78" i="5"/>
  <c r="S90" i="1"/>
  <c r="T90" i="1" s="1"/>
  <c r="T89" i="1"/>
  <c r="Z110" i="4"/>
  <c r="AG110" i="4" s="1"/>
  <c r="AS110" i="4"/>
  <c r="AV110" i="4" s="1"/>
  <c r="AN110" i="4"/>
  <c r="AQ110" i="4" s="1"/>
  <c r="AI91" i="4"/>
  <c r="AL91" i="4" s="1"/>
  <c r="AN91" i="4"/>
  <c r="AQ91" i="4" s="1"/>
  <c r="AS91" i="4"/>
  <c r="AV91" i="4" s="1"/>
  <c r="AS89" i="4"/>
  <c r="Z91" i="4"/>
  <c r="AG91" i="4" s="1"/>
  <c r="AI89" i="4"/>
  <c r="AL89" i="4" s="1"/>
  <c r="Z89" i="4"/>
  <c r="S52" i="1"/>
  <c r="G17" i="8"/>
  <c r="T110" i="1"/>
  <c r="V23" i="8"/>
  <c r="K53" i="8" s="1"/>
  <c r="K9" i="4"/>
  <c r="AS9" i="4" s="1"/>
  <c r="AV9" i="4" s="1"/>
  <c r="AN103" i="4"/>
  <c r="J101" i="5"/>
  <c r="Z103" i="4"/>
  <c r="AS103" i="4"/>
  <c r="J137" i="5"/>
  <c r="F136" i="5"/>
  <c r="I137" i="5"/>
  <c r="AG203" i="4"/>
  <c r="J25" i="5"/>
  <c r="J43" i="8"/>
  <c r="AI92" i="4"/>
  <c r="AL92" i="4" s="1"/>
  <c r="AG24" i="4"/>
  <c r="AG25" i="4"/>
  <c r="Z40" i="4"/>
  <c r="AG40" i="4" s="1"/>
  <c r="H180" i="5"/>
  <c r="AS92" i="4"/>
  <c r="AV92" i="4" s="1"/>
  <c r="Z78" i="4"/>
  <c r="AG78" i="4" s="1"/>
  <c r="Z92" i="4"/>
  <c r="AG92" i="4" s="1"/>
  <c r="AS162" i="4"/>
  <c r="AV162" i="4" s="1"/>
  <c r="AI78" i="4"/>
  <c r="AL78" i="4" s="1"/>
  <c r="AN78" i="4"/>
  <c r="AQ78" i="4" s="1"/>
  <c r="AS78" i="4"/>
  <c r="AV78" i="4" s="1"/>
  <c r="X40" i="4"/>
  <c r="AN31" i="4"/>
  <c r="AQ31" i="4" s="1"/>
  <c r="X31" i="4"/>
  <c r="AN40" i="4"/>
  <c r="AQ40" i="4" s="1"/>
  <c r="AI162" i="4"/>
  <c r="AL162" i="4" s="1"/>
  <c r="Z31" i="4"/>
  <c r="AG31" i="4" s="1"/>
  <c r="AI31" i="4"/>
  <c r="AL31" i="4" s="1"/>
  <c r="Z162" i="4"/>
  <c r="AG162" i="4" s="1"/>
  <c r="S23" i="8"/>
  <c r="H53" i="8" s="1"/>
  <c r="AN162" i="4"/>
  <c r="AQ162" i="4" s="1"/>
  <c r="AI40" i="4"/>
  <c r="AL40" i="4" s="1"/>
  <c r="K25" i="5"/>
  <c r="G106" i="5"/>
  <c r="T23" i="8"/>
  <c r="I53" i="8" s="1"/>
  <c r="AI90" i="4"/>
  <c r="AL90" i="4" s="1"/>
  <c r="AN90" i="4"/>
  <c r="AQ90" i="4" s="1"/>
  <c r="Z90" i="4"/>
  <c r="AG90" i="4" s="1"/>
  <c r="AS90" i="4"/>
  <c r="Z124" i="4"/>
  <c r="AG124" i="4" s="1"/>
  <c r="AI124" i="4"/>
  <c r="AL124" i="4" s="1"/>
  <c r="AS124" i="4"/>
  <c r="AV124" i="4" s="1"/>
  <c r="AN124" i="4"/>
  <c r="AQ124" i="4" s="1"/>
  <c r="K180" i="5"/>
  <c r="H181" i="5"/>
  <c r="K181" i="5"/>
  <c r="AG21" i="4"/>
  <c r="F16" i="5"/>
  <c r="M157" i="4"/>
  <c r="X157" i="4" s="1"/>
  <c r="Z157" i="4"/>
  <c r="AG157" i="4" s="1"/>
  <c r="AS81" i="4"/>
  <c r="AV81" i="4" s="1"/>
  <c r="AI81" i="4"/>
  <c r="AL81" i="4" s="1"/>
  <c r="AN81" i="4"/>
  <c r="AQ81" i="4" s="1"/>
  <c r="M81" i="4"/>
  <c r="F88" i="5" s="1"/>
  <c r="AN157" i="4"/>
  <c r="AQ157" i="4" s="1"/>
  <c r="AS157" i="4"/>
  <c r="AV157" i="4" s="1"/>
  <c r="J86" i="5"/>
  <c r="AS156" i="4"/>
  <c r="AV156" i="4" s="1"/>
  <c r="Z156" i="4"/>
  <c r="AG156" i="4" s="1"/>
  <c r="AN156" i="4"/>
  <c r="AQ156" i="4" s="1"/>
  <c r="K100" i="5"/>
  <c r="I97" i="5"/>
  <c r="I94" i="5"/>
  <c r="K98" i="5"/>
  <c r="H97" i="5"/>
  <c r="H98" i="5"/>
  <c r="F63" i="5"/>
  <c r="AI52" i="4"/>
  <c r="AL52" i="4" s="1"/>
  <c r="Z52" i="4"/>
  <c r="AG52" i="4" s="1"/>
  <c r="AN52" i="4"/>
  <c r="AQ52" i="4" s="1"/>
  <c r="AS52" i="4"/>
  <c r="AV52" i="4" s="1"/>
  <c r="X138" i="4"/>
  <c r="AQ168" i="4"/>
  <c r="K53" i="5"/>
  <c r="AQ160" i="4"/>
  <c r="F129" i="5"/>
  <c r="J53" i="5"/>
  <c r="K87" i="5"/>
  <c r="L159" i="5"/>
  <c r="M159" i="5" s="1"/>
  <c r="R34" i="8"/>
  <c r="G55" i="8" s="1"/>
  <c r="X217" i="4"/>
  <c r="F17" i="5"/>
  <c r="AL165" i="4"/>
  <c r="G95" i="5"/>
  <c r="F133" i="5"/>
  <c r="F82" i="5"/>
  <c r="H131" i="5"/>
  <c r="J62" i="5"/>
  <c r="X33" i="4"/>
  <c r="I129" i="5"/>
  <c r="AQ165" i="4"/>
  <c r="AQ32" i="4"/>
  <c r="I40" i="5"/>
  <c r="AL47" i="4"/>
  <c r="I31" i="5"/>
  <c r="J77" i="5"/>
  <c r="H151" i="5"/>
  <c r="J151" i="5"/>
  <c r="K26" i="5"/>
  <c r="F46" i="5"/>
  <c r="K62" i="5"/>
  <c r="X45" i="4"/>
  <c r="X162" i="4"/>
  <c r="X50" i="4"/>
  <c r="I39" i="5"/>
  <c r="I125" i="5"/>
  <c r="I48" i="5"/>
  <c r="K37" i="5"/>
  <c r="L84" i="5"/>
  <c r="K177" i="5"/>
  <c r="I150" i="5"/>
  <c r="J49" i="5"/>
  <c r="X135" i="4"/>
  <c r="K143" i="5"/>
  <c r="I143" i="5"/>
  <c r="I178" i="5"/>
  <c r="H160" i="5"/>
  <c r="F78" i="5"/>
  <c r="N78" i="5" s="1"/>
  <c r="X183" i="4"/>
  <c r="AG177" i="4"/>
  <c r="AV177" i="4"/>
  <c r="F52" i="5"/>
  <c r="I78" i="5"/>
  <c r="J160" i="5"/>
  <c r="F35" i="5"/>
  <c r="AV165" i="4"/>
  <c r="J165" i="5"/>
  <c r="AL170" i="4"/>
  <c r="K78" i="5"/>
  <c r="H130" i="5"/>
  <c r="X36" i="4"/>
  <c r="I88" i="5"/>
  <c r="X163" i="4"/>
  <c r="X184" i="4"/>
  <c r="H56" i="5"/>
  <c r="H178" i="5"/>
  <c r="J95" i="5"/>
  <c r="J56" i="5"/>
  <c r="F32" i="5"/>
  <c r="I81" i="5"/>
  <c r="K81" i="5"/>
  <c r="AV200" i="4"/>
  <c r="H143" i="5"/>
  <c r="J143" i="5"/>
  <c r="L79" i="5"/>
  <c r="AL66" i="4"/>
  <c r="J113" i="5"/>
  <c r="H113" i="5"/>
  <c r="I130" i="5"/>
  <c r="K130" i="5"/>
  <c r="X199" i="4"/>
  <c r="F23" i="5"/>
  <c r="I114" i="5"/>
  <c r="K114" i="5"/>
  <c r="H170" i="5"/>
  <c r="J170" i="5"/>
  <c r="H28" i="5"/>
  <c r="J28" i="5"/>
  <c r="J145" i="5"/>
  <c r="H145" i="5"/>
  <c r="K46" i="5"/>
  <c r="I46" i="5"/>
  <c r="J48" i="5"/>
  <c r="AG36" i="4"/>
  <c r="H57" i="5"/>
  <c r="J44" i="5"/>
  <c r="H44" i="5"/>
  <c r="K57" i="5"/>
  <c r="I57" i="5"/>
  <c r="I16" i="5"/>
  <c r="K16" i="5"/>
  <c r="K28" i="5"/>
  <c r="I28" i="5"/>
  <c r="K59" i="5"/>
  <c r="I59" i="5"/>
  <c r="M113" i="4"/>
  <c r="F155" i="5" s="1"/>
  <c r="J155" i="5" s="1"/>
  <c r="K146" i="5"/>
  <c r="I146" i="5"/>
  <c r="K145" i="5"/>
  <c r="I145" i="5"/>
  <c r="H48" i="5"/>
  <c r="K155" i="5"/>
  <c r="I155" i="5"/>
  <c r="K82" i="5"/>
  <c r="I82" i="5"/>
  <c r="J54" i="5"/>
  <c r="H54" i="5"/>
  <c r="X25" i="4"/>
  <c r="I170" i="5"/>
  <c r="K170" i="5"/>
  <c r="I128" i="5"/>
  <c r="K128" i="5"/>
  <c r="I54" i="5"/>
  <c r="K54" i="5"/>
  <c r="AG216" i="4"/>
  <c r="K83" i="5"/>
  <c r="I83" i="5"/>
  <c r="I133" i="5"/>
  <c r="K133" i="5"/>
  <c r="AV24" i="4"/>
  <c r="J150" i="5"/>
  <c r="H150" i="5"/>
  <c r="J27" i="5"/>
  <c r="H27" i="5"/>
  <c r="J83" i="5"/>
  <c r="H83" i="5"/>
  <c r="H146" i="5"/>
  <c r="J146" i="5"/>
  <c r="I159" i="5"/>
  <c r="K159" i="5"/>
  <c r="AV49" i="4"/>
  <c r="F177" i="5"/>
  <c r="I35" i="5"/>
  <c r="K35" i="5"/>
  <c r="K44" i="5"/>
  <c r="I44" i="5"/>
  <c r="I166" i="5"/>
  <c r="K166" i="5"/>
  <c r="H37" i="5"/>
  <c r="J37" i="5"/>
  <c r="I141" i="5"/>
  <c r="K141" i="5"/>
  <c r="J159" i="5"/>
  <c r="H159" i="5"/>
  <c r="I63" i="5"/>
  <c r="K63" i="5"/>
  <c r="W39" i="8"/>
  <c r="H21" i="5"/>
  <c r="J21" i="5"/>
  <c r="K156" i="5"/>
  <c r="I156" i="5"/>
  <c r="I135" i="5"/>
  <c r="K135" i="5"/>
  <c r="I136" i="5"/>
  <c r="K136" i="5"/>
  <c r="I13" i="5"/>
  <c r="K13" i="5"/>
  <c r="I19" i="5"/>
  <c r="K19" i="5"/>
  <c r="H125" i="5"/>
  <c r="J125" i="5"/>
  <c r="F64" i="5"/>
  <c r="K131" i="5"/>
  <c r="I131" i="5"/>
  <c r="K160" i="5"/>
  <c r="I160" i="5"/>
  <c r="K68" i="5"/>
  <c r="I68" i="5"/>
  <c r="J40" i="5"/>
  <c r="H40" i="5"/>
  <c r="H80" i="5"/>
  <c r="J80" i="5"/>
  <c r="H128" i="5"/>
  <c r="J128" i="5"/>
  <c r="H39" i="5"/>
  <c r="J39" i="5"/>
  <c r="K113" i="5"/>
  <c r="I113" i="5"/>
  <c r="G54" i="8"/>
  <c r="K80" i="5"/>
  <c r="I80" i="5"/>
  <c r="K157" i="5"/>
  <c r="I157" i="5"/>
  <c r="K7" i="5"/>
  <c r="I7" i="5"/>
  <c r="I65" i="5"/>
  <c r="K65" i="5"/>
  <c r="X49" i="4"/>
  <c r="AL218" i="4"/>
  <c r="I56" i="5"/>
  <c r="K56" i="5"/>
  <c r="I17" i="5"/>
  <c r="K17" i="5"/>
  <c r="K52" i="5"/>
  <c r="I52" i="5"/>
  <c r="J152" i="5"/>
  <c r="H152" i="5"/>
  <c r="I138" i="5"/>
  <c r="K138" i="5"/>
  <c r="K11" i="5"/>
  <c r="I11" i="5"/>
  <c r="H135" i="5"/>
  <c r="J135" i="5"/>
  <c r="X137" i="4"/>
  <c r="K12" i="5"/>
  <c r="I12" i="5"/>
  <c r="K21" i="5"/>
  <c r="I21" i="5"/>
  <c r="K32" i="5"/>
  <c r="I32" i="5"/>
  <c r="J71" i="5"/>
  <c r="H71" i="5"/>
  <c r="K64" i="5"/>
  <c r="I64" i="5"/>
  <c r="I23" i="5"/>
  <c r="K23" i="5"/>
  <c r="J166" i="5"/>
  <c r="H166" i="5"/>
  <c r="K71" i="5"/>
  <c r="I71" i="5"/>
  <c r="K91" i="5"/>
  <c r="I91" i="5"/>
  <c r="AG28" i="4"/>
  <c r="I175" i="5"/>
  <c r="K175" i="5"/>
  <c r="I152" i="5"/>
  <c r="K152" i="5"/>
  <c r="K158" i="5"/>
  <c r="I158" i="5"/>
  <c r="I49" i="5"/>
  <c r="K49" i="5"/>
  <c r="H65" i="5"/>
  <c r="J65" i="5"/>
  <c r="K167" i="5"/>
  <c r="I167" i="5"/>
  <c r="I14" i="5"/>
  <c r="K14" i="5"/>
  <c r="H68" i="5"/>
  <c r="J68" i="5"/>
  <c r="AQ49" i="4"/>
  <c r="AG49" i="4"/>
  <c r="AL143" i="4"/>
  <c r="I193" i="5"/>
  <c r="K193" i="5"/>
  <c r="K15" i="5"/>
  <c r="I15" i="5"/>
  <c r="J81" i="5"/>
  <c r="H81" i="5"/>
  <c r="I134" i="5"/>
  <c r="K134" i="5"/>
  <c r="I168" i="5"/>
  <c r="K168" i="5"/>
  <c r="J167" i="5"/>
  <c r="H167" i="5"/>
  <c r="I33" i="5"/>
  <c r="K33" i="5"/>
  <c r="AS10" i="4" l="1"/>
  <c r="AV10" i="4" s="1"/>
  <c r="AN10" i="4"/>
  <c r="AQ10" i="4" s="1"/>
  <c r="X10" i="4"/>
  <c r="AI10" i="4"/>
  <c r="AL10" i="4" s="1"/>
  <c r="H106" i="5"/>
  <c r="I117" i="5"/>
  <c r="G27" i="8"/>
  <c r="G28" i="8"/>
  <c r="T156" i="1"/>
  <c r="G31" i="8"/>
  <c r="G22" i="8"/>
  <c r="T103" i="1"/>
  <c r="G25" i="8"/>
  <c r="G33" i="8"/>
  <c r="G4" i="8"/>
  <c r="AV103" i="4"/>
  <c r="AG103" i="4"/>
  <c r="H157" i="5"/>
  <c r="H91" i="5"/>
  <c r="J158" i="5"/>
  <c r="J79" i="5"/>
  <c r="H79" i="5"/>
  <c r="J141" i="5"/>
  <c r="AB223" i="4"/>
  <c r="AG47" i="4"/>
  <c r="AG89" i="4"/>
  <c r="AV89" i="4"/>
  <c r="D212" i="5"/>
  <c r="J57" i="8"/>
  <c r="G212" i="5" s="1"/>
  <c r="AQ103" i="4"/>
  <c r="D268" i="5"/>
  <c r="D275" i="5"/>
  <c r="T162" i="1"/>
  <c r="G18" i="8"/>
  <c r="R15" i="8" s="1"/>
  <c r="T124" i="1"/>
  <c r="T40" i="1"/>
  <c r="T222" i="1"/>
  <c r="T31" i="1"/>
  <c r="T9" i="1"/>
  <c r="F138" i="5"/>
  <c r="X110" i="4"/>
  <c r="F114" i="5"/>
  <c r="J168" i="5"/>
  <c r="X78" i="4"/>
  <c r="H117" i="5"/>
  <c r="J156" i="5"/>
  <c r="AI9" i="4"/>
  <c r="AL9" i="4" s="1"/>
  <c r="Z9" i="4"/>
  <c r="AG9" i="4" s="1"/>
  <c r="K24" i="5"/>
  <c r="AN9" i="4"/>
  <c r="AQ9" i="4" s="1"/>
  <c r="F74" i="5"/>
  <c r="K7" i="4"/>
  <c r="N63" i="5"/>
  <c r="N64" i="5"/>
  <c r="X9" i="4"/>
  <c r="F12" i="5"/>
  <c r="F13" i="5"/>
  <c r="F14" i="5"/>
  <c r="F15" i="5"/>
  <c r="H52" i="5"/>
  <c r="H129" i="5"/>
  <c r="I95" i="5"/>
  <c r="H78" i="5"/>
  <c r="J88" i="5"/>
  <c r="M79" i="5"/>
  <c r="M84" i="5"/>
  <c r="G84" i="5"/>
  <c r="O84" i="5" s="1"/>
  <c r="O207" i="5" s="1"/>
  <c r="H155" i="5"/>
  <c r="F93" i="5"/>
  <c r="AV90" i="4"/>
  <c r="G93" i="5"/>
  <c r="T52" i="1"/>
  <c r="G14" i="8"/>
  <c r="K41" i="8"/>
  <c r="K43" i="8" s="1"/>
  <c r="H41" i="8"/>
  <c r="V36" i="8"/>
  <c r="V38" i="8" s="1"/>
  <c r="U221" i="1"/>
  <c r="S36" i="8"/>
  <c r="AS221" i="4"/>
  <c r="J136" i="5"/>
  <c r="H136" i="5"/>
  <c r="N84" i="5"/>
  <c r="I106" i="5"/>
  <c r="K106" i="5"/>
  <c r="H16" i="5"/>
  <c r="F175" i="5"/>
  <c r="J16" i="5"/>
  <c r="H88" i="5"/>
  <c r="X81" i="4"/>
  <c r="U39" i="8"/>
  <c r="H63" i="5"/>
  <c r="J63" i="5"/>
  <c r="F134" i="5"/>
  <c r="G74" i="5"/>
  <c r="H17" i="5"/>
  <c r="K95" i="5"/>
  <c r="H82" i="5"/>
  <c r="J129" i="5"/>
  <c r="J82" i="5"/>
  <c r="J17" i="5"/>
  <c r="H133" i="5"/>
  <c r="J133" i="5"/>
  <c r="J78" i="5"/>
  <c r="J46" i="5"/>
  <c r="H46" i="5"/>
  <c r="J35" i="5"/>
  <c r="J52" i="5"/>
  <c r="H35" i="5"/>
  <c r="J32" i="5"/>
  <c r="H32" i="5"/>
  <c r="J23" i="5"/>
  <c r="H23" i="5"/>
  <c r="J177" i="5"/>
  <c r="H177" i="5"/>
  <c r="X113" i="4"/>
  <c r="H64" i="5"/>
  <c r="J64" i="5"/>
  <c r="AQ177" i="4"/>
  <c r="G207" i="5" l="1"/>
  <c r="G213" i="5" s="1"/>
  <c r="N207" i="5"/>
  <c r="R28" i="8"/>
  <c r="R20" i="8"/>
  <c r="R19" i="8" s="1"/>
  <c r="G52" i="8" s="1"/>
  <c r="R24" i="8"/>
  <c r="R27" i="8"/>
  <c r="R29" i="8"/>
  <c r="R26" i="8"/>
  <c r="R13" i="8"/>
  <c r="J58" i="8"/>
  <c r="S221" i="1"/>
  <c r="J138" i="5"/>
  <c r="H138" i="5"/>
  <c r="J114" i="5"/>
  <c r="H114" i="5"/>
  <c r="H56" i="8"/>
  <c r="K56" i="8"/>
  <c r="K38" i="4"/>
  <c r="AN38" i="4" s="1"/>
  <c r="J74" i="5"/>
  <c r="H74" i="5"/>
  <c r="AI7" i="4"/>
  <c r="AN7" i="4"/>
  <c r="X7" i="4"/>
  <c r="AS7" i="4"/>
  <c r="Z7" i="4"/>
  <c r="K8" i="4"/>
  <c r="J15" i="5"/>
  <c r="H15" i="5"/>
  <c r="H14" i="5"/>
  <c r="J14" i="5"/>
  <c r="H13" i="5"/>
  <c r="J13" i="5"/>
  <c r="H12" i="5"/>
  <c r="J12" i="5"/>
  <c r="J175" i="5"/>
  <c r="H134" i="5"/>
  <c r="M222" i="4"/>
  <c r="Z222" i="4"/>
  <c r="AS222" i="4"/>
  <c r="AI222" i="4"/>
  <c r="AN222" i="4"/>
  <c r="AV221" i="4"/>
  <c r="J93" i="5"/>
  <c r="H93" i="5"/>
  <c r="I84" i="5"/>
  <c r="K84" i="5"/>
  <c r="K93" i="5"/>
  <c r="I93" i="5"/>
  <c r="R11" i="8"/>
  <c r="AI221" i="4"/>
  <c r="AN221" i="4"/>
  <c r="M221" i="4"/>
  <c r="Z221" i="4"/>
  <c r="J84" i="5"/>
  <c r="H84" i="5"/>
  <c r="H175" i="5"/>
  <c r="J134" i="5"/>
  <c r="I74" i="5"/>
  <c r="K74" i="5"/>
  <c r="K207" i="5" l="1"/>
  <c r="I207" i="5"/>
  <c r="R10" i="8"/>
  <c r="G51" i="8" s="1"/>
  <c r="R23" i="8"/>
  <c r="G53" i="8" s="1"/>
  <c r="T221" i="1"/>
  <c r="K57" i="8"/>
  <c r="K58" i="8" s="1"/>
  <c r="G41" i="8"/>
  <c r="R36" i="8" s="1"/>
  <c r="G56" i="8" s="1"/>
  <c r="AS38" i="4"/>
  <c r="Z38" i="4"/>
  <c r="AI38" i="4"/>
  <c r="M38" i="4"/>
  <c r="X38" i="4" s="1"/>
  <c r="AQ38" i="4"/>
  <c r="AV7" i="4"/>
  <c r="AQ7" i="4"/>
  <c r="AL7" i="4"/>
  <c r="AG7" i="4"/>
  <c r="AS8" i="4"/>
  <c r="AI8" i="4"/>
  <c r="X8" i="4"/>
  <c r="Z8" i="4"/>
  <c r="AN8" i="4"/>
  <c r="K6" i="4"/>
  <c r="S223" i="4"/>
  <c r="F33" i="5"/>
  <c r="AQ222" i="4"/>
  <c r="AL222" i="4"/>
  <c r="Q223" i="4"/>
  <c r="F31" i="5"/>
  <c r="AV222" i="4"/>
  <c r="F19" i="5"/>
  <c r="AG222" i="4"/>
  <c r="X222" i="4"/>
  <c r="F193" i="5"/>
  <c r="X221" i="4"/>
  <c r="L193" i="5"/>
  <c r="AL221" i="4"/>
  <c r="AG221" i="4"/>
  <c r="V39" i="8"/>
  <c r="AQ221" i="4"/>
  <c r="AL38" i="4" l="1"/>
  <c r="AG38" i="4"/>
  <c r="AV38" i="4"/>
  <c r="O208" i="5"/>
  <c r="M6" i="4"/>
  <c r="O6" i="4"/>
  <c r="F59" i="5"/>
  <c r="AG8" i="4"/>
  <c r="AL8" i="4"/>
  <c r="AV8" i="4"/>
  <c r="AQ8" i="4"/>
  <c r="AI6" i="4"/>
  <c r="Z6" i="4"/>
  <c r="AS6" i="4"/>
  <c r="AN6" i="4"/>
  <c r="M193" i="5"/>
  <c r="H193" i="5"/>
  <c r="J193" i="5"/>
  <c r="H19" i="5"/>
  <c r="J19" i="5"/>
  <c r="J33" i="5"/>
  <c r="H33" i="5"/>
  <c r="H31" i="5"/>
  <c r="J31" i="5"/>
  <c r="AG6" i="4" l="1"/>
  <c r="AL6" i="4"/>
  <c r="AQ6" i="4"/>
  <c r="AV6" i="4"/>
  <c r="I208" i="5"/>
  <c r="K208" i="5"/>
  <c r="H59" i="5"/>
  <c r="J59" i="5"/>
  <c r="X6" i="4"/>
  <c r="F7" i="5"/>
  <c r="F11" i="5"/>
  <c r="O223" i="4"/>
  <c r="H7" i="5" l="1"/>
  <c r="J7" i="5"/>
  <c r="H11" i="5"/>
  <c r="J11" i="5"/>
  <c r="K5" i="4" l="1"/>
  <c r="T5" i="8"/>
  <c r="I5" i="8"/>
  <c r="S5" i="8"/>
  <c r="U16" i="1"/>
  <c r="H5" i="8"/>
  <c r="K16" i="4"/>
  <c r="S16" i="1" l="1"/>
  <c r="T16" i="1" s="1"/>
  <c r="Z5" i="4"/>
  <c r="X5" i="4"/>
  <c r="AI5" i="4"/>
  <c r="AN5" i="4"/>
  <c r="AS5" i="4"/>
  <c r="M16" i="4"/>
  <c r="L26" i="5" s="1"/>
  <c r="L207" i="5" s="1"/>
  <c r="AN16" i="4"/>
  <c r="AI16" i="4"/>
  <c r="AS16" i="4"/>
  <c r="Z16" i="4"/>
  <c r="G5" i="8" l="1"/>
  <c r="R5" i="8" s="1"/>
  <c r="M26" i="5"/>
  <c r="X16" i="4"/>
  <c r="AG5" i="4"/>
  <c r="AL5" i="4"/>
  <c r="AQ16" i="4"/>
  <c r="F26" i="5"/>
  <c r="AQ5" i="4"/>
  <c r="AV5" i="4"/>
  <c r="AL16" i="4"/>
  <c r="AG16" i="4"/>
  <c r="AV16" i="4"/>
  <c r="M207" i="5" l="1"/>
  <c r="M208" i="5" s="1"/>
  <c r="J26" i="5"/>
  <c r="H26" i="5"/>
  <c r="K27" i="4" l="1"/>
  <c r="AN27" i="4" s="1"/>
  <c r="K30" i="4"/>
  <c r="I7" i="8"/>
  <c r="I43" i="8" s="1"/>
  <c r="H7" i="8"/>
  <c r="T6" i="8"/>
  <c r="T38" i="8" s="1"/>
  <c r="U223" i="1"/>
  <c r="S6" i="8"/>
  <c r="S38" i="8" l="1"/>
  <c r="T4" i="8"/>
  <c r="I50" i="8" s="1"/>
  <c r="S4" i="8"/>
  <c r="H50" i="8" s="1"/>
  <c r="AI27" i="4"/>
  <c r="AS27" i="4"/>
  <c r="M27" i="4"/>
  <c r="X27" i="4" s="1"/>
  <c r="Z27" i="4"/>
  <c r="AG27" i="4" s="1"/>
  <c r="X30" i="4"/>
  <c r="Z30" i="4"/>
  <c r="AN30" i="4"/>
  <c r="AQ30" i="4" s="1"/>
  <c r="AS30" i="4"/>
  <c r="AV30" i="4" s="1"/>
  <c r="AI30" i="4"/>
  <c r="AL30" i="4" s="1"/>
  <c r="AQ27" i="4"/>
  <c r="H43" i="8"/>
  <c r="K223" i="4"/>
  <c r="S223" i="1"/>
  <c r="D240" i="5"/>
  <c r="S39" i="8" l="1"/>
  <c r="AV27" i="4"/>
  <c r="AL27" i="4"/>
  <c r="M223" i="4"/>
  <c r="K225" i="4" s="1"/>
  <c r="K224" i="4" s="1"/>
  <c r="F24" i="5"/>
  <c r="D255" i="5"/>
  <c r="D256" i="5" s="1"/>
  <c r="AG30" i="4"/>
  <c r="D210" i="5"/>
  <c r="AI223" i="4"/>
  <c r="AH224" i="4" s="1"/>
  <c r="I57" i="8"/>
  <c r="H68" i="8" s="1"/>
  <c r="D276" i="5"/>
  <c r="D277" i="5" s="1"/>
  <c r="AS223" i="4"/>
  <c r="AR224" i="4" s="1"/>
  <c r="T39" i="8"/>
  <c r="H44" i="8"/>
  <c r="D267" i="5"/>
  <c r="D270" i="5" s="1"/>
  <c r="AN223" i="4"/>
  <c r="AM224" i="4" s="1"/>
  <c r="G233" i="5"/>
  <c r="T223" i="1"/>
  <c r="G7" i="8"/>
  <c r="H57" i="8"/>
  <c r="H58" i="8" s="1"/>
  <c r="D214" i="5"/>
  <c r="Z223" i="4"/>
  <c r="Y224" i="4" s="1"/>
  <c r="H24" i="5" l="1"/>
  <c r="F207" i="5"/>
  <c r="X223" i="4"/>
  <c r="J24" i="5"/>
  <c r="J207" i="5" s="1"/>
  <c r="F212" i="5"/>
  <c r="H66" i="8"/>
  <c r="I58" i="8"/>
  <c r="I68" i="8"/>
  <c r="I67" i="8" s="1"/>
  <c r="H67" i="8"/>
  <c r="I66" i="8"/>
  <c r="J68" i="8"/>
  <c r="J66" i="8"/>
  <c r="F277" i="5"/>
  <c r="F270" i="5"/>
  <c r="R6" i="8"/>
  <c r="R38" i="8" s="1"/>
  <c r="G43" i="8"/>
  <c r="G44" i="8" s="1"/>
  <c r="D217" i="5"/>
  <c r="H207" i="5" l="1"/>
  <c r="C214" i="5"/>
  <c r="R4" i="8"/>
  <c r="G50" i="8" s="1"/>
  <c r="F213" i="5"/>
  <c r="R39" i="8"/>
  <c r="F256" i="5"/>
  <c r="C213" i="5"/>
  <c r="C212" i="5"/>
  <c r="G57" i="8" l="1"/>
  <c r="H208" i="5" l="1"/>
  <c r="G58" i="8"/>
  <c r="J208" i="5" l="1"/>
  <c r="F227" i="5"/>
  <c r="N208" i="5"/>
</calcChain>
</file>

<file path=xl/sharedStrings.xml><?xml version="1.0" encoding="utf-8"?>
<sst xmlns="http://schemas.openxmlformats.org/spreadsheetml/2006/main" count="6364" uniqueCount="1831">
  <si>
    <t>Prioritātes Nr.</t>
  </si>
  <si>
    <t>Fonds</t>
  </si>
  <si>
    <t>1.1.</t>
  </si>
  <si>
    <t>Pētniecība un prasmes</t>
  </si>
  <si>
    <t>ERAF</t>
  </si>
  <si>
    <t>1.2.</t>
  </si>
  <si>
    <t>Atbalsts uzņēmējdarbībai</t>
  </si>
  <si>
    <t>1.3.</t>
  </si>
  <si>
    <t>Digitalizācija</t>
  </si>
  <si>
    <t>2.1.</t>
  </si>
  <si>
    <t>2.2.</t>
  </si>
  <si>
    <t>Vides aizsardzība un attīstība</t>
  </si>
  <si>
    <t>2.3.</t>
  </si>
  <si>
    <t>3.1.</t>
  </si>
  <si>
    <t>Digitālā savienojamība</t>
  </si>
  <si>
    <t>4.1.</t>
  </si>
  <si>
    <t>Veselības veicināšana un aprūpe</t>
  </si>
  <si>
    <t>4.2.</t>
  </si>
  <si>
    <t>Izglītība, prasmes un mūžizglītība</t>
  </si>
  <si>
    <t>4.3.</t>
  </si>
  <si>
    <t>Nodarbinātība un sociālā iekļaušana</t>
  </si>
  <si>
    <t>5.1.</t>
  </si>
  <si>
    <t>6.1.</t>
  </si>
  <si>
    <t>Politikas mērķa Nr.</t>
  </si>
  <si>
    <t xml:space="preserve">Prioritātes nosaukums </t>
  </si>
  <si>
    <t>SAM Nr.</t>
  </si>
  <si>
    <t>Kārtas Nr.</t>
  </si>
  <si>
    <t>TPF</t>
  </si>
  <si>
    <t>Ilgtspējīga mobilitāte</t>
  </si>
  <si>
    <t>Klimata pārmaiņu mazināšana un pielāgošanās klimata pārmaiņām</t>
  </si>
  <si>
    <t>Ilgtspējīga TEN-T infrastruktūra</t>
  </si>
  <si>
    <t>Pāreja uz klimatneitralitāti</t>
  </si>
  <si>
    <t>Atbildīgā iestāde</t>
  </si>
  <si>
    <t>Galvenās atbalstāmās darbības</t>
  </si>
  <si>
    <t>SAM nosaukums</t>
  </si>
  <si>
    <t>1.1.1.</t>
  </si>
  <si>
    <t>1.1.2.</t>
  </si>
  <si>
    <t>1.2.1.</t>
  </si>
  <si>
    <t>1.2.2.</t>
  </si>
  <si>
    <t>1.2.3.</t>
  </si>
  <si>
    <t>1.3.1.</t>
  </si>
  <si>
    <t>2.1.1.</t>
  </si>
  <si>
    <t>2.1.2.</t>
  </si>
  <si>
    <t>2.1.3.</t>
  </si>
  <si>
    <t>2.2.1.</t>
  </si>
  <si>
    <t>2.2.2.</t>
  </si>
  <si>
    <t>2.2.3.</t>
  </si>
  <si>
    <t>2.3.1.</t>
  </si>
  <si>
    <t>3.1.1.</t>
  </si>
  <si>
    <t>4.1.1.</t>
  </si>
  <si>
    <t>4.1.2.</t>
  </si>
  <si>
    <t>4.2.2.</t>
  </si>
  <si>
    <t>4.2.3.</t>
  </si>
  <si>
    <t>4.2.4.</t>
  </si>
  <si>
    <t>4.3.1.</t>
  </si>
  <si>
    <t>4.3.2.</t>
  </si>
  <si>
    <t>4.3.3.</t>
  </si>
  <si>
    <t>5.1.1.</t>
  </si>
  <si>
    <t>4.3.5.</t>
  </si>
  <si>
    <t xml:space="preserve">Reģionu līdzsvarota attīstība </t>
  </si>
  <si>
    <t>6.1.1.</t>
  </si>
  <si>
    <t>4.2.1.</t>
  </si>
  <si>
    <t>4.3.4.</t>
  </si>
  <si>
    <t>4.3.6.</t>
  </si>
  <si>
    <t>Finansējuma saņēmēji/ Finansējuma saņēmēju veidi</t>
  </si>
  <si>
    <t>4.3.1.2.</t>
  </si>
  <si>
    <t>IPIA</t>
  </si>
  <si>
    <t>Nē</t>
  </si>
  <si>
    <t>LM</t>
  </si>
  <si>
    <t>Nav</t>
  </si>
  <si>
    <t>Jā</t>
  </si>
  <si>
    <t>4.3.3.2.</t>
  </si>
  <si>
    <t>4.3.3.3.</t>
  </si>
  <si>
    <t>4.3.3.4.</t>
  </si>
  <si>
    <t>4.3.3.5.</t>
  </si>
  <si>
    <t>4.3.3.6.</t>
  </si>
  <si>
    <t>4.3.3.7.</t>
  </si>
  <si>
    <t>1. Subsidētās darbavietas;
2.Darba iemaņu attīstības pasākumi;
3. Mobilitātes veicināšana;
4. Bezdarbnieku aktivizācijas pasākumi 
(profesionālās piemērotības noteikšana
motivācijas programma, 
pasākumi personām ar atkarībām);
5. Nodarbinātību veicinošie konsultēšanas
 un iedzīvotāju sasniegšanas pasākumi;
6. Atbalsta personas pakalpojumi personām ar invaliditāti.
7. Atbalsta pasākumi bezdarba riskam pakļautām personām  darba vietu saglabāšanai.</t>
  </si>
  <si>
    <t xml:space="preserve">Nav </t>
  </si>
  <si>
    <t>ALTUM</t>
  </si>
  <si>
    <t>N/A</t>
  </si>
  <si>
    <t>4.3.4.1.</t>
  </si>
  <si>
    <t>4.3.4.2.</t>
  </si>
  <si>
    <t>APIA</t>
  </si>
  <si>
    <t>NVO</t>
  </si>
  <si>
    <t>4.3.5.1.</t>
  </si>
  <si>
    <t>4.3.5.2.</t>
  </si>
  <si>
    <t>VM</t>
  </si>
  <si>
    <t>4.3.5.3.</t>
  </si>
  <si>
    <t>4.3.5.4.</t>
  </si>
  <si>
    <t>Pašvaldības</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</si>
  <si>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</si>
  <si>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</si>
  <si>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</si>
  <si>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</si>
  <si>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t>
  </si>
  <si>
    <t>Atbalsta instrumentu izstrāde un ieviešana ģimenes funkcionalitātes stiprināšanai</t>
  </si>
  <si>
    <t>4.3.6.5.</t>
  </si>
  <si>
    <t>4.3.6.6.</t>
  </si>
  <si>
    <t>KM</t>
  </si>
  <si>
    <t>Pašvaldība, pašvaldības iestāde, valsts akciju sabiedrība vai valsts kapitālsabiedrība</t>
  </si>
  <si>
    <t>Zinātnes politikas ieviešana,vadība un kapacitātes stiprināšana</t>
  </si>
  <si>
    <t>IZM</t>
  </si>
  <si>
    <t>Zinātniskās institūcijas</t>
  </si>
  <si>
    <t>Pētniecības infrastruktūras attīstība atbilstošā RIS 3 jomā, tai skaitā pamatlīdzekļu un nemateriālo aktīvu iegāde, izveide</t>
  </si>
  <si>
    <t>Praktiskas ievirzes pētījumi</t>
  </si>
  <si>
    <t>Pētniecība, kas ietver šādas pētniecības kategorijas: fundamentālie pētījumi, rūpnieciskie pētījumi, eksperimentālā izstrāde. Tehnoloģiju tiesību (intelektuālā īpašuma tiesību) iegūšana, apstiprināšana un aizstāvēšana</t>
  </si>
  <si>
    <t>Latvijas pilnvērtīga dalība Apvārsnis Eiropa programmā, tajā skaitā nodrošinot kompleksu atbalsta instrumentu klāstu un sasaisti ar RIS3 specializācijas jomu attīstīšanu</t>
  </si>
  <si>
    <t>Zinātniskās darbības digitalizācija un  dalība Eiropas Atvērtajā zinātnes mākonī (EOSC market place pakalpojumu iegāde)</t>
  </si>
  <si>
    <t>Inovāciju granti studentiem</t>
  </si>
  <si>
    <t xml:space="preserve">Augstskolas
</t>
  </si>
  <si>
    <t>Augstskolas, koledžas, PIKC, zinātniskās institūcijas, komersanti, biedrības, nodibinājumi, valsts vai pašvaldības institūcijas</t>
  </si>
  <si>
    <t>1) Studentu inovācijas programmas īstenošana
2) Studentu inovāciju pieteikumu vērtēšana, atlase, izpildes uzraudzība un rezultātu novērtēšana
3) Komunikācijas un publicitātes pasākumi par studentu inovācijas programmu</t>
  </si>
  <si>
    <t>Augstskolas</t>
  </si>
  <si>
    <t>Augstskolas, koledžas, zinātniskās institūcijas</t>
  </si>
  <si>
    <t>Augstskolas, zinātniskās institūcijas</t>
  </si>
  <si>
    <t>Doktorantūras granti</t>
  </si>
  <si>
    <t>Infrastruktūras izveide starpnozaru sadarbības un atbalsta sistēmas izveidei bērnu attīstībai</t>
  </si>
  <si>
    <t>pašvaldības</t>
  </si>
  <si>
    <t>Speciālās izglītības efektīva nodrošināšana, sakārtojot speciālās izglītības iestāžu tīklu, pilnveidojot infrastruktūru un sniedzot nepieciešamo materiāltehnisko nodrošinājumu, nosakot speciālās izglītības vajadzību grozu un nodrošinot mācību līdzekļus un atbalsta pasākumus speciālās izglītības īstenošanai</t>
  </si>
  <si>
    <t>Cikliskas institucionālās akreditācijas ieviešana augstākajā izglītībā</t>
  </si>
  <si>
    <t xml:space="preserve">1) Vadlīniju un vērtēšanas metodikas izstrāde atbilstoši jaunajam institucionālās akreditācijas regulējumam
2) E-platformas funkcionalitātes papildināšana un pilnveide (simulācijas)
3) Akreditācijas ekspertu, akreditācijas aģentūras (AIKA) un augstskolu darbinieku mācības institucionālās akreditācijas nodrošināšanai
4) Pilotakreditāciju īstenošana
</t>
  </si>
  <si>
    <t>Indukcijas gada ieviešana pedagogu sagatavošanas studiju programmās</t>
  </si>
  <si>
    <t>Izglītības procesa individualizācija un starpnozaru sadarbība profesionālās izglītības izcilībai</t>
  </si>
  <si>
    <t>Integrēta "skola-kopiena" sadarbības programma atstumtības riska mazināšanai izglītības iestādēs</t>
  </si>
  <si>
    <t>Sekmēt NEET jauniešu integrēšanos izglītībā un nodarbinātībā</t>
  </si>
  <si>
    <t>Individuālas pasākumu programmas izstrāde un īstenošana NEET jauniešiem, lai sekmētu to atgriešanos izglītībā vai nodarbinātības uzsākšanu, nodrošinot programmas īstenošanas laikā jaunietim individuālu mentora atbalstu, pašvaldības dienestu atbalstu, vienaudžu atbalstu un mācību iespējas</t>
  </si>
  <si>
    <t>Ir</t>
  </si>
  <si>
    <t>Komersanti</t>
  </si>
  <si>
    <t>Atbalsts pieaugušo individuālajās vajadzībās balstītai pieaugušo izglītībai</t>
  </si>
  <si>
    <t xml:space="preserve">1) atbalsts pieaugušajiem nepieciešamo zināšanu un prasmju apguvei, tostarp  individuālo mācību vajadzību noteikšanai un personu profilēšanai, kā arī mācību šķēršļu pārvarēšanai (t.sk. mobilitātēs atbalsts, bērnu pieskatīšanas atbalsts u.c.)
2) elastīga mācību piedāvājuma attīstība; pieaugušo izpratnes un motivācijas veicināšana par mācīšanos,
3) minimālo zināšanu un digitālo prasmju standarta mācību programmas izstrāde pēc amatu un zināšanu līmeņiem, nodarbināto testēšana un sertifikācija; 
</t>
  </si>
  <si>
    <t xml:space="preserve">Ir </t>
  </si>
  <si>
    <t>VARAM</t>
  </si>
  <si>
    <t>Sociālie partneri</t>
  </si>
  <si>
    <t>Ārstniecības iestāžu infrastruktūras attīstība</t>
  </si>
  <si>
    <t>Ārstniecības iestādes</t>
  </si>
  <si>
    <t xml:space="preserve">Primārās veselības aprūpes lomas stiprināšana, attīstot infrastruktūru </t>
  </si>
  <si>
    <t>Ārstniecības iestādes, pašvaldības, pašvaldības iestādes</t>
  </si>
  <si>
    <t>Ārstniecības iestādes, pašvaldības, pašvaldību iestādes</t>
  </si>
  <si>
    <t>Ģimenes ārstu prakšu un primārās veselības aprūpes centru attīstība, bērnu zobārstniecība.</t>
  </si>
  <si>
    <t>Veselības aprūpes pārvaldības sistēmas stiprināšana un digitalizācija, attīstot digitālos risinājumus</t>
  </si>
  <si>
    <t>VM padotības iestādes</t>
  </si>
  <si>
    <t>Ārstniecības iestādes, sociālo pakalpojumu sniedzēji u.c.</t>
  </si>
  <si>
    <t>Neatliekamās medicīniskās palīdzības dienesta attīstība</t>
  </si>
  <si>
    <t>Autoparka atjaunošana ("tīrie transportlīdzekļi"), kā arī nepieciešamās infrastruktūras izveide, aprīkojuma un iekārtu iegāde.</t>
  </si>
  <si>
    <t>Veselības veicināšanas un slimību profilakses pasākumu īstenošana vietējai sabiedrībai</t>
  </si>
  <si>
    <t>Nacionāla mēroga veselības veicināšanas un slimību profilakses pasākumi</t>
  </si>
  <si>
    <t>Iekšlietu ministrija</t>
  </si>
  <si>
    <t xml:space="preserve">IZM; VM; Pašvaldības (atkarību centri, sociālie dienesti, pašvaldību policijas), Slimību profilakses un kontroles centrs; Valsts policija, NVO, individuāli nozares eksperti, t.sk. no ārvalstīm; </t>
  </si>
  <si>
    <t xml:space="preserve">Galvenās atbalstāmās darbībās:
• Divu standartizētu programmu licences iegāde (iepirkums);
• Divu standartizētu programmu īstenošana (iepirkums);
• Programmu ieviešanas izvērtējums (iepirkums);
• Materiālu tulkošana;
• Pētījuma izstrāde (iepirkums);
• Eiropas Narkotiku lietošanas profilakse standartu (EDPQS) un Kvalitātes standartu un Eiropas Profilakses mācību programmas (EUPC) pielāgošana Latvijas situācijai;
• NVO intervenču pasākumi skolās;
• Apmācību (t.sk. e-vidē), semināru, konferenču organizācija;
• Paraugprakšu reģistra izveide un publicēšana atbildīgās iestādes mājas lapā, neveidojot IKT risinājumu;
• Administratīvās izmaksas
</t>
  </si>
  <si>
    <t>Uzlabot izglītības iespējas ārstniecības personām, t.sk. uzlabojot tālākizglītības pieejamību</t>
  </si>
  <si>
    <t>Veselības ministrija</t>
  </si>
  <si>
    <t>Ārstniecības iestādes, biedrības un nodibinājumi, padotības iestādes, augstākās izglītības iestādes</t>
  </si>
  <si>
    <t>Piesaistīt un noturēt ārstniecības personas darbam valsts apmaksāto veselības aprūpes pakalpojumu sektorā, īpaši stacionāros</t>
  </si>
  <si>
    <t>Ārstniecības iestādes, padotības iestādes</t>
  </si>
  <si>
    <t>Pilnveidot pacientu drošību un aprūpes kvalitāti</t>
  </si>
  <si>
    <t>1. Pētījumi veselības aprūpes kvalitātes novērtēšanai un uzlabošanai;
2. Kvalitātes indikatoru un uz starptautiski atzītām vadlīnijām profesionāļu izstrādātu klīnisko algoritmu (kas pielāgo klīnisko vadlīniju pielietošanu vietējiem ierobežojumiem un apstākļiem), klīnisko pacientu ceļu (kas soli pa solim izklāsta ārstēšanas procesu no pacienta skatu punkta, demonstrējot skaidru un saprotamu plānu) ieviešana visās veselības aprūpes jomās, prioritāri tajās, kam ir būtiska ietekme uz priekšlaicīgu mirstību, priekšlaicīgu darbspēju zaudējumu;
3.Cilvēkresursu kapacitātes stiprināšana kvalitātes nodrošināšanas sistēmas ietvaros;
4.Sabiedrības informēšana par aktualitātēm nozarē, veselības aprūpes pakalpojumu saņemšanas iespējām;
5. Pacientu apmierinātības ar veselības aprūpi novērtēšana;
6.Strīdu risināšanas efektīvi mehānismi veselības aprūpes sistēmā</t>
  </si>
  <si>
    <t>Valsts probācijas dienests</t>
  </si>
  <si>
    <t>Ieslodzījuma vietu pārvalde</t>
  </si>
  <si>
    <t>Pieeja tiesiskumam</t>
  </si>
  <si>
    <t>Pašvaldību ēku energoefektivitātes paaugstināšana</t>
  </si>
  <si>
    <t>Pašvaldību pielāgošanās klimata pārmaiņām</t>
  </si>
  <si>
    <t>Pašvaldības, to iestādes un pašvaldību kapitālsabiedrības</t>
  </si>
  <si>
    <t>Nacionālas nozīmes plūdu un krasta erozijas pasākumi</t>
  </si>
  <si>
    <t>IeM</t>
  </si>
  <si>
    <t>Ūdenssaimniecības sabiedrisko pakalpojumu sniedzēji</t>
  </si>
  <si>
    <t>Atkritumu dalītā vākšana</t>
  </si>
  <si>
    <t>Notekūdeņu dūņu pārstrāde</t>
  </si>
  <si>
    <t>Sabiedriskā pakalpojuma sniedzējs, komersanti</t>
  </si>
  <si>
    <t xml:space="preserve">IPIA </t>
  </si>
  <si>
    <t>Vides izglītību veicinoši pasākumi sabiedrības informētībai un prasmju attīstībai</t>
  </si>
  <si>
    <t>Pasākumi bioloģiskās daudzveidības veicināšanai un saglabāšanai</t>
  </si>
  <si>
    <t>Vides monitoringa attīstība harmonizētai vides un klimata datu informācijas nodrošināšanai</t>
  </si>
  <si>
    <t>Gaisa piesārņojuma samazināšanas pasākumi pašvaldībās</t>
  </si>
  <si>
    <t>Potenciāli pašvaldību kapitālsabiedrības</t>
  </si>
  <si>
    <t>Gaisa piesārņojuma mazinošu pasākumu īstenošana saskaņā ar pilsētu gaisa kvalitātes uzlabošanas rīcības programmām.</t>
  </si>
  <si>
    <t>Sadedzināšanas iekārtu nomaiņai mājsaimniecību sektora ēkās, individuālās siltumapgādes ēkās, kurās netiks veikti citi energoefektivitātes uzlabošanas pasākumi, prioritāri sniedzot atbalstu tajās teritorijās, kur konstatēti gaisa piesārņojuma normatīvu pārsniegumi. Atbalsts sniedzams arī pieslēgumam centralizētajām siltumapgādes sistēmām, ja tas ekonomiski un tehniski iespējams</t>
  </si>
  <si>
    <t>Filtru nomaiņa enerģētikas uzņēmumos</t>
  </si>
  <si>
    <t>Siltumapgādes sabiedriskā pakalpojuma sniedzēji</t>
  </si>
  <si>
    <t>Enerģētikā izmantoto sadedzināšanas iekārtu aprīkošana ar vides normatīvajiem aktiem atbilstošām gaisa emisiju attīrīšanas iekārtām (piemēram, filtriem u.c. tehnoloģijām)</t>
  </si>
  <si>
    <t>Digitālo prasmju pilnveide</t>
  </si>
  <si>
    <t xml:space="preserve">Bērnu pieskatīšanas pakalpojumi </t>
  </si>
  <si>
    <t xml:space="preserve">Infrastruktūra uzņēmējdarbības atbalstam </t>
  </si>
  <si>
    <t>Pašvaldības, to izveidotās iestādes, pašvaldību kapitālsabiedrības</t>
  </si>
  <si>
    <t>Publiskās ārtelpas attīstība</t>
  </si>
  <si>
    <t>Viedās pašvaldības</t>
  </si>
  <si>
    <t>Valsts ugunsdzēsības un glābšanas dienests</t>
  </si>
  <si>
    <t xml:space="preserve">Multimodāls sabiedriskā transporta tīkls </t>
  </si>
  <si>
    <t>Veloinfrastruktūras attīstība</t>
  </si>
  <si>
    <t>Veloceļu izbūve gar autoceļiem un pašvaldību teritorijās</t>
  </si>
  <si>
    <t>VAS "Latvijas dzelzceļš"</t>
  </si>
  <si>
    <t>Vienotā kiberdrošības infrastruktūra</t>
  </si>
  <si>
    <t>Robežšķērsošanas punktu attīstība</t>
  </si>
  <si>
    <t>Eiropas transporta tīklā esošās dzelzceļa infrastruktūras attīstība</t>
  </si>
  <si>
    <t>Eiropas transporta tīklā esošās dzelzceļa infrastruktūras modernizācija un jaunas izveide; vienotas satiksmes vadības sistēmu ieviešana; dzelzceļa pasažieru infrastruktūras modernizācija; drošības pasākumu īstenošana</t>
  </si>
  <si>
    <t>Rīgas pilsētas transporta infrastruktūras attīstība</t>
  </si>
  <si>
    <t>Pašvaldība</t>
  </si>
  <si>
    <t>Rīgas pilsētas transporta infrastruktūras izbūve, pārbūve un atjaunošana, nodrošinot integrētas transporta sistēmas veidošanu, uzlabojot transporta infrastruktūras tehniskos parametrus un satiksmes drošību</t>
  </si>
  <si>
    <t>Nacionālās nozīmes centru maģistrālo ielu un esošo maršrutu attīstība</t>
  </si>
  <si>
    <t>Lielo ostu publiskās infrastruktūras attīstība</t>
  </si>
  <si>
    <t>Ostu pārvaldes</t>
  </si>
  <si>
    <t>Lielo ostu publiskās infrastruktūras attīstība, tai skaitā, videi draudzīgas ostas infrastruktūras attīstība</t>
  </si>
  <si>
    <t>KF</t>
  </si>
  <si>
    <t>Starpnozaru sadarbības un atbalsta sistēmas izveide bērnu veselīgais attīstībai un sekmīgai pašrealizācijai</t>
  </si>
  <si>
    <t>LM, IZM, VM, TM, pašvaldības, zinātniskās institūcijas, NVO</t>
  </si>
  <si>
    <t>IKT sistēmu modernizācija labākas bērnu tiesību aizsardzības sistēmas nodrošināšanai</t>
  </si>
  <si>
    <t>IeM, LM, IZM, VM, TM, VARAM, pašvaldības</t>
  </si>
  <si>
    <t xml:space="preserve">Ģimenei draudzīgas vides un sabiedrības veidošana un intervences psiholoģiskā un emocionālā noturīguma veicināšanai </t>
  </si>
  <si>
    <t>EM</t>
  </si>
  <si>
    <t>Energoefektivitātes paaugstināšana dzīvojamās ēkās, t.sk. attīstot ESKO tirgu (daudzīvokļu, privātās un neliela dzīvokļu skaita ēku kompleksos)</t>
  </si>
  <si>
    <t>Altum</t>
  </si>
  <si>
    <t>AER izmantošana un energoefektivitātes paaugstināšana rūpniecībā un komersantos</t>
  </si>
  <si>
    <t>AER izmantošana un energoefektivitātes paaugstināšana lokālajā un individuālajā siltumapgādē un aukstumapgādē</t>
  </si>
  <si>
    <t>Privātpersonas, komersanti, pašvaldību kapitālsabiedrības</t>
  </si>
  <si>
    <t>Valsts ēku pārvaldītāji un lietotāji</t>
  </si>
  <si>
    <t>CFLA</t>
  </si>
  <si>
    <t>Sociālo mājokļu atjaunošana vai jaunu sociālo mājokļu būvniecība</t>
  </si>
  <si>
    <t>ESF</t>
  </si>
  <si>
    <t>Politikas mērķis</t>
  </si>
  <si>
    <t>4.3.4.3.</t>
  </si>
  <si>
    <t xml:space="preserve">Agrīnas un izaugsmes stadijas riska kapitāla un mezanīna investīcijas
Akcelerācijas pakalpojumi,
</t>
  </si>
  <si>
    <t>Starta, izaugsmes aizdevumi</t>
  </si>
  <si>
    <t>_</t>
  </si>
  <si>
    <t>Infrastruktūras uzlabojumi vispatveroša, integrēta, uz indivīda vajadzībām orientēta diagnostikas, profilakses aktivitāšu, konsultatīvā un atbalsta pakalpojumu kopuma īstenošanai bērnu veselīgai attīstībai un sekmīgai pašrealizācijai mūža garumā, t.sk.:
- pedagoģiski psiholoģiskā atbalsta dienesta telpu pielāgošana, 
- autotransports pakalpojumu mobilitātes nodrošināšanai.</t>
  </si>
  <si>
    <t xml:space="preserve">Veselības ministrija, Veselības ministrijas padotības iestādes, </t>
  </si>
  <si>
    <t>Jebkura banka, kas vēlas noslēgt sadarbības līgumu ar Altum</t>
  </si>
  <si>
    <t>Altum
Gala labuma guvēji: komersanti</t>
  </si>
  <si>
    <t xml:space="preserve">Atbalsts granta veidā - akciju emisiju vai parāda vērtspapīru emisijai </t>
  </si>
  <si>
    <t>Pasākuma nosaukums</t>
  </si>
  <si>
    <t>1.1.1.1.</t>
  </si>
  <si>
    <t>Pasākuma Nr.</t>
  </si>
  <si>
    <t>1.1.1.2.</t>
  </si>
  <si>
    <t>1.1.1.3.</t>
  </si>
  <si>
    <t>1.1.1.5.</t>
  </si>
  <si>
    <t>1.1.1.6.</t>
  </si>
  <si>
    <t>1.1.1.7.</t>
  </si>
  <si>
    <t>1.1.1.8.</t>
  </si>
  <si>
    <t>1.2.1.1.</t>
  </si>
  <si>
    <t>1.2.1.2.</t>
  </si>
  <si>
    <t>1.2.2.1.</t>
  </si>
  <si>
    <t>1.2.3.1.</t>
  </si>
  <si>
    <t>1.2.3.2.</t>
  </si>
  <si>
    <t>1.2.3.4.</t>
  </si>
  <si>
    <t>1.2.3.5.</t>
  </si>
  <si>
    <t>2.1.1.1.</t>
  </si>
  <si>
    <t>2.1.1.2.</t>
  </si>
  <si>
    <t>2.1.1.3.</t>
  </si>
  <si>
    <t>2.1.1.4.</t>
  </si>
  <si>
    <t>2.1.1.5.</t>
  </si>
  <si>
    <t>2.1.1.6.</t>
  </si>
  <si>
    <t>2.1.3.1.</t>
  </si>
  <si>
    <t>2.1.3.2.</t>
  </si>
  <si>
    <t>2.1.3.3.</t>
  </si>
  <si>
    <t>2.2.2.1.</t>
  </si>
  <si>
    <t>2.2.2.2.</t>
  </si>
  <si>
    <t>2.2.2.3.</t>
  </si>
  <si>
    <t>2.2.3.2.</t>
  </si>
  <si>
    <t>2.2.3.3.</t>
  </si>
  <si>
    <t>2.2.3.4.</t>
  </si>
  <si>
    <t>2.2.3.5.</t>
  </si>
  <si>
    <t>2.2.3.6.</t>
  </si>
  <si>
    <t>2.2.3.7.</t>
  </si>
  <si>
    <t>2.3.1.2.</t>
  </si>
  <si>
    <t>2.3.1.3.</t>
  </si>
  <si>
    <t>5.1.1.1.</t>
  </si>
  <si>
    <t>5.1.1.2.</t>
  </si>
  <si>
    <t>5.1.1.3.</t>
  </si>
  <si>
    <t>5.1.1.4.</t>
  </si>
  <si>
    <t>5.1.1.5.</t>
  </si>
  <si>
    <t>4.1.1.1.</t>
  </si>
  <si>
    <t>4.1.1.4.</t>
  </si>
  <si>
    <t>4.1.1.5.</t>
  </si>
  <si>
    <t>4.1.2.1.</t>
  </si>
  <si>
    <t>4.1.2.2.</t>
  </si>
  <si>
    <t>4.1.2.3.</t>
  </si>
  <si>
    <t>4.1.2.4.</t>
  </si>
  <si>
    <t>4.2.1.1.</t>
  </si>
  <si>
    <t>4.2.1.2.</t>
  </si>
  <si>
    <t>4.2.1.3.</t>
  </si>
  <si>
    <t>4.2.1.5.</t>
  </si>
  <si>
    <t>4.2.1.6.</t>
  </si>
  <si>
    <t>4.2.1.7.</t>
  </si>
  <si>
    <t>4.2.2.1.</t>
  </si>
  <si>
    <t>4.2.2.3.</t>
  </si>
  <si>
    <t>4.2.2.4.</t>
  </si>
  <si>
    <t>4.2.2.5.</t>
  </si>
  <si>
    <t>4.2.2.6.</t>
  </si>
  <si>
    <t>4.2.2.7.</t>
  </si>
  <si>
    <t>4.2.2.8.</t>
  </si>
  <si>
    <t>4.2.2.9.</t>
  </si>
  <si>
    <t>4.2.3.1.</t>
  </si>
  <si>
    <t>4.2.4.1.</t>
  </si>
  <si>
    <t>4.2.4.2.</t>
  </si>
  <si>
    <t>4.2.4.3.</t>
  </si>
  <si>
    <t>4.3.4.4.</t>
  </si>
  <si>
    <t>4.3.4.6.</t>
  </si>
  <si>
    <t>4.3.6.4.</t>
  </si>
  <si>
    <t>4.3.6.7.</t>
  </si>
  <si>
    <t>4.3.6.8.</t>
  </si>
  <si>
    <t>4.3.6.9.</t>
  </si>
  <si>
    <t>4.3.4.5.</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</si>
  <si>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</si>
  <si>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Nodarbināmības priekšnosacījumu nodrošināšana ieslodzītajiem, pilnveidojot resocializācijas sistēmas efektivitāti,  sekmējot bijušo ieslodzīto iekļaušanos, vienlīdzīgas iespējas un aktīvu līdzdalību</t>
  </si>
  <si>
    <t>TM</t>
  </si>
  <si>
    <t>Atbalsts pilsoniskās sabiedrības organizāciju izaugsmei, stiprinot līdzdalību publiskās pārvaldes lēmumu pieņemšanas procesos</t>
  </si>
  <si>
    <t>1. Kapacitātes stiprināšanas pasākumi,
2. konsultantu, ekspertu un speciālistu  piesaiste,
3. izvērtējumu, ekspertīžu un analīzes veikšana,
4. informatīvie un izglītojošie pasākumi,
5. dažādu sadarbības mehānismu izveide,
6. koplīgumu slēgšanas pārrunu un konsultāciju procesa atbalsts darba devēju un darba ņēmēju organizāciju starpā,
7. publicitātes kampaņas,
8. sadarbības platformas un digitālie risinājumi.</t>
  </si>
  <si>
    <t>1. Kapacitātes stiprināšanas pasākumi,
2. konsultantu, ekspertu un speciālistu  piesaiste,
3. izvērtējumu, ekspertīžu un analīzes veikšana,
4. informatīvie un izglītojošie pasākumi,
5. dažādu sadarbības mehānismu izveide,
6. līdzdalības platformas un digitālie risinājumi.</t>
  </si>
  <si>
    <t>VAS "Valsts nekustamie īpašumi"</t>
  </si>
  <si>
    <t>Pierādījumos balstītu narkotiku lietošanas profilakses programmu īstenošana un profilakses kvalitātes standartu ieviešana</t>
  </si>
  <si>
    <t>Pasākumi atkarīgo personu resocializācijai un atgriešanai darba tirgū, kā arī preventīvie pasākumi jauniešiem</t>
  </si>
  <si>
    <t>VK</t>
  </si>
  <si>
    <t>1.4.</t>
  </si>
  <si>
    <t>1.4.1.</t>
  </si>
  <si>
    <t>1.4.1.4.</t>
  </si>
  <si>
    <t>3.1.1.1.</t>
  </si>
  <si>
    <t>3.1.1.2.</t>
  </si>
  <si>
    <t>3.1.1.3.</t>
  </si>
  <si>
    <t>3.1.1.4.</t>
  </si>
  <si>
    <t>3.1.1.5.</t>
  </si>
  <si>
    <t>4.3.1.3.</t>
  </si>
  <si>
    <t>4.3.4.7.</t>
  </si>
  <si>
    <t>1. Mācību programmu izstrāde/aprobēšanu, darbinieku, t.sk. ārstu, speciālistu, iestādes amatpersonu, atbalsta funkciju veicēju profesionālo spēju un metodiskās vadības pilnveidei;
2. VDEĀVK procesu un analītiskās funkcijas attīstība;
3. Sabiedrības informēšana par aktualitātēm invaliditātes noteikšanas, darbspējas vērtēšanas, ierobežojumu vērtēšanas procesā;
4. VDEĀVK sniegto pakalpojumu uzlabošana, izstrādājot vienotu informācijas sniegšanas modeli par pieejamo atbalstu invaliditātes gadījumā;
5. Invaliditātes informatīvās sistēmas pilnveide atbilstoši bērnu invaliditātes noteikšanas sistēmas pilnveidei.</t>
  </si>
  <si>
    <t>4.4.</t>
  </si>
  <si>
    <t>4.4.1.</t>
  </si>
  <si>
    <t>Sociālās inovācijas</t>
  </si>
  <si>
    <t>Augstskolu studiju vides modernizācija</t>
  </si>
  <si>
    <t>Augstskolu STEM, tai skaitā radošo industriju un medicīnas, studiju vides attīstība, tostarp infrastruktūras un aprīkojuma modernizācija, industrijai 4.0 atbilstošo tehnoloģiju ieviešana studiju procesā, koplietošanas risinājumu ieviešana</t>
  </si>
  <si>
    <t>Studiju procesa digitalizācija</t>
  </si>
  <si>
    <t>Digitālo risinājumu, tai skaitā koplietošanas risinājumu, ieviešana augstākajā izglītībā, tehnoloģiju ieviešana un attīstība studiju procesā, jo īpaši mācīšanas un mācīšanās procesa digitalizācijā un student-centrēta mācību procesa nodrošināšanā, studiju satura digitalizācija un progresīvo digitālo kompetenču, tai skaitā pedagoģiski digitālo kompetenču, attīstība</t>
  </si>
  <si>
    <t>3.1.1.6.</t>
  </si>
  <si>
    <t>ES fondu finansējums</t>
  </si>
  <si>
    <t>Indikatīvie sadarbības partneri</t>
  </si>
  <si>
    <t>Finanšu instrumentu izmantošana (Jā/ Nē)</t>
  </si>
  <si>
    <t>SM</t>
  </si>
  <si>
    <t>FM</t>
  </si>
  <si>
    <t>Intervences laukums</t>
  </si>
  <si>
    <t>ES fonda finansējums</t>
  </si>
  <si>
    <t>Finansējuma veids</t>
  </si>
  <si>
    <t>Teritoriālie sasniegšanas mehānismi</t>
  </si>
  <si>
    <t>ESF+ sekundārās tēmas</t>
  </si>
  <si>
    <t>Dzimumu līdztiesība</t>
  </si>
  <si>
    <t>ES fondu finansējuma sadalījums pa intervences kodiem</t>
  </si>
  <si>
    <t>Pārbaude</t>
  </si>
  <si>
    <t>Coefficient for the calculation of support to climate change objectives</t>
  </si>
  <si>
    <t>TABLE 1: CODES FOR THE INTERVENTION FIELD DIMENSION</t>
  </si>
  <si>
    <t>Policy objective 1: A smarter Europe by promoting innovative and smart economic transformation</t>
  </si>
  <si>
    <t>Investment in intangible assets in micro enterprises directly linked to research and innovation activities</t>
  </si>
  <si>
    <t>Investment in intangible assets in small and medium-sized enterprises (including private research centres) directly linked to research and innovation activities</t>
  </si>
  <si>
    <t>Investment in intangible assets in large enterprises directly linked to research and innovation activities</t>
  </si>
  <si>
    <t>Investment in intangible assets in public research centres and higher education directly linked to research and innovation activities</t>
  </si>
  <si>
    <t>Research and innovation activities in micro enterprises including networking (industrial research, experimental development, feasibility studies)</t>
  </si>
  <si>
    <t>Research and innovation activities in small and medium-sized enterprises, including networking</t>
  </si>
  <si>
    <t>Research and innovation activities in large enterprises, including networking</t>
  </si>
  <si>
    <t>Research and innovation activities in public research centres, higher education and centres of competence including networking (industrial research, experimental development, feasibility studies)</t>
  </si>
  <si>
    <t>Digitizing SMEs (including e-Commerce, e-Business and networked business processes, digital innovation hubs, living labs, web entrepreneurs and ICT start-ups, B2B)</t>
  </si>
  <si>
    <t>Digitizing large enterprises (including e-Commerce, e-Business and networked business processes, digital innovation hubs, living labs, web entrepreneurs and ICT start-ups, B2B)</t>
  </si>
  <si>
    <t>Government ICT solutions, e-services, applications</t>
  </si>
  <si>
    <t>IT services and applications for digital skills and digital inclusion</t>
  </si>
  <si>
    <t>e-Health services and applications (including e-Care, Internet of Things for physical activity and ambient assisted living)</t>
  </si>
  <si>
    <t>Business infrastructure for SMEs (including industrial parks and sites)</t>
  </si>
  <si>
    <t>Support for large enterprises through financial instruments, including productive investments</t>
  </si>
  <si>
    <t>Advanced support services for SMEs and groups of SMEs (including management, marketing and design services)</t>
  </si>
  <si>
    <t>Incubation, support to spin offs and spin outs and start ups</t>
  </si>
  <si>
    <t>Innovation processes in SMEs (process, organisational, marketing, co-creation, user and demand driven innovation)</t>
  </si>
  <si>
    <t>Technology transfer and cooperation between enterprises, research centres and higher education sector</t>
  </si>
  <si>
    <t>Research and innovation processes, technology transfer and cooperation between enterprises focusing on circular economy</t>
  </si>
  <si>
    <t>ICT: Very High-Capacity broadband network (backbone/backhaul network)</t>
  </si>
  <si>
    <t>ICT: Very High-Capacity broadband network (access/local loop with a performance equivalent to an optical fibre installation up to the distribution point at the serving location for multi-dwelling premises)</t>
  </si>
  <si>
    <t xml:space="preserve">ICT: Very High-Capacity broadband network (access/local loop with a performance equivalent to an optical fibre installation up to the distribution point at the serving location for homes and business premises) </t>
  </si>
  <si>
    <t xml:space="preserve">ICT: Very High-Capacity broadband network (access/local loop with a performance equivalent to an optical fibre installation up to the base station for advanced wireless communication) </t>
  </si>
  <si>
    <t>ICT: Other types of ICT infrastructure (including large-scale computer resources/equipment, data centres, sensors and other wireless equipment)</t>
  </si>
  <si>
    <t>Policy objective 2: A greener, low carbon Europe by promoting clean and fair energy transition, green and blue investment, the circular economy, climate adaptation and risk prevention and management</t>
  </si>
  <si>
    <t>Energy efficiency and demonstration projects in SMEs and supporting measures</t>
  </si>
  <si>
    <t>Energy efficiency and demonstration projects in large enterprises and supporting measures</t>
  </si>
  <si>
    <t>Energy efficiency renovation of existing housing stock, demonstration projects and supporting measures</t>
  </si>
  <si>
    <t>Renewable energy: wind</t>
  </si>
  <si>
    <t>Renewable energy: solar</t>
  </si>
  <si>
    <t>Renewable energy: marine</t>
  </si>
  <si>
    <t>Other renewable energy (including geothermal energy)</t>
  </si>
  <si>
    <t>Smart Energy  Systems  (including smart grids and ICT systems) and related storage</t>
  </si>
  <si>
    <t>High efficiency co-generation, district heating and cooling</t>
  </si>
  <si>
    <t>Replacement of coal-based heating systems by gas-based heating systems for climate mitigation purposes
0 %</t>
  </si>
  <si>
    <t>Distribution and transport of natural gas substituting coal</t>
  </si>
  <si>
    <t>Provision of water for human consumption (extraction, treatment, storage and distribution infrastructure, efficiency measures, drinking water supply)</t>
  </si>
  <si>
    <t>Water management and water resource conservation (including river basin management, specific climate change adaptation measures, reuse, leakage reduction)</t>
  </si>
  <si>
    <t>Waste water collection and treatment</t>
  </si>
  <si>
    <t>Household waste management: prevention, minimisation, sorting, reuse, recycling measures</t>
  </si>
  <si>
    <t>Household waste management: residual waste treatment</t>
  </si>
  <si>
    <t xml:space="preserve">043 dzēsts </t>
  </si>
  <si>
    <t>Commercial, industrial waste management: residual and hazardous waste</t>
  </si>
  <si>
    <t>Promoting the use of recycled materials as raw materials</t>
  </si>
  <si>
    <t>Rehabilitation of industrial sites and contaminated land</t>
  </si>
  <si>
    <t>Support to environmentally-friendly production processes and resource efficiency in SMEs</t>
  </si>
  <si>
    <t>Support to environmentally-friendly production processes and resource efficiency in large enterprises</t>
  </si>
  <si>
    <t>Air quality and noise reduction measures</t>
  </si>
  <si>
    <t>Protection, restoration and sustainable use of Natura 2000 sites</t>
  </si>
  <si>
    <t>Cycling infrastructure</t>
  </si>
  <si>
    <t>Digitalisation of urban transport</t>
  </si>
  <si>
    <t>Digitalisation of transport when dedicated in part to GHG emissions reduction: urban transport</t>
  </si>
  <si>
    <t>Policy objective 3: A more connected Europe by enhancing mobility and regional ICT connectivity</t>
  </si>
  <si>
    <t>Digitalisation of transport: road</t>
  </si>
  <si>
    <t>Digitalisation of transport when dedicated in part to GHG emissions reduction: road</t>
  </si>
  <si>
    <t>Digitalisation of transport: rail</t>
  </si>
  <si>
    <t>European Rail Traffic Management System (ERTMS)</t>
  </si>
  <si>
    <t>Mobile rail assets</t>
  </si>
  <si>
    <t>Mobile zero emission/electric powered [16] rail assets (Also applies to bi-mode trains)</t>
  </si>
  <si>
    <t>Multimodal transport (TEN-T)</t>
  </si>
  <si>
    <t>Multimodal transport (not urban)</t>
  </si>
  <si>
    <t>Seaports (TEN-T)</t>
  </si>
  <si>
    <t>Seaports (TEN-T) excluding facilities dedicated to transport of fossil fuels0</t>
  </si>
  <si>
    <t>Other seaports</t>
  </si>
  <si>
    <t>Other seaports excluding facilities dedicated to transport of fossil fuels</t>
  </si>
  <si>
    <t>Inland waterways and ports (TEN-T)</t>
  </si>
  <si>
    <t>Inland waterways and ports (TEN-T) excluding facilities dedicated to transport of fossil fuels</t>
  </si>
  <si>
    <t>Inland waterways and ports (regional and local)</t>
  </si>
  <si>
    <t>Inland waterways and ports (regional and local) excluding facilities dedicated to transport of fossil fuels</t>
  </si>
  <si>
    <t>Security, safety and air traffic management systems, for existing airports</t>
  </si>
  <si>
    <t>Digitising transport: other transport modes</t>
  </si>
  <si>
    <t>Digitising transport when dedicated in part to GHG emissions reduction: other transport modes</t>
  </si>
  <si>
    <t>Policy objective 4: A more social Europe by implementing the European Pillar of Social Rights</t>
  </si>
  <si>
    <t xml:space="preserve">Infrastructure for early childhood education and care </t>
  </si>
  <si>
    <t>Infrastructure for primary and secondary education</t>
  </si>
  <si>
    <t>Infrastructure for tertiary education</t>
  </si>
  <si>
    <t>Infrastructure for vocational education and training and adult learning</t>
  </si>
  <si>
    <t>Housing infrastructure for migrants, refugees and persons under or applying for international protection</t>
  </si>
  <si>
    <t>Housing infrastructure (other than for migrants, refugees and persons under or applying for international protection)</t>
  </si>
  <si>
    <t>Other social infrastructure contributing to social inclusion in the community</t>
  </si>
  <si>
    <t>Health infrastructure</t>
  </si>
  <si>
    <t>Health equipment</t>
  </si>
  <si>
    <t>Health mobile assets</t>
  </si>
  <si>
    <t>Digitalisation in health care</t>
  </si>
  <si>
    <t>Temporary reception infrastructure for migrants, refugees and persons under or applying for international protection</t>
  </si>
  <si>
    <t>Measures to improve access to employment</t>
  </si>
  <si>
    <t>Measures to promote access to employment of long-term unemployed</t>
  </si>
  <si>
    <t xml:space="preserve">Specific support for youth employment and socio-economic integration of young people </t>
  </si>
  <si>
    <t xml:space="preserve">Support for self-employment and business start-up </t>
  </si>
  <si>
    <t xml:space="preserve">Support for social economy and social enterprises </t>
  </si>
  <si>
    <t xml:space="preserve">Measures to modernise and strengthen labour market institutions and services to assess and anticipate skills needs and to ensure timely and tailor-made assistance </t>
  </si>
  <si>
    <t xml:space="preserve">Support for labour market matching and transitions </t>
  </si>
  <si>
    <t xml:space="preserve">Support for labour mobility </t>
  </si>
  <si>
    <t xml:space="preserve">Measures to promote women’s labour market participation and reducing gender-based segregation in the labour market </t>
  </si>
  <si>
    <t xml:space="preserve">Measures promoting work-life balance, including access to childcare and care for dependent persons </t>
  </si>
  <si>
    <t>Measures for a healthy and well–adapted working environment addressing health risks, including promotion of physical activity</t>
  </si>
  <si>
    <t>Support for the development of digital skills</t>
  </si>
  <si>
    <t>Support for adaptation of workers, enterprises and entrepreneurs to change</t>
  </si>
  <si>
    <t>Measures encouraging active and healthy ageing</t>
  </si>
  <si>
    <t>Support for early childhood education and care (excluding infrastructure)</t>
  </si>
  <si>
    <t>Support for primary to secondary education (excluding infrastructure)</t>
  </si>
  <si>
    <t>Support for tertiary education (excluding infrastructure)</t>
  </si>
  <si>
    <t>Support for adult education (excluding infrastructure)</t>
  </si>
  <si>
    <t>Measures to promote equal opportunities and active participation in society</t>
  </si>
  <si>
    <t xml:space="preserve">Pathways to integration and re-entry into employment for disadvantaged people </t>
  </si>
  <si>
    <t>Measures to improve access of marginalised groups such as the Roma to education, employment and to promote their social inclusion</t>
  </si>
  <si>
    <t>Support to the civil society working with marginalised communities such as the Roma</t>
  </si>
  <si>
    <t>Specific actions to increase participation of third-country nationals in employment</t>
  </si>
  <si>
    <t>Measures for the social integration of third-country nationals</t>
  </si>
  <si>
    <t>Measures to enhancing the equal and timely access to quality, sustainable and affordable services</t>
  </si>
  <si>
    <t>Measures to enhancing the delivery of family and community-based care services</t>
  </si>
  <si>
    <t>Measures to improve the accessibility, effectiveness and resilience of healthcare systems (excluding infrastructure)</t>
  </si>
  <si>
    <t>Measures to improve access to long-term care (excluding infrastructure)</t>
  </si>
  <si>
    <t>Measures to modernise social protection systems, including promoting access to social protection</t>
  </si>
  <si>
    <t>Promoting social integration of people at risk of poverty or social exclusion, including the most deprived and children</t>
  </si>
  <si>
    <t>Addressing material deprivation through food and/or material assistance to the most deprived, including accompanying measures</t>
  </si>
  <si>
    <t>Protection, development and promotion of cultural heritage and cultural services</t>
  </si>
  <si>
    <t>Territorial developement initiatives, including preparation of territorial strategies</t>
  </si>
  <si>
    <t>Other codes related to policy objectives 1-5</t>
  </si>
  <si>
    <t>Improve the capacity of programme authorities and bodies linked to the implementation of the Funds</t>
  </si>
  <si>
    <t>Enhancing cooperation with partners both within and outside the Member State</t>
  </si>
  <si>
    <t>Cross-financing under the ERDF (support to ESF-type actions necessary for the implementation of the ERDF part of the operation and directly linked to it)</t>
  </si>
  <si>
    <t>Enhancing institutional capacity of public authorities and stakeholders to implement territorial cooperation projects and initiatives in a cross-border, transnational, maritime and inter-regional context</t>
  </si>
  <si>
    <t>Interreg: border crossing management and mobility and migration management</t>
  </si>
  <si>
    <t>Outermost regions: compensation of any additional costs due to accessibility deficit and territorial fragmentation</t>
  </si>
  <si>
    <t>Outermost regions: specific action to compensate additional costs due to size market factors</t>
  </si>
  <si>
    <t>Outermost regions: support to compensate additional costs due to climate conditions and relief difficulties</t>
  </si>
  <si>
    <t>Outermost regions: airports</t>
  </si>
  <si>
    <t>Information and communication</t>
  </si>
  <si>
    <t>Preparation, implementation, monitoring and control</t>
  </si>
  <si>
    <t>Evaluation and studies, data collection</t>
  </si>
  <si>
    <t>Reinforcement of the capacity of Member State authorities, beneficiaries and relevant partners</t>
  </si>
  <si>
    <t>Finansējuma veidi</t>
  </si>
  <si>
    <t>Grant</t>
  </si>
  <si>
    <t>Grant under conditions (fully or partially repayable grants)</t>
  </si>
  <si>
    <t>Support through financial instruments: equity or quasi-equity</t>
  </si>
  <si>
    <t xml:space="preserve">Support through financial instruments: loan </t>
  </si>
  <si>
    <t xml:space="preserve">Support through financial instruments: guarantee </t>
  </si>
  <si>
    <t>Support through financial instruments: grants within a financial instrument operation</t>
  </si>
  <si>
    <t>Prize</t>
  </si>
  <si>
    <t>Teiroritālie sasniegšanas mehānismi</t>
  </si>
  <si>
    <t>ITI focused on sustainable urban development</t>
  </si>
  <si>
    <t>Urban neighbourhoods</t>
  </si>
  <si>
    <t>x</t>
  </si>
  <si>
    <t>Functional urban areas</t>
  </si>
  <si>
    <t>Rural areas</t>
  </si>
  <si>
    <t>Mountainous areas</t>
  </si>
  <si>
    <t>Islands and coastal areas</t>
  </si>
  <si>
    <t>Other types of territories targeted</t>
  </si>
  <si>
    <t>CLLD focused on sustainable urban development</t>
  </si>
  <si>
    <t xml:space="preserve">Rural areas </t>
  </si>
  <si>
    <t>Other type of territorial tool focused on sustainable urban development</t>
  </si>
  <si>
    <t>Cities, towns and suburbs</t>
  </si>
  <si>
    <t>Sparsely populated areas</t>
  </si>
  <si>
    <t>Contributing to green skills and jobs and the green economy</t>
  </si>
  <si>
    <t>Developing digital skills and jobs</t>
  </si>
  <si>
    <t>Investing in research and innovation and smart specialisation</t>
  </si>
  <si>
    <t>Investing in small and medium-sized enterprises (SMEs)</t>
  </si>
  <si>
    <t>Non-discrimination</t>
  </si>
  <si>
    <t>Capacity building of social partners</t>
  </si>
  <si>
    <t>Capacity building of the civil society organisations</t>
  </si>
  <si>
    <t>Not applicable</t>
  </si>
  <si>
    <t>Adressing challenges identified in the European Semester* [*Including in their national reform programmes as well as in the relevant country-specific recommendations (adopted in accordance with Article 121(2) TFEU and Article 148(4) TFEU.]</t>
  </si>
  <si>
    <t>TABLE 6bis: CODES FOR ESF+/ERDF/ CF/ JTF GENDER EQUALITY DIMENSION</t>
  </si>
  <si>
    <t>Coefficient for the calculation of support to gender equality</t>
  </si>
  <si>
    <t>Gender targeting</t>
  </si>
  <si>
    <t>Gender mainstreaming</t>
  </si>
  <si>
    <t xml:space="preserve"> Gender neutral</t>
  </si>
  <si>
    <t>Investment in fixed assets, including research infrastructure,  in micro enterprises directly linked to research and innovation activities</t>
  </si>
  <si>
    <t>Investment in fixed assets, including research infrastructure in public research centres and higher education directly linked to research and innovation activities</t>
  </si>
  <si>
    <t>SME business development and internationalisation, including productive investments</t>
  </si>
  <si>
    <t>Skills development for smart specialisation, industrial transition,entrepreneurship and adaptability of enterprises to change</t>
  </si>
  <si>
    <t>Research and innovation processes, technology transfer and cooperation between enterprises, research centres and universitie focusing on the low carbon economy, resilience and adaptation to climate change</t>
  </si>
  <si>
    <t>Energy efficiency renovation or energy efficiency measures regarding public infrastructure, demonstration projects and supporting measures</t>
  </si>
  <si>
    <t>Risk prevention and management of non-climate related natural risks (i.e. earthquakes) and risks linked to human activities (e.g. technological accidents), including awareness raising, civil protection and disaster management systems infrastructures and ecosystem based approaches</t>
  </si>
  <si>
    <t>Nature and biodiversity protection, natural heritage and resources , green and blue  infrastructure</t>
  </si>
  <si>
    <t>Other measures to reduce greenhouse gas emissions in the area of preservation and restoration of natural areas with high potential for carbon absorption and storage, e.g. by rewetting of moorlands, the capture of landfill gas</t>
  </si>
  <si>
    <t>Newly built or upgraded  motorways and roads - TEN-T comprehensive network</t>
  </si>
  <si>
    <t>Reconstructed or modernised motorways and roads - TEN-T core network</t>
  </si>
  <si>
    <t>Reconstructed or modernised motorways and roads - TEN-T comprehensive network</t>
  </si>
  <si>
    <t>Other reconstructed or modernised roads (motorway, national, regional or local)</t>
  </si>
  <si>
    <t>Newly built  or upgraded railways - TEN-T core network</t>
  </si>
  <si>
    <t>Newly built  or upgraded railways - TEN-T comprehensive network</t>
  </si>
  <si>
    <t>Reconstructed or modernised  railways - TEN-T comprehensive network</t>
  </si>
  <si>
    <t>Other reconstructed or  modernised  railways</t>
  </si>
  <si>
    <t>Protection, development and promotion of natural heritage and eco-tourism other than Natura 2000 sites</t>
  </si>
  <si>
    <t>Physical, economic and social regeneration and security of public spaces</t>
  </si>
  <si>
    <t>Rural and sparsely populated areas</t>
  </si>
  <si>
    <t>Cities, towns, suburbs and connected rural areas</t>
  </si>
  <si>
    <t>Rural and  sparsely populated areas</t>
  </si>
  <si>
    <t xml:space="preserve">Adressing child poverty </t>
  </si>
  <si>
    <t>ESF+/ERDF/ CF/ JTF gender equality dimension</t>
  </si>
  <si>
    <t>PM Nr.</t>
  </si>
  <si>
    <t>Prior. Nr.</t>
  </si>
  <si>
    <t>5.1.1.6.</t>
  </si>
  <si>
    <t>Unikāla Eiropas mēroga kultūras  mantojuma  atjaunošana, lai veicinātu to pieejamību,  attīstot kultūras pakalpojumus</t>
  </si>
  <si>
    <t>Kultūras mantojuma saglabāšana un jaunu pakalpojumu attīstība</t>
  </si>
  <si>
    <t>Reģionālās kultūras infrastruktūras attīstība kultūras pakalpojumu pieejamības uzlabošana</t>
  </si>
  <si>
    <t>Nacionālas vai reģionālas kultūras infrastruktūras, kas nodrošina profesionālās mākslas darbību vai atmiņas institūcijas funkciju, būvniecība, atjaunošana un restaurācija;
Publiskās ārtelpas attīstīšana atbalstāmo objektu apkārtnē;
Jaunu pakalpojumu izveide, paplašinot reģionālās kultūras infrastruktūras saturisko piedāvājumu.</t>
  </si>
  <si>
    <t>Unikālu valsts nozīmes aizsargājamo kultūras pieminekļu atjaunošana un  restaurācija;
Ar  valsts nozīmes aizsargājamiem kultūras pieminekļiem saistītās infrastruktūras  būvju, kas ir vērsti uz kultūras mantojuma saglabāšanu, aizsardzību un attīstību;
atjaunošana un restaurācija un publiskās ārtelpas attīstīšana atbalstāmo objektu apkārtnē; 
Jaunu pakalpojumu izveide, paplašinot kultūras mantojuma objektu saturisko piedāvājumu.</t>
  </si>
  <si>
    <t>Cities, towns and suburbs (ex 42)</t>
  </si>
  <si>
    <t>Other types of territories targeted (ex 47)</t>
  </si>
  <si>
    <t>No territorial targeting (ex 48)</t>
  </si>
  <si>
    <t>2.1.1.7.</t>
  </si>
  <si>
    <t>2.1.1.8.</t>
  </si>
  <si>
    <t>Valsts iestāžu  infrastruktūras optimizācija</t>
  </si>
  <si>
    <t>4.4.1.1.</t>
  </si>
  <si>
    <t>dzēsts</t>
  </si>
  <si>
    <t>6.1.1.1.</t>
  </si>
  <si>
    <t>6.1.1.2.</t>
  </si>
  <si>
    <t>6.1.1.3.</t>
  </si>
  <si>
    <t>6.1.1.4.</t>
  </si>
  <si>
    <t>6.1.1.5.</t>
  </si>
  <si>
    <t>ERAF atbalsts klimata mērķiem</t>
  </si>
  <si>
    <t>KF atbalsts klimata mērķiem</t>
  </si>
  <si>
    <t>ERAF atbalsts vides mērķiem</t>
  </si>
  <si>
    <t>KF atbalsts vides mērķiem</t>
  </si>
  <si>
    <t>Jābūt</t>
  </si>
  <si>
    <t>Support for innovation cluster including between businesses, research organisations and public authorities and business networks primarily benefiting SMEs</t>
  </si>
  <si>
    <t>Commercial, industrial  waste management: prevention, minimisation, sorting, reuse, recycling measures</t>
  </si>
  <si>
    <t>Pašvaldības, pašvaldību iestādes, NVO, plānošanas reģioni</t>
  </si>
  <si>
    <t>Publiskā sektora IKT sistēmu modernizācija un savstarpējā savietojamība labākas bērnu tiesību aizsardzības sistēmas nodrošināšanai, t.sk. risku izvērtēšanas rīka un risku vadības algoritmu izstrāde agrīna preventīva atbalsta pakalpojumu nepieciešamības identificēšanai un agrīnā preventīvā aptbalsta pakalpojumu informācijas sistēmas izveide</t>
  </si>
  <si>
    <t>Valsts kanceleja</t>
  </si>
  <si>
    <t>Plānošanas reģioni</t>
  </si>
  <si>
    <t>VSIA "Latvijas valsts ceļi", pašvaldības</t>
  </si>
  <si>
    <t>VSIA "Latvijas valsts ceļi"</t>
  </si>
  <si>
    <t xml:space="preserve">1. Profesionālā tālākizglītība un pilnveide; 
2. Modulārās profesionālās izglītības programmas;
3. Neformālās izglītības programmas; 
4. Transportlīdzekļu un traktortehnikas vadītāju programmas (t.sk. eksāmena kārtošana);
5. Apmācības pie darba devēja;
6. Ārpus formālās izglītības sistēmas apgūtās profesionālās kompetences novērtēšana;
7. Konkurētspējas paaugstināšanas pasākumi;
8. Augstākās izglītības iestāžu studiju moduļu vai studiju kursu apguve;
9. Mācību papildu uzraudzība un izvērtēšana atbilstoši izglītības kvalitāti reglamentējošajiem normatīvajiem aktiem no NVA un sadarbības partnera puses; 
10. Atbalsts prasmju sertificēšanai tiešsaistes platformu kursos;
11. Pasākumi komercdarbības vai pašnodarbinātības uzsākšanai;
12. Citi pasākumi (piem. informēšanas/publicitātes pasākumi, atbalsts reģionālajai mobilitātei aktīvo nodarbinātības pasākumu ietvaros, specializētā transporta izmaksas bezdarbniekam ar invaliditāti, specifisku speciālistu atbalsts,  karjeras konsultācijas u.c.).
</t>
  </si>
  <si>
    <t>1.3.1.1.</t>
  </si>
  <si>
    <t>Valsts administrācijas skola</t>
  </si>
  <si>
    <t>Energoefektivitāti veicinoši pasākumi kultūras infrastruktūrā</t>
  </si>
  <si>
    <t xml:space="preserve">Pilsonisko līdzdalību veicinošu kultūras pakalpojumu pieejamības veicināšana
</t>
  </si>
  <si>
    <t xml:space="preserve">1) Atbalsts Latvijas nevalstiskajām organizācijām, tostarp, stiprinot reģionālo NVO atbalsta centru darbību, mazākumtautību un romu NVO līdzdalību, diasporas, kultūras jomas organizāciju u.c. darbību, kapacitātes un interešu pārstāvības spēju celšanai;
2) digitālo rīku un jauno tehnoloģiju risinājumu attīstība aktīvas un iekļaujošas līdzdalības stiprināšanai un nodrošināšanai, tostarp, veicinot informācijas resursu pieejamību un medijpratības prasmes, īpaši sabiedrības grupās ar zemu līdzdalības īpatsvaru, kā arī mazākumtautību, romu kopienas un diasporas pārstāvjiem;
3) atbalsts sabiedrības līdzdalības pasākumiem un aktivitātēm saliedētas un pilsoniski aktīvas sabiedrības attīstības veicināšanai, īpaši sabiedrības grupās ar zemu līdzdalības īpatsvaru, kā arī mazākumtautību, romu kopienas un diasporas pārstāvjiem.
</t>
  </si>
  <si>
    <t>Latvijas Nacionāais kultūras centrs</t>
  </si>
  <si>
    <t xml:space="preserve">Pilsonisko līdzdalību veicinošu kultūras pakalpojumu pieejamības nodrošināšana neatkarīgi no dzīves vietas, ģimenes sociāli ekonomiskā stāvokļa utt., tā veicinot mācību motivāciju un arī piederības sajūtu valstij;
- programmas administrēšana un tehniskā nodrošināšana. 
</t>
  </si>
  <si>
    <t>1.2.3.3.</t>
  </si>
  <si>
    <t>4.2.3.3.</t>
  </si>
  <si>
    <t xml:space="preserve"> Bezdarbnieku, darba meklētāju un bezdarba riskam pakļauto personu kvalifikācijas un prasmju paaugstināšana</t>
  </si>
  <si>
    <t xml:space="preserve">Nelabvēlīgākā situācijā esošu bezdarbnieku un ekonomiski neaktīvo iedzīvotāju iekļaušanās darba tirgū sekmēšana </t>
  </si>
  <si>
    <t>Atbalsts sociālajai uzņēmējdarbībai</t>
  </si>
  <si>
    <t>EURES tīkla darbības nodrošināšana Latvijā</t>
  </si>
  <si>
    <t xml:space="preserve">Ilgāka un labāka darba mūža veicināšana </t>
  </si>
  <si>
    <t>Vienlīdzīgu iespēju un nediskriminācijas veicināšana</t>
  </si>
  <si>
    <t>Pasākumi ģimenes un darba dzīves saskaņošanai</t>
  </si>
  <si>
    <t>1.3.1.2.</t>
  </si>
  <si>
    <t>Pašvaldības, to iestādes, pašvaldību kapitālsabiedrības, publiski privātās kapitālsabiedrības</t>
  </si>
  <si>
    <t>Pašvaldības, to iestādes un komersanti (pašvaldību kapitālsabiedrības)</t>
  </si>
  <si>
    <t xml:space="preserve">Pašvaldību pirmsskolas izglītības iestāžu ēku vai atsevišķu telpu būvniecība  jaunu vietu izveidei pirmsskolas vecuma bērnu uzņemšanai, t.sk. piebūves un citi pirmsskolas izglītības pieejamību veicinoši risinājumi, piemēram, vides pieejamības uzlabošana. Teritorijas labiekārtošana.
</t>
  </si>
  <si>
    <t>Valsts pārvaldes iestādes (VARAM)</t>
  </si>
  <si>
    <t>Valsts pārvaldes iestādes, pašvaldības,  atvasinātas publisko tiesību juridiskā personas (publiski nodibinājumi), kas veicina sabiedrības integrāciju, nevalstiskās organizācijas</t>
  </si>
  <si>
    <t>Pašvaldības, to iestādes</t>
  </si>
  <si>
    <t xml:space="preserve">Integrēti ieguldījumi publiskajā ārtelpā (piemēram, parks, skvērs, promenāde, publiski pieejama atpūtas zona, t.sk. Baltijas jūras piekrastē), identificējot primāri svarīgas vietas, kur ieguldījumi var sniegt vislielāko atdevi, uzlabot sabiedrības drošību vai dzīves vides kvalitāti, kas var ietvert multifunkcionālus risinājumus, zaļo un zilo infrastruktūru (piemēram, zaļās salas, zaļos žogus, velosipēdu novietnes, caurlaidīgu zemes segumu). 
</t>
  </si>
  <si>
    <t>4.3.5.5.</t>
  </si>
  <si>
    <t>Critical equipment and supplies necessary to address emergency situation</t>
  </si>
  <si>
    <t xml:space="preserve"> “Pētniecības un inovāciju kapacitātes stiprināšana un progresīvu tehnoloģiju ieviešana  kopējā P&amp;A sistēmā”</t>
  </si>
  <si>
    <t xml:space="preserve"> “Prasmju attīstīšana viedās specializācijas,  industriālās pārejas un uzņēmējdarbības veicināšanai”</t>
  </si>
  <si>
    <t>“Pētniecības un inovāciju kapacitātes stiprināšana un progresīvu tehnoloģiju ieviešana uzņēmumiem ”</t>
  </si>
  <si>
    <t xml:space="preserve"> “Izmantot digitalizācijas priekšrocības uzņēmējdarbības attīstībai ”</t>
  </si>
  <si>
    <t>“Energoefektivitātes veicināšana un siltumnīcefekta gāzu emisiju samazināšana”</t>
  </si>
  <si>
    <t>“Veicināt pielāgošanos klimata pārmaiņām, risku novēršanu un noturību pret katastrofām”</t>
  </si>
  <si>
    <t>“Veicināt ilgtspējīgu ūdenssaimniecību”</t>
  </si>
  <si>
    <t>“Pārejas uz aprites ekonomiku veicināšana”</t>
  </si>
  <si>
    <t>“Uzlabot dabas aizsardzību un bioloģisko daudzveidību, “zaļo” infrastruktūru, it īpaši pilsētvidē, un samazināt piesārņojumu”</t>
  </si>
  <si>
    <t>“Veicināt ilgtspējīgu daudzveidu mobilitāti pilsētās”</t>
  </si>
  <si>
    <t>“Attīstīt ilgtspējīgu, pret klimatu izturīgu, inteliģentu, drošu un vairākveidu TEN-T infrastruktūru”</t>
  </si>
  <si>
    <t xml:space="preserve">"Kultūras un tūrisma lomas palielināšana ekonomiskajā attīstībā, sociālajā iekļaušanā un sociālajās inovācijās" </t>
  </si>
  <si>
    <t>“Uzlabot visu darba meklētāju, jo īpaši jauniešu, ilgstošo bezdarbnieku un nelabvēlīgā situācijā esošu grupu, kā arī neaktīvo personu piekļuvi nodarbinātībai, veicināt pašnodarbinātību un sociālo ekonomiku”</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</si>
  <si>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</si>
  <si>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"Veicināt nabadzības vai sociālās atstumtības riskam pakļauto cilvēku, tostarp vistrūcīgāko un bērnu, sociālo integrāciju"</t>
  </si>
  <si>
    <t>"Veicināt nabadzības vai sociālās atstumtības riskam pakļauto personu sociālo integrāciju, izmantojot sociālās inovācijas "</t>
  </si>
  <si>
    <t>“Vietējās teritorijas integrētās sociālās, ekonomiskās un vides attīstības un kultūras mantojuma, tūrisma un drošības veicināšana pilsētu funkcionālajās teritorijās”</t>
  </si>
  <si>
    <t>1. Politikas mērķis</t>
  </si>
  <si>
    <t>2.Politikas mērķis</t>
  </si>
  <si>
    <t>3. Politikas mērķis</t>
  </si>
  <si>
    <t>4. Politikas mērķis</t>
  </si>
  <si>
    <t>5. Politikas mērķis</t>
  </si>
  <si>
    <t>6. Politikas mērķis</t>
  </si>
  <si>
    <t>1. vietējie veselības veicināšanas pasākumi par veselīgu uzturu, fiziskajām aktivitātēm un traumatisma profilaksi
2. vietējie pasākumi prenatālās un agrīnās bērnības vecāku prasmju programmas īstenošanai
3. vietējie veselības veicināšanas pasākumi atkarību mazināšanai
4. vietējie veselības veicināšanas pasākumi reproduktīvās veselības jomā 
5. veselības veicināšanas un slimību profilakses pieejas attīstība jauniešu centros pašvaldībās
6. psihiskās veselības (psihoemocionālās veselības) veicināšanas pasākumi</t>
  </si>
  <si>
    <t>1.īstenoti iedzīvotāju informēšanas pasākumi par vakcinācijas jautājumiem un infekcijas slimību profilaksi
2. centralizētie veselības veicināšanas pasākumi par veselīgu uzturu, fiziskajām aktivitātēm un traumatisma profilaksi
3. nacionāla līmeņa prenatālo un agrīnās bērnības vecāku prasmju programma
4. nacionāla līmeņa veselības veicināšanas pasākumi atkarību mazināšanai
5. nacionāla līmeņa veselības veicināšanas pasākumi reproduktīvās veselības jomā 
6. iedzīvotāju izglītošana  pirmās palīdzības sniegšanā
7. psihiskās veselības (psihoemocionālās veselības) veicināšanas pasākumi
8.sabiedrības veselības pētījumi</t>
  </si>
  <si>
    <t>Pētniecības attīstība dabas resursu ilgtspējīgai izmantošanai vides un klimata mērķu kontekstā</t>
  </si>
  <si>
    <t xml:space="preserve">Uzņēmējdarbības “zaļināšanas” un produktu attīstības pasākumi, veicinot energoefektivitātes paaugstināšanu un energoefektīvu tehnoloģiju ieviešanu uzņēmumos </t>
  </si>
  <si>
    <t>6.1.1.6.</t>
  </si>
  <si>
    <t>Citi zemes īpašnieki</t>
  </si>
  <si>
    <t>ALTUM, plānošanas reģioni</t>
  </si>
  <si>
    <t>Atbalsts komersantiem jaunu produktu izstrādei, prototipēšanai. Energoefektivitātes paaugstināšanas pasākumi, jaunu energoefektīvu un resursu efektīvu tehnoloģiju ieviešana uzņēmumā. Atbalsts pētniecības ideju prototipēšanai un jaunradīto tehnoloģiju pārnesei ražošanā. AER tehnoloģiju ieviešana. Klimata ekonomikai pielietojamu produktu izstrāde un to ieviešana ražošanā.</t>
  </si>
  <si>
    <t>Pašvaldību pasažieru pārvadājumu transporta modernizēšana, nodrošinot klimatam draudzīgāku transportlīdzekļu izmantošanu un SEG emisiju samazināšanu pašvaldību transportā, kā arī tā apkalpošanai un darbībai nepieciešamā uzlādes infrastruktūra.</t>
  </si>
  <si>
    <t>Tūrisma produktu attīstības programma</t>
  </si>
  <si>
    <t>Atbalstāmās darbības saistītas ar klastera izveidi, starptautiskas un nacionālas sadarbības veicināšana, stratēģiju izveide, tirgus izpēte, sadarbība pasākumi ar izglītības iestādēm, zinātniskām institūcijām un pētniecības organizācijām, kompleksu inovatīvu tūrisma produktu veidošanai.</t>
  </si>
  <si>
    <t xml:space="preserve">Starta aizdevumi (indikatīvi):
- aizdevuma apmērs līdz 250 TEUR;
- aizdevums investīcijām un apgrozāmajiem līdzekļiem;
Aizdevumi izaugsmes kāpināšanai (investīcijas un apgrozāmie līdzekļi) </t>
  </si>
  <si>
    <t>Zinātniskās institūcijas, saimnieciskās darbības veicēji</t>
  </si>
  <si>
    <t>Nodrošināta dalība starptautiskajos salīdzinošajos izglītības pētījumos (piemēram, OECD PISA, TALIS, INES, CERI, PIAAC, IEA PIRLS, TIMSS, ICILS, ICCS), kā arī sekundāro pētījumu veikšana; Izglītības kvalitātes starptautiskos ekspertu komandu piesaistē izglītības kvalitātes sistēmas pilnveidei, piemēram, Pasaules Banka, Eiropas Komisija un starptautiski salīdzināmu datu iegūšana un analīze par Latvijas izglītības sistēmas kvalitātes dažādiem aspektiem</t>
  </si>
  <si>
    <t>Latviešu valodas kā svešvalodas skolotāju izglītības satura izstrāde un īstenošana (sagatavojot 30 - 40 skolotājus gadā) un skolotāju/izglītotāju-multiplikatoru sagatavošana, lai popularizētu mūsdienīgas latviešu valodas mācīšanas metodes skolēniem un pieaugušajiem</t>
  </si>
  <si>
    <t>4.2.2.11.</t>
  </si>
  <si>
    <t>pašvaldības, NVO</t>
  </si>
  <si>
    <t>4.2.3.4.</t>
  </si>
  <si>
    <t>"Veicināt ilgtspējīgu izaugsmi, konkurētspēju un darba vietu radīšanu MVU, tostarp ar produktīvām  investīcijām”</t>
  </si>
  <si>
    <t xml:space="preserve"> “Uzlabot digitālo savienojamību”</t>
  </si>
  <si>
    <t>“Izmantot digitalizācijas priekšrocības  iedzīvotājiem, uzņēmumiem, pētniecības organizācijām un publiskajām iestādēm”</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</si>
  <si>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</si>
  <si>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</si>
  <si>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Aizdevumi, produktivitātes kāpināšanai (investīcijas un apgrozāmie līdzekļi)</t>
  </si>
  <si>
    <t>Garantijas, portfeļgarantijas pilna cikla uzņēmējdarbībai</t>
  </si>
  <si>
    <t>Nasdaq Riga (birža), IPO</t>
  </si>
  <si>
    <t>Indikatīvi nav. Tehnoloģiju inkubatoru ietvaros, MKN izstrādes un skaņošanas procesā tiks precizēta augstākās izglītības iestāžu un plānošanas reģionu iesaiste</t>
  </si>
  <si>
    <t>Atlases veids (IPIA / APIA/ Altum finanšu instrumenti)</t>
  </si>
  <si>
    <t>2.2.1.1.</t>
  </si>
  <si>
    <t>Notekūdeņu un to dūņu apsaimniekošanas sistēmas attīstība piesārņojuma samazināšanai</t>
  </si>
  <si>
    <t>Atkritumu pārstrādes un reģenerācijas, t.sk., biogāzes ieguves iekārtu jaudas palielināšana un jaunu jaudu nodrošināšana attiecībā uz notekūdeņu dūņu kā biogēno elementu pārstrādi</t>
  </si>
  <si>
    <t>Dabas aizsardzības pārvalde</t>
  </si>
  <si>
    <t xml:space="preserve">Dabas un sugu aizsardzības plānu izstrāde Natura 2000 teritorijās, dabas datu ieguve un pārvaldības sistēmas uzlabošana.
</t>
  </si>
  <si>
    <t>Īpaši aizsargājamo dabas teritoriju aizsardzības un apsaimniekošanas pasākumu īstenošana Natura 2000 teritorijās, iekļaujot dzīvotņu atjaunošanu un infrastrukūras izveidi antropogēnās slodzes mazināšanai, sugu aizsardzības plānu ieviešana, zaļās infrastrukūras elementu izveide ārpus Natura 2000 teritorijas.</t>
  </si>
  <si>
    <t>Privātpersonas, biedrības</t>
  </si>
  <si>
    <t>Pašvaldības, plānošanas reģioni</t>
  </si>
  <si>
    <t>4.1.1.3.</t>
  </si>
  <si>
    <t>Valsts akciju sabiedrība vai valsts kapitālsabiedrība</t>
  </si>
  <si>
    <t>Sabiedrības saliedēšana, veicinot jauniebraucēju iekļaušanos vietējā sabiedrībā un sekmējot starpkultūru komunikāciju</t>
  </si>
  <si>
    <t xml:space="preserve">Sabiedrības saliedēšana, veicinot sabiedrības pašorganizēšanos un paplašinot sadarbības un līdzdarbības prasmes un iespējas
</t>
  </si>
  <si>
    <t>Valsts tiešās pārvaldes insitūcijas (Latvijas Zinātnes padome, Izglītības un zinātnes ministrija)</t>
  </si>
  <si>
    <t>Altum
Gala labuma guvēji: komersanti (MVU)</t>
  </si>
  <si>
    <t>Altum
Gala labuma guvēji: komersanti (MVU, lielkie)</t>
  </si>
  <si>
    <t>Latvijas valsts radio un televīzijas centrs</t>
  </si>
  <si>
    <t>Neatliekamās medicīniskās palīdzības dienests</t>
  </si>
  <si>
    <t>Pašvaldības, Slimību profilakses un kontroles centrs, NVO</t>
  </si>
  <si>
    <t>Finanšu ministrija (Izložu un azartspēļu uzraudzības inspekcija)</t>
  </si>
  <si>
    <t>Slimību profilakses un kontroles centrs, Neatliekamās medicīniskās palīdzības dienests, Izložu un azartspēļu uzraudzības inspekcija, ārstniecības iestādes, NVO</t>
  </si>
  <si>
    <t>Slimību profilakses un kontroles centrs, Nacionālais veselības dienests</t>
  </si>
  <si>
    <t>Valsts izglītības satura centrs, Izglītības kvalitātes valsts dienests, pašvaldības</t>
  </si>
  <si>
    <t>Centrālā statistikas pārvalde, augstākās izglītības iestādes</t>
  </si>
  <si>
    <t>Jaunatnes starptautisko programmu aģentūra</t>
  </si>
  <si>
    <t>Valsts izglītības attīstības aģentūra</t>
  </si>
  <si>
    <t>Profesionālās izglītības iestādes, t.sk. profesionālās izglītības kompetences centri, augstākās izglītības iestādes, Valsts izglītības satura centrs, Pieaugušo izglītības centri, pašvaldības (plānošanas reģioni)</t>
  </si>
  <si>
    <t>Nodarbinātības valsts aģentūra</t>
  </si>
  <si>
    <t>Izglītības kvalitātes valsts dienests</t>
  </si>
  <si>
    <t>Sociālās integrācijas valsts aģentūra</t>
  </si>
  <si>
    <t>Valsts darba inspekcija</t>
  </si>
  <si>
    <t>Sabiedrības integrācijas fonds</t>
  </si>
  <si>
    <t>Veselības un darbspēju ekspertīzes ārstu valsts komisija</t>
  </si>
  <si>
    <t>SM - Satiksmes ministrija</t>
  </si>
  <si>
    <t>VARAM - Vides aizsardzības un reģionālās attīstības ministrija</t>
  </si>
  <si>
    <t>IZM - Izglītības un zinātnes ministrija</t>
  </si>
  <si>
    <t>VM - Veselības ministrija</t>
  </si>
  <si>
    <t>LM - Labklājības ministrija</t>
  </si>
  <si>
    <t>KM - Kultūras ministrija</t>
  </si>
  <si>
    <t>FM - Finanšu ministrija</t>
  </si>
  <si>
    <t>VK - Valsts kanceleja</t>
  </si>
  <si>
    <t>IeM - Iekšlietu ministrija</t>
  </si>
  <si>
    <t>TM - Tieslietu ministrija</t>
  </si>
  <si>
    <t>4.3.3.1.</t>
  </si>
  <si>
    <t>KF - Kohēzijas fonds</t>
  </si>
  <si>
    <t>ESF - Eirops Sociālais fonds plus</t>
  </si>
  <si>
    <t>TPF - Taisnīgās pārkārtošanās fonds</t>
  </si>
  <si>
    <t>Dalība starptautiskos izglītības pētījumos izglītības kvalitātes monitoringa sistēmas attīstībai un nodrošināšanai</t>
  </si>
  <si>
    <t>Biedrības un nodibinājumi</t>
  </si>
  <si>
    <t xml:space="preserve">Darba devējus un darba ņēmējus pārstāvošas institūcijas un valsts institūcija (partnerība)/ darba devēju un/vai darba ņēmēju organizācijas </t>
  </si>
  <si>
    <t>1) publiskās un privātās partnerības instrumentu attīstība prasmju fondu izveidei, t.sk. definējot kritērijus/ nosacījumus prasmju fondu darbības principiem (APIA) 
2) Prasmju fonda pilotēšanai atsevišķās nozarēs (IPIA): Piltoprogramma indikatīvi divās nozarēs (būvniecība, informācijas un komunikācijas tehnoloģijas nozare); arodbiedrību dialogs un darbs ar darba devējiem, nodarbināto prasmju fonda iedzīvināšanai, tostarp mācību vajadzību identificēšanai un mācību piedāvājuma atbilstības ekspertīzei; kā arī  atbalsts mācībām (profesionālās kompetences pilnveide, modulārās programmas apguve vai individuālas mācības darba vietā, kā arī profesionālās tālākizglītības programmu apguve u.c.)</t>
  </si>
  <si>
    <t xml:space="preserve">Atbalsts komersantu nodarbināto apmācībām darbaspēka produktivitātes paaugstināšanai </t>
  </si>
  <si>
    <t>Komersanti, citas zinātniskās institūcijas</t>
  </si>
  <si>
    <t>Izglītības iestādes, uzņēmējdarbības veicēji, komersanti, plānošanas reģionu administrācijas</t>
  </si>
  <si>
    <t>Valsts izglītības attīstības aģentūra, Izglītības un zinātnes ministrija</t>
  </si>
  <si>
    <t xml:space="preserve">1) Nodarbināto prasmju paaugstināšana un atbalsts profesinālās kvalifikācijas iegūšanai, industriālās pārejas un uzņēmējdarbības veicināšanai nozarēs, kas veic ekonomikas transformāciju uz klimatneitralitāti. Atbalsts darba spēka mācībām (t.sk. darba devēja noteikts atbalsts jaunas kvalifikācijas iegūšanai vai darba spēka pārcelšanai nepieciešamo prasmju pilnveidei). Mācības un citi pārkvalificēšanas  pasākumi operatīvai un mērķtiecīgai potenciāli no darba tiesiskajām attiecībām atbrīvoto cilvēku integrēšanai darba tirgū, nepasliktinot to sociālo stāvokli. 
2) Reģiona ekonomiskās transformācijas virzieniem atbilstošu speciālistu (profesionālās izglītības iestāžu audzēkņu/ jauniešu) sagatavošana īsā cikla izglītības programmās, t.sk. darba vidē balstītu mācību veidā, saskaņā ar uzņēmēju pieprasījumu. </t>
  </si>
  <si>
    <t>1. Atbalsts bērniem ar smagu diagnozi, iespējamu vai esošu invaliditāti un viņu likumiskajiem pārstāvjiem, paredzot holistiska psihoemocionālā atbalstu diagnozes noteikšanas un akūtās terapijas periodā ģimenei atrodoties ārstniecības iestādē;                                
2. Starpinstitucionālās sadarbības veicināšana, informācijas tālāku nodošana pacienta ģimenes problēmu risināšanai;                             
3. Darbs ar ģimeni un atbalsta sniegšana pēcterapijas periodā dzīvesvietā.</t>
  </si>
  <si>
    <t>Doktorantu iesaiste studiju vai zinātniski pētnieciskajā darbā augstākās izglītības institūcijā vai projekta sadarbības partnera organizācijā.</t>
  </si>
  <si>
    <t xml:space="preserve">Atbalsts - aizdevumu investīcijām:
- kombinētie aizdevumi inovatīvām iekārtām
- aizdevumi P&amp;A darbībām: tehnoloģiju attīstībai, prototipēšanai u.c.
-aizdevumi modernu tehnoloģiju pārnešanai
Aizdevuma summa vienam uzņēmumam: no 100 000 līdz 5 milj. EUR:
1) aizdevumi bez pašu ieguldījuma;
2) pamatsummas daļas segšana - grants.
</t>
  </si>
  <si>
    <t xml:space="preserve">Starta aizdevumi (indikatīvi):
- aizdevuma apmērs līdz 250 tūkst.EUR;
- aizdevums investīcijām un apgrozāmajiem līdzekļiem;
Aizdevumi izaugsmes kāpināšanai (investīcijas un apgrozāmie līdzekļi) </t>
  </si>
  <si>
    <t xml:space="preserve">Kultūras infrastruktūras energoefektivitātes un ventilācijas sistēmas uzlabošanas pasākumi;
Kultūrvēsturisko ēku konstrukciju atjaunošanas darbi, kas nepieciešami ēkas energoefektivitātes uzlabošanai. Viedās inženiersistēmas un ēku vadības sistēmas ierīkošanas sistēmas.
</t>
  </si>
  <si>
    <t>Izglītības kvalitātes, t.sk. izglītības procesa, satura, vides un pārvaldības  uzraudzībai plānota jaunu instrumentu izveidošana un aprobācija visos izglītības līmeņos, t.sk. profesionālajā izglītībā un augstākajā izglītībā, kā arī plānota esošo instrumentu pilnveide, t.sk. sekmējot izglītības iestāžu pāreju uz izglītības iestāžu darbību pēc “mācīšanās organizācija” pamatprincipiem; izglītības kvalitātes monitoringā iesaistīto darbinieku un ekspertu (IZM, Valsts izglītības satura centra, Izglītības kvalitātes valsts dienesta, pašvaldību izglītības eksperti u.c.) mācības, nodrošinot efektīvu sistēmas ieviešanu un vadību (pašvaldības loma, iesaiste) un atbalsta instrumentu izglītības kvalitātes pilnveidei izstrāde</t>
  </si>
  <si>
    <t xml:space="preserve">1. NVA darbinieku apmācības un semināri par EURES tīklu un tā pieejamības nodrošināšanu un Eiropas darba mobilitātes jautājumiem;
2. Informācijas nodrošināšana EURES tīkla ietvaros (informatīvo materiālu izstrāde un izgatavošana, informācijas un komunikācijas aktivitātes);
3. Informācijas sniegšana darba devējiem, valsts un pašvaldību iestāžu, nevalstiskā sektora pārstāvjiem par EURES tīklu (informatīvie semināri, uzņēmēju izstādes, konsultācijas), kā arī darbiekārtošanas un personāla atlases pasākumu organizēšana;
4. Informācijas sniegšana darba ņēmējiem, darba meklētājiem un bezdarbniekiem (informatīvie semināri, izstādes, atvērto durvju dienas, individuālās konsultācijas par dzīves un darba apstākļiem, nodarbinātības iespējām un administratīvajām procedūrām ES/EEZ un citās Eiropas valstīs);
5. Nacionālā sadarbības tīkla veidošana un iesaistīto pušu informēšana (informatīvie semināri un citi pasākumi);
6. Dalība EURES tīkla Latvijas un starptautiskajos sadarbības pasākumos (piemēram, sanāksmēs, informatīvajos semināros, darba grupās, konferencēs, darba gadatirgos un darba mobilitātes pasākumos), kā arī šo pasākumu organizēšana;
7. ESCO rīka adaptēšana un aktualizēšana ar nacionālajām kvalifikāciju datubāzēm.
</t>
  </si>
  <si>
    <t>IPIA - ierobežota projektu iesniegumu atlase</t>
  </si>
  <si>
    <t>1.1.1.9.</t>
  </si>
  <si>
    <t>Pēcdoktorantūras pētījumi</t>
  </si>
  <si>
    <t>Kopā</t>
  </si>
  <si>
    <t>ES fondu finansējums (85%)</t>
  </si>
  <si>
    <t>1.1.1.SAM “Pētniecības un inovāciju kapacitātes stiprināšana un progresīvu tehnoloģiju ieviešana kopējā P&amp;A sistēmā”</t>
  </si>
  <si>
    <t>1.1.2.SAM “Prasmju attīstīšana viedās specializācijas,  industriālās pārejas un uzņēmējdarbības veicināšanai”</t>
  </si>
  <si>
    <t>1.2.1.SAM “Pētniecības un inovāciju kapacitātes stiprināšana un progresīvu tehnoloģiju ieviešana uzņēmumiem”</t>
  </si>
  <si>
    <t>1.2.2.SAM “Izmantot digitalizācijas priekšrocības  uzņēmējdarbības attīstībai”</t>
  </si>
  <si>
    <t>1.2.3. SAM “Veicināt ilgtspējīgu izaugsmi, konkurētspēju un darba vietu radīšanu MVU, tostarp ar produktīvām  investīcijām”</t>
  </si>
  <si>
    <t>1.3.1. SAM “Izmantot digitalizācijas priekšrocības  iedzīvotājiem, uzņēmumiem, pētniecības organizācijām un publiskajām iestādēm”</t>
  </si>
  <si>
    <t>1.4.1.SAM “Uzlabot digitālo savienojamību”</t>
  </si>
  <si>
    <t>2.1.1.SAM “Energoefektivitātes veicināšana un siltumnīcefekta gāzu emisiju samazināšana”</t>
  </si>
  <si>
    <t>2.1.3.SAM “Veicināt pielāgošanos klimata pārmaiņām, risku novēršanu un noturību pret katastrofām”</t>
  </si>
  <si>
    <t>2.2.1.SAM “Veicināt ilgtspējīgu ūdenssaimniecību”</t>
  </si>
  <si>
    <t>2.2.2.SAM “Pārejas uz aprites ekonomiku veicināšana”</t>
  </si>
  <si>
    <t>2.2.3.SAM “Uzlabot dabas aizsardzību un bioloģisko daudzveidību, “zaļo” infrastruktūru, it īpaši pilsētvidē, un samazināt piesārņojumu”</t>
  </si>
  <si>
    <t>3.1.1.SAM “Attīstīt ilgtspējīgu, pret klimatu izturīgu, inteliģentu, drošu un vairākveidu TEN-T infrastruktūru”</t>
  </si>
  <si>
    <t>4.1.2.SAM “Veicināt darba ņēmēju, darba devēju un uzņēmumu pielāgošanos pārmaiņām, aktīvu un veselīgu novecošanos, kā arī veicināt veselīgu un labi pielāgotu darba vidi veselības risku novēršanai”</t>
  </si>
  <si>
    <t>4.2.4.SAM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</si>
  <si>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 xml:space="preserve">4.3.2.SAM "Kultūras un tūrisma lomas palielināšana ekonomiskajā attīstībā, sociālajā iekļaušanā un sociālajās inovācijās" </t>
  </si>
  <si>
    <t>4.3.3.SAM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</si>
  <si>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4.3.5.SAM "Uzlabot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</si>
  <si>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4.3.6.SAM "Veicināt nabadzības vai sociālās atstumtības riskam pakļauto cilvēku, tostarp vistrūcīgāko un bērnu, sociālo integrāciju"</t>
  </si>
  <si>
    <t>4.4.1.SAM "Veicināt nabadzības vai sociālās atstumtības riskam pakļauto personu sociālo integrāciju, izmantojot sociālās inovācijas "</t>
  </si>
  <si>
    <t>5.1.1.SAM “Vietējās teritorijas integrētās sociālās, ekonomiskās un vides attīstības un kultūras mantojuma, tūrisma un drošības veicināšana pilsētu funkcionālajās teritorijās”</t>
  </si>
  <si>
    <t>2.</t>
  </si>
  <si>
    <t>PO Nr.</t>
  </si>
  <si>
    <t>6.1.1. "Dot reģioniem un cilvēkiem iespēju risināt sociālās, ekonomiskās un vides sekas, ko rada pāreja uz klimatneitrālitāti"</t>
  </si>
  <si>
    <t>Finansējums 
(ar nacionālo līdzfinansējumu)</t>
  </si>
  <si>
    <t>1.Politikas mērķis "Viedāka Eiropa"</t>
  </si>
  <si>
    <t>2.Politikas mērķis "Zaļāka Eiropa"</t>
  </si>
  <si>
    <t>3.Politikas mērķis "Savienotāka Eiropa"</t>
  </si>
  <si>
    <t>4.Politikas mērķis "Sociālāka Eiropa"</t>
  </si>
  <si>
    <t>5.Politikas mērķis "Iedzīvotājiem tuvāka Eiropa"</t>
  </si>
  <si>
    <t>6.Politikas mērķis "Taisnīgās pārkārtošanās fonda investīcijas"</t>
  </si>
  <si>
    <t>1.</t>
  </si>
  <si>
    <t>3.</t>
  </si>
  <si>
    <t>4.</t>
  </si>
  <si>
    <t>5.</t>
  </si>
  <si>
    <t>6.</t>
  </si>
  <si>
    <t>DP 2021-2027 finansējums politikas mērķu līmenī</t>
  </si>
  <si>
    <t>PO1</t>
  </si>
  <si>
    <t>PO2</t>
  </si>
  <si>
    <t>PO5</t>
  </si>
  <si>
    <t>ERAF tematiskā koncentrācija</t>
  </si>
  <si>
    <t>jābūt minimums</t>
  </si>
  <si>
    <t>“Atjaunojamo energoresursu enerģijas veicināšana - biometāns”</t>
  </si>
  <si>
    <t>2.1.2.SAM “Atjaunojamo energoresursu enerģijas veicināšana- biometāns”</t>
  </si>
  <si>
    <t>4.1.2.5.</t>
  </si>
  <si>
    <t>4.1.2.6.</t>
  </si>
  <si>
    <t>4.1.2.7.</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</si>
  <si>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</si>
  <si>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Sociālā iekļaušana</t>
  </si>
  <si>
    <t>Katastrofu risku mazināšanas pasākumi</t>
  </si>
  <si>
    <t>Atbalsts nozaru vajadzībās balstītai pieaugušo izglītībai</t>
  </si>
  <si>
    <t>būvniecības ieceres izstrāde, būvniecības ieceres ekspertīze,  būvniecības darbi (gan pārbūve, gan jaunbūve), teritorijas labiekārtošanas darbi, teritorijas labiekārtojuma elementu iegāde,  būvuzraudzība, projekta vadība</t>
  </si>
  <si>
    <t>RIS3 pētniecības un inovācijas centri</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</si>
  <si>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</si>
  <si>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</si>
  <si>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</si>
  <si>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4.2.3.SAM “Sekmēt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</si>
  <si>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4.2.2.SAM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t>
  </si>
  <si>
    <t>4.3.4.SAM “Sekmēt aktīvu iekļaušanu, lai veicinātu vienlīdzīgas iespējas, nediskriminēšanu un aktīvu līdzdalību, kā arī uzlabotu nodarbināmību,  jo īpaši attiecībā uz nelabvēlīgā situācijā esošām grupām”</t>
  </si>
  <si>
    <t>“Sekmēt aktīvu iekļaušanu, lai veicinātu vienlīdzīgas iespējas, nediskriminēšanu un aktīvu līdzdalību, kā arī uzlabotu nodarbināmību,  jo īpaši attiecībā uz nelabvēlīgā situācijā esošām grupām”</t>
  </si>
  <si>
    <t>4.2.1.SAM “Uzlabot vienlīdzīgu piekļuvi iekļaujošiem un kvalitatīviem pakalpojumiem izglītības, mācību un mūžizglītības jomā, attīstot pieejamu infrastruktūru, tostarp, veicinot noturību izglītošanā un mācībā attālinātā un tiešsaistes režīmā”</t>
  </si>
  <si>
    <t>“Uzlabot vienlīdzīgu piekļuvi iekļaujošiem un kvalitatīviem pakalpojumiem izglītības, mācību un mūžizglītības jomā, attīstot pieejamu infrastruktūru, tostarp, veicinot noturību izglītošanā un mācībā attālinātā un tiešsaistes režīmā”</t>
  </si>
  <si>
    <t>"Uzlabot vienlīdzīgu piekļuvi iekļaujošiem un kvalitatīviem pakalpojumiem izglītības, mācību un mūžizglītības jomā, attīstot pieejamu infrastruktūru, tostarp, veicinot noturību izglītošanā un mācībā attālinātā un tiešsaistes režīmā”</t>
  </si>
  <si>
    <t>4.3.1.SAM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</si>
  <si>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</si>
  <si>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4.1.1.SAM “Nodrošināt vienlīdzīgu piekļuvi veselības aprūpei un stiprināt veselības sistēmu, tostarp primārās veselības aprūpes noturību, un sekmēt pāreju no aprūpes iestādē uz ģimenē un kopienā balstītu aprūpi”</t>
  </si>
  <si>
    <t>“Nodrošināt vienlīdzīgu piekļuvi veselības aprūpei un stiprināt veselības sistēmu, tostarp primārās veselības aprūpes noturību, un sekmēt pāreju no aprūpes iestādē uz ģimenē un kopienā balstītu aprūpi”</t>
  </si>
  <si>
    <t>TPF finansējums klimata mērķiem</t>
  </si>
  <si>
    <t>ES kohēzijas politikas programmas Latvijai 2021. - 2027.gadam papildinājums</t>
  </si>
  <si>
    <t>Programmas finansējums SAM līmenī</t>
  </si>
  <si>
    <t>3.1.1.7.</t>
  </si>
  <si>
    <t>3.1.1.8.</t>
  </si>
  <si>
    <t>2.4.</t>
  </si>
  <si>
    <t>2.4.1.</t>
  </si>
  <si>
    <t>2.3.1.SAM “Veicināt ilgtspējīgu daudzveidu mobilitāti pilsētās”</t>
  </si>
  <si>
    <t>AER izmantošanas transportā veicināšana</t>
  </si>
  <si>
    <t>2.4.1.SAM “Veicināt ilgtspējīgu multimodālu mobilitāti, attīstot elektrotransportlīdzekļu uzlādes infrastruktūru”</t>
  </si>
  <si>
    <t>4.3.4.9.</t>
  </si>
  <si>
    <t>Sabiedrības integrācijas fonds;
Gala labuma guvēji NVO, NVO un MK memoranda padome</t>
  </si>
  <si>
    <t>Atteikšanās no kūdras izmantošanas enerģētikā</t>
  </si>
  <si>
    <t>Atkritumu šķirošana, pārstrāde un reģenerācija</t>
  </si>
  <si>
    <t>VARAM sadarbībā ar plānošanas reģioniem</t>
  </si>
  <si>
    <t>Susteinable urban development</t>
  </si>
  <si>
    <t>ĪSAIS SAM NOSAUKUMS</t>
  </si>
  <si>
    <t>ĪSAIS PASĀKUMA NOSAUKUMS</t>
  </si>
  <si>
    <t>Kapacitātes stiprināšanas pasākumi (TP 37.pants)</t>
  </si>
  <si>
    <t xml:space="preserve">Energoefektivitātes paaugstināšana </t>
  </si>
  <si>
    <t xml:space="preserve">Dzīvojamo ēku energoefektivitāte </t>
  </si>
  <si>
    <t>AER un energoefektivitāte rūpniecībā un komersantos</t>
  </si>
  <si>
    <t xml:space="preserve">AER un energoefektivitāte siltumapgādē </t>
  </si>
  <si>
    <t xml:space="preserve">Valsts ēku energoefektivitāte </t>
  </si>
  <si>
    <t xml:space="preserve">Kilmatneitralitāte profesionālās izglītības iestādēs un koledžās </t>
  </si>
  <si>
    <t xml:space="preserve">Pašvaldību ēku energoefektivitāte </t>
  </si>
  <si>
    <t xml:space="preserve">Kultūras infrastruktūras energoefektivitāte </t>
  </si>
  <si>
    <t>AER - biometāns</t>
  </si>
  <si>
    <t>Pielāgošanās klimata pārmaiņām</t>
  </si>
  <si>
    <t xml:space="preserve">Plūdu risku samazināšana </t>
  </si>
  <si>
    <t xml:space="preserve">Notekūdeņu apsaimniekošana </t>
  </si>
  <si>
    <t xml:space="preserve">Aprites ekonomikas veicināšana </t>
  </si>
  <si>
    <t>Bioloģiskās daudzveidības veicināšana un saglabāšana</t>
  </si>
  <si>
    <t xml:space="preserve">Vides monitorings </t>
  </si>
  <si>
    <t xml:space="preserve">Gaisa piesārņojuma samazināšana </t>
  </si>
  <si>
    <t>Atbalsta pasākumi VDEĀVK klientu apkalpošanas uzlabošanai</t>
  </si>
  <si>
    <t>Atbalsts bērniem ar smagu diagnozi/ invaliditāti un viņu ģimenēm</t>
  </si>
  <si>
    <t>Ilgtspējīga daudzveidu mobilitāte</t>
  </si>
  <si>
    <t>Elektrotransportlīdzekļu lieljaudas uzlādes infrastruktūra</t>
  </si>
  <si>
    <t>TEN-T infrastruktūras attīstība</t>
  </si>
  <si>
    <t>Valsts galveno autoceļu attīstība</t>
  </si>
  <si>
    <t>Dzelzceļa pasažieru infrastruktūras attīstība</t>
  </si>
  <si>
    <t>Rīgas transporta infrastruktūras attīstība</t>
  </si>
  <si>
    <t>Nacionālās nozīmes centru ielu infrastruktūras attīstība</t>
  </si>
  <si>
    <t>Lielo ostu infrastruktūras attīstība</t>
  </si>
  <si>
    <t>Atbalsts uzņēmējdarbības infrastuktūrai</t>
  </si>
  <si>
    <t>Integrētās sociālās, ekonomiskās un vides attīstības un kultūras mantojuma, tūrisma un drošības veicināšana pilsētu teritorijās</t>
  </si>
  <si>
    <t>Kultūras  mantojuma  atjaunošana</t>
  </si>
  <si>
    <t>Reģionālās kultūras infrastruktūras attīstība/ pieejamība</t>
  </si>
  <si>
    <t>Pētniecības attīstība dabas resursu ilgtspējīgai izmantošanai</t>
  </si>
  <si>
    <t>Energoefektivitāte un produktu attīstība uzņēmumos</t>
  </si>
  <si>
    <t>Pedagoģiski psiholoģiskā atbalsta dienests</t>
  </si>
  <si>
    <t>Tehnisko palīglīdzekļu apmaiņas sistēma</t>
  </si>
  <si>
    <t>Speciālā izglītība</t>
  </si>
  <si>
    <t>Pirmsskolas izglītības iestāžu infrastruktūra</t>
  </si>
  <si>
    <t>Izglītības iestāžu mācību līdzekļi un aprīkojums</t>
  </si>
  <si>
    <t>Profesionālās izglītības iestāžu infrastruktūra</t>
  </si>
  <si>
    <t>Augstskolu infrastruktūra</t>
  </si>
  <si>
    <t>Pedagoga profesijas attīstība</t>
  </si>
  <si>
    <t>Starptautiskie izglītības pētījumi</t>
  </si>
  <si>
    <t>Pāreja uz ciklisku institucionālo akreditāciju</t>
  </si>
  <si>
    <t>Indukcijas gada ieviešana</t>
  </si>
  <si>
    <t>Latviešu valodas kā svešvalodas izglītības satura izstrāde</t>
  </si>
  <si>
    <t xml:space="preserve">Sadarbības programma "Skola-kopiena" </t>
  </si>
  <si>
    <t>Bērnu pieskatīšanas pakalpojumi</t>
  </si>
  <si>
    <t>Kultūras pakalpojumu pieejamība</t>
  </si>
  <si>
    <t>Atbalsts NEET jauniešiem</t>
  </si>
  <si>
    <t>Nozaru vajadzībās balstīta mūžizglītība</t>
  </si>
  <si>
    <t>Individuālajās vajadzībās balstīta mūžizglītība</t>
  </si>
  <si>
    <t>Mūžizglītība</t>
  </si>
  <si>
    <t>Probācijas klientu resocializācija</t>
  </si>
  <si>
    <t>Ieslodzīto resocializācija</t>
  </si>
  <si>
    <t>Vienas pieturas aģentūras pakalpojumi jauniebraucējiem</t>
  </si>
  <si>
    <t>Prasmju attīstība</t>
  </si>
  <si>
    <t>Zinātnes politikas attīstība</t>
  </si>
  <si>
    <t>Kiberdrošības infrastruktūra</t>
  </si>
  <si>
    <t>Nodarbinātība</t>
  </si>
  <si>
    <t>Sociālā uzņēmējdarbība</t>
  </si>
  <si>
    <t>EURES tīkls</t>
  </si>
  <si>
    <t>Ilgāks darba mūžs</t>
  </si>
  <si>
    <t>NVA kapacitāte</t>
  </si>
  <si>
    <t>VDI kapacitāte</t>
  </si>
  <si>
    <t>Bezdarbnieku apmācības</t>
  </si>
  <si>
    <t>Subsidētās darba vietas</t>
  </si>
  <si>
    <t>Vienlīdzīgas iespējas</t>
  </si>
  <si>
    <t>Ģimene un darba dzīve</t>
  </si>
  <si>
    <t>Sociālais dialogs</t>
  </si>
  <si>
    <t>Atbalsts NVO izaugsmei</t>
  </si>
  <si>
    <t>Sociālā darba attīstība</t>
  </si>
  <si>
    <t>Atbalsta pasākumi diskriminācijas riskam</t>
  </si>
  <si>
    <t>Vienlīdzīga piekļuve veselības aprūpei</t>
  </si>
  <si>
    <t>Primārās veselības aprūpes infrastruktūras attīstība</t>
  </si>
  <si>
    <t>Veselības nozares digitalizācija</t>
  </si>
  <si>
    <t>Uzlabota veselības aprūpes sistēmas efektivitāte un izturētspēja</t>
  </si>
  <si>
    <t>Veselības veicināšana un slimību profilakse pašvaldībās</t>
  </si>
  <si>
    <t>Narkotiku lietošanas profilakse</t>
  </si>
  <si>
    <t>Procesu atkarībām profilakse un resocializācija</t>
  </si>
  <si>
    <t xml:space="preserve">Ārstniecības personu piesaiste </t>
  </si>
  <si>
    <t>Ārstniecības personu tālākizglītība</t>
  </si>
  <si>
    <t>Zinātnes digitalizācija</t>
  </si>
  <si>
    <t>Dalība Apvārsnis Eiropa programmā</t>
  </si>
  <si>
    <t>4.3.1.5.</t>
  </si>
  <si>
    <t>Infrastruktūra iekļaujošiem un kvalitatīviem pakalpojumiem izglītībā</t>
  </si>
  <si>
    <t>Izglītības un mācību sistēmas kvalitāte, efektivitāte un atbilstība darba tirgum</t>
  </si>
  <si>
    <t>Vienlīdzīga piekļuve kvalitatīvai un iekļaujošai izglītībai un mācībām</t>
  </si>
  <si>
    <t xml:space="preserve">Kultūras pakalpojumu pieejamība </t>
  </si>
  <si>
    <t>Pilsoniskā sabiedrība</t>
  </si>
  <si>
    <t>P&amp;I kapacitātes stiprināšana uzņēmumiem</t>
  </si>
  <si>
    <t>MVU konkurētspēja</t>
  </si>
  <si>
    <t>P&amp;I kapacitātes stiprināšana</t>
  </si>
  <si>
    <t>Produktivitātes aizdevumi inovācijām</t>
  </si>
  <si>
    <t>Aizdevumi</t>
  </si>
  <si>
    <t>Aktīvā iekļaušana</t>
  </si>
  <si>
    <t>Tūrisma atbalsta programma</t>
  </si>
  <si>
    <t xml:space="preserve">Inovācijas laboratorija </t>
  </si>
  <si>
    <t>P&amp;I kapacitātes stiprināšana P&amp;A sistēmā</t>
  </si>
  <si>
    <t>RIS3 prasmju attīstība</t>
  </si>
  <si>
    <t>Digitalizācija uzņēmējdarbības attīstībai</t>
  </si>
  <si>
    <t xml:space="preserve">Atbalsts MVU </t>
  </si>
  <si>
    <t>Tūrisma sadarbības tīkli
Gala labuma guvēji: komersanti</t>
  </si>
  <si>
    <t>Sociālo mājokļu būvniecība vai atjaunošana</t>
  </si>
  <si>
    <t>DI infrastruktūras attīstība</t>
  </si>
  <si>
    <t>Sociālās infrastruktūras nodrošināšana</t>
  </si>
  <si>
    <t>Aktīvā iekļaušana un vienlīdzīgas iespējas</t>
  </si>
  <si>
    <t>DI pakalpojumu pieejamība</t>
  </si>
  <si>
    <t>Paliatīvās aprūpes pakalpojuma pilnveide</t>
  </si>
  <si>
    <t>SPOLIS sistēmas pilnveide</t>
  </si>
  <si>
    <t>Bērnu tiesību aizsardzības sistēmas pilnveide</t>
  </si>
  <si>
    <t>Inovatīvi pakalpojumi no vardarbības cietušām personām (NVO)</t>
  </si>
  <si>
    <t>Atbalsta sistēmas no vardarbības ģimenē cietušām personām pilnveide (LM)</t>
  </si>
  <si>
    <t>Atbalsta pasākumi ģimenēm ar bērniem labklājības veicināšanai</t>
  </si>
  <si>
    <t>Atbalsta sistēmas izveide bērnu veselīgais attīstībai</t>
  </si>
  <si>
    <t>IKT sistēmu modernizācija bērnu tiesību aizsardzības nodrošināšanai</t>
  </si>
  <si>
    <t>Atstumtības riskam pakļauto personu un bērnu integrācija</t>
  </si>
  <si>
    <t>Ģimenei draudzīgas vides veicināšana</t>
  </si>
  <si>
    <t>RIS3 P&amp;A centri</t>
  </si>
  <si>
    <t>Inovāciju klasteri</t>
  </si>
  <si>
    <t>VSIA "Šampētera nams"</t>
  </si>
  <si>
    <t>Valsts sociālās aprūpes centri</t>
  </si>
  <si>
    <t>1. Projekta īstenošanu pamatojošās dokumentācijas izstrāde;
2. Jaunu ģimeniskai videi pietuvinātu pakalpojumu sniegšanas vietu izbūve (tai skaitā būvekspertīze, būvuzraudzība, autoruzraudzība) un teritorijas labiekārtošana, kā arī nekustamā īpašuma iegāde;
3. Materiāltehniskā nodrošinājuma iegāde.</t>
  </si>
  <si>
    <t xml:space="preserve">SM/VSIA "Autotransporta direkcija" </t>
  </si>
  <si>
    <t>Dzelzceļa pasažieru apkalpošanai paredzētā elektrovilcienu ritošā sastāva iegāde.</t>
  </si>
  <si>
    <t>Gaisa piesārņojumu mazinošu pasākumu īstenošana, uzlabojot mājsaimniecību siltumapgādes sistēmas</t>
  </si>
  <si>
    <t>Gaisa piesārņojošo vielu emisiju samazināšana pašvaldību siltumapgādē</t>
  </si>
  <si>
    <t>Atbalsts uzņēmējdarbībai nepieciešamās publiskās infrastruktūras attīstībai, veicinot pāreju uz klimatneitrālu ekonomiku</t>
  </si>
  <si>
    <t>IKT platformas</t>
  </si>
  <si>
    <t>Klimata neitrāli risinājumi profesionālās izglītības iestāžu un koledžu izglītības programmās, vidē un infrastruktūrā</t>
  </si>
  <si>
    <t>Infrastruktūras un mācību vides pilnveide efektīvas, kvalitatīvas un mūsdienīgas izglītības īstenošanai speciālās izglītības iestādēs</t>
  </si>
  <si>
    <t>1) nodrošināt viedās specializācijas stratēģijas pārvaldību, ar atbilstošu ekspertīzi un analītisko kapacitāti
2) Latvijas zinātnes interešu pārstāvniecība Briselē 
3)  Latvijas pētniecības un attīstības interešu pārstāvniecības stiprināšana starptautiskajās programmās, pārstāvība (dalība) Eiropas Zinātnes starpvaldību organizācijās (tikai IZM daļa)
4) stratēģiskā zinātnes komunikācija
5) ES fondu P&amp;A projektu zinātniskās kvalitātes ekspertīzes nodrošināšana, tai skaitā starptautisko ekspertu atlase un saziņa</t>
  </si>
  <si>
    <t>Izglītības iestāžu nodrošinājums pilnveidotā vispārējās izglītības satura kvalitatīvai ieviešanai pamata un vidējās izglītības pakāpē</t>
  </si>
  <si>
    <t xml:space="preserve">Profesionālās izglītības iestāžu un koledžu mācību vide nozarēm aktuālo prasmju apguvei </t>
  </si>
  <si>
    <t>Valsts izglītības satura centrs</t>
  </si>
  <si>
    <t>VIAA</t>
  </si>
  <si>
    <t>NVO un MK memoranda padomes virzīts pārstāvis, VK</t>
  </si>
  <si>
    <t>Uzņēmuma atbalsts dalībai kapitāla tirgos</t>
  </si>
  <si>
    <t>1.2.1.3.</t>
  </si>
  <si>
    <t>Atbalsts profesionālai izglītībai</t>
  </si>
  <si>
    <t>Pasākumi un pakalpojumi:
1. Dzimumu segregāciju izglītībā un darba tirgū mazināšanai.
2. Personu ar invaliditāti un funkcionāliem traucējumiem pilnvērtīgas dzīves nodrošināšanai.
3. Personām virs 50 gadu vecuma sociālās iekļaušanas veicināšanai un sociālās atstumtības mazināšanai.
4. Etnisko minoritāšu sociālās atstumtības un diskriminācijas novēršana un rasisma mazināšana.
5. Izpratnes veicināšana par dažādām reliģiskām pārliecībām.
6. Iecietības veicināšana attiecībā uz seksuālajām minoritātēm.</t>
  </si>
  <si>
    <t>Digitalizācijas priekšrocības</t>
  </si>
  <si>
    <t xml:space="preserve">Inovācijas laboratorija digitalizācijas priekšrocību izmantošanai </t>
  </si>
  <si>
    <t>Intervention field</t>
  </si>
  <si>
    <t>18.kods</t>
  </si>
  <si>
    <t>19.kods</t>
  </si>
  <si>
    <t>Pašvaldības un to sociālie dienesti</t>
  </si>
  <si>
    <t>1) "Vienas pieturas aģentūras" darbības nodrošināšana;
2) Apmācības un konsultācijas, kas veicina mērķa grupas sociālekonomisko integrāciju vietējā sabiedrībā;
3) Sociālo mentoru un sociālo darbinieku pakalpojumi patvēruma meklētājiem un personām ar bēgļa vai alternatīvo statusu 
4) Pasākumi starpgrupu un starpkultūru komunikācijas prasmju attīstībai un saziņai valsts pārvaldei un pilsoniskai sabiedrībai.</t>
  </si>
  <si>
    <t>1.1.2.1.</t>
  </si>
  <si>
    <t>Produktivitātes aizdevumi (t.sk., ar kapitāla atlaidi) inovatīvām iekārtām, pētniecībai un attīstībai, tehnoloģiju pārnesei</t>
  </si>
  <si>
    <t>1.2.1.4.</t>
  </si>
  <si>
    <t>Universitātes, pētniecības organizācijas</t>
  </si>
  <si>
    <t>RIS3 industriālās prasmes</t>
  </si>
  <si>
    <t>KOPĀ (ar nac. līdzfinansējumu +15%**)</t>
  </si>
  <si>
    <t>** Nacionālais finansējums tiek norādīts ar 15% līdzfinansējuma likmi, ņemot vērā Programmā noteikto, ka tiks nodrošināts nacionālais līdzfinansējums vismaz 15% un ES fondu finansējuma likme prioritātes līmenī būs 85%. Atsevišķu investīciju gadījumā līdzfinansējuma likmes var atšķirties vienlaikus nodrošinot, ka tiks ievērots Programmā noteiktais, ka ES fondu līdzfinansējums tiks nodrošināts 85% prioritātes līmenī.</t>
  </si>
  <si>
    <t>Eiropas Savienības nozīmes biotopu vai purvu ekosistēmu atjaunošana</t>
  </si>
  <si>
    <t>Kapacitātes stiprināšanas pasākumi</t>
  </si>
  <si>
    <t>Nevalstisko organizāciju iesaiste veselības veicināšanas un slimību profilakses pasākumu īstenošanā</t>
  </si>
  <si>
    <t>4.1.2.8.</t>
  </si>
  <si>
    <t>Ārstniecības iestādes, biedrības un nodibinājumi, padotības iestādes u.c.</t>
  </si>
  <si>
    <t xml:space="preserve">Veselības veicināšanas un slimību profilakses pasākumi atbilstoši aktuālās rīcībpolitikas prioritātēm
</t>
  </si>
  <si>
    <t xml:space="preserve">Plānošanas reģionu un pašvaldību institucionālās un cilvēkresursu kapacitātes, attīstības plānošanas un īstenošanas jautājumos un administratīvo procesu izvērtēšana un uzlabošana, lai palielinātu pašvaldību sadarbību un spēju nodrošināt iedzīvotāju mobilitāti, investīcijām labvēlīgu vidi un augstu pašvaldību sniegto pakalpojumu kvalitāti un izmaksu efektivitāti. Nepieciešamās kapacitātes paaugstināšanas jomas: 
(1) uzņēmējdarbības veicināšana un inovāciju attīstība; 
(2) viedi risinājumi pašvaldību administrācijas darba un pakalpojumu efektivitātes uzlabošanā; 
(3) integrēta teritorijas attīstības plānošana un īstenošana, pielāgojoties demogrāfiskajām un klimata pārmaiņām; 
(4) budžeta plānošana, jauno reģionālās attīstības atbalsta un finanšu instrumentu izmantošana, 
(5) sabiedrības līdzdalība attīstības plānošanā un īstenošanā, tai skaitā pamazināšanas par pilsonisko sabiedrību kā resursu un tās ieguldījumu teritorijas attīstībā u.c. </t>
  </si>
  <si>
    <t>Publisko pakalpojumu dizaina izstrāde inovācijas labaratorijas ietvaros, ekspertu piesaiste, digitālo dizaineru piesaiste, labaratorijas darbības attīstīšana, starpsektoru inovāciju prototipu izstrāde u.c.</t>
  </si>
  <si>
    <t>Valsts vienotā kiberdrošības risinājuma izveide</t>
  </si>
  <si>
    <t>Energoefektivitātes uzlabošanas pasākumi dīvojamajās mājās; resursu efektīvas izmantošanas veicināšana, lai samazinātu patērētās siltumenerģijas apjomu;</t>
  </si>
  <si>
    <t>Rūpnieciskās ražošanas jaudu modernizēšana, uzstādot energoefektīvākas ražošanas un ražošanu nodrošinošas blakusprocesu iekārtas; ražošanas ēku un teritoriju sakārtošana, t.sk., ražošanas teritorijā esošo iekšējo un ārējo inženiertīklu un inženiersistēmu nomaiņa pret energoefektīvākām</t>
  </si>
  <si>
    <t>Energoefektivitātes uzlabošana un AER izmantošanas veicināšana centralizētajā siltumapgādē (CSA), lokālajā siltumapgādē (LSA) un individuālajā siltumapgādē; AER tehnoloģiju ieviešana aukstumapgādē</t>
  </si>
  <si>
    <t>Energoefektivitātes uzlabošanas, viedas energovadības un atjaunojamo energoresursu izmantošanas pasākumi valsts un valsts kapitālsabiedrību īpašumā esošajās ēkās</t>
  </si>
  <si>
    <t xml:space="preserve">Investīcijas energoefektivitātes paaugstināšanā, modernizējot un uzlabojot izglītības iestāžu infrastruktūru un saistītos inženiertīklus, tostarp investīcijas viedā energovadībā, videi draudzīgos ilgtermiņa apsaimniekošanas risinājumos enerģijas taupīšanai vai ieguvei no atjaunojamiem resursiem, un videi draudzīgas izglītības iestādes darbības demonstrējumu iniciatīvās.
</t>
  </si>
  <si>
    <t>Sabiedrībā balstītu sociālo pakalpojumu sniegšana mērķa grupas personām 4.3.1.5.pasākuma ietvaros izveidotajā infrastruktūrā</t>
  </si>
  <si>
    <t>LIAA</t>
  </si>
  <si>
    <t>Pētniecības un zināšanu izplatīšanas organizācijas, komersanti, valsts un pašvaldību kapitālsabiedrības, plānošanas reģioni, pašvaldības un to iestādes, biedrības, nodibinājumi, publiskie un akreditētie privātie muzeji un citas institūcijas</t>
  </si>
  <si>
    <t>Konsultatīva atbalsta sniegšana potenciālajiem projektu iesniedzējiem; dalība sadarbības tīkla sanāksmēs; apmācību nodrošināšana</t>
  </si>
  <si>
    <t>Uzņēmējdarbības atbalsta infrastruktūras attīstība saskaņā ar komersantu pieprasījumu, t.sk. pašvaldību “zaļo” uzņēmējdarbības teritoriju izveide un attīstība, kurās patērē AER. Uzņēmējdarbības attīstībai nepieciešamā publiskā infrastruktūra (ēkas, telpas,  inženierkomunikāciju pieslēgumi: ūdens, kanalizācija, elektrība, pievedceļi, AER tehnoloģijas u.c.), kas ir priekšnosacījums ražošanai un pakalpojumu sniegšanai, lai kāpinātu produktivitāti, pielietojot klimatneitrālus enerģijas avotus un atslogojot komersantu finanšu resursus, ļaujot tiem ieguldīt viedākās, energoefektīvākās un “zaļākās” tehnoloģijās.</t>
  </si>
  <si>
    <t>Pasākumi aizsardzībai pret plūdiem, primāri nacionālās nozīmes plūdu risku teritorijās atbilstoši nacionālajiem plūdu riska pārvaldības dokumentiem: 
1) daudzfunkcionālu zaļās un zilās infrastruktūras risinājumu izveide plūdu risku novēršanai un pielāgošanās tiem, pilsētu lietus ūdens noteces sistēmu izveide, paplašināšana un pārbūve;
2) kombinēti infrastruktūras risinājumi vai hidrotehnisko būvju un pilsētu lietus ūdens noteces infrastruktūras izveide, paplašināšana un pārbūve vietās, kurās zaļās un zilās infrastruktūras pasākumi vien nevar nodrošināt pietiekamu aizsardzību vai nav iespējami,
3)Krasta erozijas risku mazinoši pasākumi, t.sk. prioritāri zaļo risinājumu piemērošana (piem., mākslīgo kāpu veidošana, akmeņu krāvumi, veģetācijas izveide vai atjaunošana) vai kombinētas un hibrīda infrastruktūras ierīkošana, galveno uzmanību pievēršot pasākumiem, kas paredzēti pilsētu un blīvi apdzīvotu vietu aizsardzībai, primāri atbalstot objektus, kas novērš vai mazina vislielāko potenciālo kaitējumu videi un risku iedzīvotāju drošībai, labklājībai un veselībai.</t>
  </si>
  <si>
    <t>Jaunu un inovatīvu risinājumu attīstīšana efektīvākai pakalpojumu nodrošināšanai un izmaksu samazināšanai pašvaldībās (viedās pašvaldības) - kompleksi risinājumi, kombinējot ieguldījumus infrastruktūrā ar IKT risinājumiem, sniedzot koncentrētu atbalstu, lai sasniegtu noteiktos mērķus jaunu un inovatīvu, videi un klimatam draudzīgu risinājumu attīstīšanai.</t>
  </si>
  <si>
    <t>% EK rēķina pret kop. Fin. Ar TP</t>
  </si>
  <si>
    <t xml:space="preserve">Nē </t>
  </si>
  <si>
    <t>Nodarbināto prasmju paaugstināšana un atbalsts kvalifikācijas iegūšanai, atbalsts darbaspēka mācībām saskaņā ar uzņēmumu pieprasījumu</t>
  </si>
  <si>
    <t>1.2.3.6.</t>
  </si>
  <si>
    <t xml:space="preserve">Bezemisiju transportlīdzekļu izmantošanas veicināšana pašvaldībās </t>
  </si>
  <si>
    <t>Prasmju meistarības konkursu organizēšana nacionalajā un starptautiskajā līmenī un talantu attīstības atbalsts</t>
  </si>
  <si>
    <t xml:space="preserve">Atbalsts IZM profesionālās izglītības iestāžu, t.sk. tehnikumu,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</si>
  <si>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 xml:space="preserve">Atbalsts KM profesionālās izglītības iestāžu, t.sk.  mākslu izglītības kompetences centru,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</si>
  <si>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 xml:space="preserve">Atbalsts IeM koledžu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</si>
  <si>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Tehnikumi, profesionālās vidusskolas</t>
  </si>
  <si>
    <t>Koledžas</t>
  </si>
  <si>
    <t>1) Indukcijas gada atbalsts pedagogu sagatavošanas studiju programmu abolventiem 1 gadu pēc skolotāja kvalifikācijas iegūšanas (profesionālās pilnveides grupas, stundu vērošana, profesionālās kompetences pilnveides programmas) 
2) Mērķstipendijas indukcijas gada dalībniekiem</t>
  </si>
  <si>
    <t>subtotal</t>
  </si>
  <si>
    <t xml:space="preserve">NACIONĀLAIS līdzfinansējums </t>
  </si>
  <si>
    <t> Tehnoloģiju pārnese</t>
  </si>
  <si>
    <t>Iespējkapitāls</t>
  </si>
  <si>
    <t>Nodarbinātības valsts aģentūras veiktspējas stiprināšana un pakalpojumu modernizēšana</t>
  </si>
  <si>
    <t>Valsts darba inspekcijas veiktspējas stiprināšana un pakalpojumu modernizēšana</t>
  </si>
  <si>
    <t>Atbalsts bērniem ar smagu diagnozi vai funkcionāliem traucējumiem, iespējamu vai esošu invaliditāti un viņu ģimenes locekļiem</t>
  </si>
  <si>
    <t>Atbalsts tehnoloģiju pārneses sistēmas pilnveidošanai</t>
  </si>
  <si>
    <t>6.1.1.7.</t>
  </si>
  <si>
    <t>6.1.1.8.</t>
  </si>
  <si>
    <t>Pašvaldību un plānošanas reģionu speciālistu prasmju paaugstināšana</t>
  </si>
  <si>
    <t>Pašvaldību un plānošanas reģionu kapacitātes uzlabošana</t>
  </si>
  <si>
    <t>Atbalsts jaunu produktu attīstībai un internacionalizācijai</t>
  </si>
  <si>
    <t>Inovāciju klastera dalībnieki; 
Sadarbības tīkli; 
Latvijas Investīciju un attīstības aģentūra  Gala labuma guvēji: 
Komersanti; Pētniecības organizācijas</t>
  </si>
  <si>
    <t>Atbalsts monitoringam, projekta vadībai, konsultācijām, RIS3 pārvaldības modeļa darbības nodrošināšanai</t>
  </si>
  <si>
    <t>Atbalsts:
- Jaunu tirgu apgūšanai un atpazīstamības vieicnāšanai
- Tīklošanās un sadarbības veicināšanas pasākumiem
- Iesaistei starptautiskajās P&amp;A&amp;I sadarbības platformās un pētniecības programmās
- Projektu vadībai un projektu īstenošanas uzraudzībai
- un citām aktivitātēm</t>
  </si>
  <si>
    <t>Atbalsts:
- Jaunu produktu un tehnoloģiju izstrādei nepieciešamajām eksperimentālajām izstrādnēm (tajā skaitā demonstrācijas prototipu izstrāde) un rūpnieciskiem pētījumiem 
- Tehniski ekonomiskā priekšizpētei plānotajiem pētniecības projektiem
- Projektu vadībai un projektu īstenošanas uzraudzībai</t>
  </si>
  <si>
    <t>Gaisa piesārņojumu mazinoši pasākumi mājsaimniecībās</t>
  </si>
  <si>
    <t>NVO iesaiste veselības veicināšanā un slimību profilaksē</t>
  </si>
  <si>
    <t>Nacionāla mēroga veselības veicināšana un slimību profilakse</t>
  </si>
  <si>
    <t>Sociālā dialoga attīstība, stiprinot sociālo partneru veiktspēju līdzdarboties likumdošanas, nacionālo reformu un koplīgumu slēgšanas pārrunu procesā</t>
  </si>
  <si>
    <t>Kapacitātes stiprināšanas pasākumi - Kohēzijas politikas fondu vadības informācijas sistēmas attīstība</t>
  </si>
  <si>
    <t>Kapacitātes stiprināšanas pasākumi - Administratīvās kapacitātes ceļakarte</t>
  </si>
  <si>
    <t>LIAA (plānots kaskādes veida projekts, kur faktiskie atbalsta saņēmēji būs fiziskas personas, komersanti)</t>
  </si>
  <si>
    <t>LIAA (komersanti, publiskās pētniecības organizācijas)</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</si>
  <si>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</si>
  <si>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Administratīvās kapacitātes ceļakartei (TP prioritāte)</t>
  </si>
  <si>
    <t>KPVIS attīstība (TP prioritāte)</t>
  </si>
  <si>
    <t>ERAF (jābūt 30%)</t>
  </si>
  <si>
    <t>KF (jābūt 37%)</t>
  </si>
  <si>
    <t>KEM</t>
  </si>
  <si>
    <t>2025 II</t>
  </si>
  <si>
    <t>2025 III</t>
  </si>
  <si>
    <t>2025 IV</t>
  </si>
  <si>
    <t>2026 II</t>
  </si>
  <si>
    <t>2026 I</t>
  </si>
  <si>
    <t>Komersanti,  t.sk. pašvaldību komersanti</t>
  </si>
  <si>
    <t>Pašvaldības un to iestādes, t.sk. pašvaldību komersanti</t>
  </si>
  <si>
    <t>Atkritumu dalītās savākšanas sistēmas paplašināšana - pārvietojamo konteineru iegāde dažādu dalīti vāktu atkritumu savākšanai</t>
  </si>
  <si>
    <t>Atkritumu dalītās savākšanas sistēmas paplašināšana, ieguldot finansējumu infrastruktūras attīstībā (nav atbalstāma pārvietojamo konteineru iegāde) - dalītās vākšanas laukumu un punktu izbūvē, t.sk. izbūvējot viedos un dalītās vākšanas pazemes konteinerus</t>
  </si>
  <si>
    <t>Latvijas Vides, ģeoloģijas un meteoroloģijas centrs</t>
  </si>
  <si>
    <t>Valsts vides dienests</t>
  </si>
  <si>
    <t>1) Ūdens monitoringa attīstība ar tīkla paplašināšanu.
2) Gaisa monitoringa tīkla paplašināšana, radiācijas mērījumu uzlabošana un piesārņojuma modelēšanas rīka izveide. 
3) Klimata monitoringa attīstība un meteotīkla paplašināšana</t>
  </si>
  <si>
    <t>Iespējkapitāla ieguldījumi</t>
  </si>
  <si>
    <t xml:space="preserve">Iekšlietu ministrijas Informācijas centrs </t>
  </si>
  <si>
    <t xml:space="preserve"> Valsts ugunsdzēsības un glābšanas dienests</t>
  </si>
  <si>
    <t>Specializētā ugunsdzēsības un glābšanas autotransporta iegāde</t>
  </si>
  <si>
    <t xml:space="preserve">Apmācības metodoloģijas izveidošana un stacionāro un pārvietojamo praktisko apmācības telpu iekārtošana (Drošības klases) un Valsts ugunsdzēsības un glābšanas dienesta tehniskās un aprīkojuma remonta bāzes projektēšana un  būvniecība un Ugunsdzēsības un civilās aizsardzības koledžas 1. kārtas būvniecība </t>
  </si>
  <si>
    <t xml:space="preserve">1. politikas veidošanai nepieciešamo pētījumu par dzīves kvalitātes uzlabošanas dažādiem aspektiem veikšana, lai plānotu un īstenotu cilvēku vajadzībām atbilstošus pasākumus;
2. sabiedrības izpratnes un informētības paaugstināšanas pasākumu īstenošana (t.sk., sabiedriskās aptaujas, informatīvo materiālu izstrāde par dažādu nodarbinātības formu iespējām, par vienlīdzīgām iespējām un diskriminācijas mazināšanu);
</t>
  </si>
  <si>
    <t xml:space="preserve">1. Valsts un pašvaldību iestāžu un to kapitālsabiedrības darbinieku profesionālās veiktspējas paaugstināšana par vienlīdzīgu iespēju un nediskriminācijas principu integrēšanu politikas plānošanas, īstenošanas un novērtēšanas procesos;
2. Biedrību, nodibinājumu, mikrouzņēmumu, mazo vai vidējo uzņēmumu darbinieku profesionālās veiktspējas paaugstināšana par iekļaujošas darba vides un diskriminācijas novēršanas jautājumiem;
3. Pasākumu darba samaksas atšķirību mazināšanai īstenošana;
</t>
  </si>
  <si>
    <t>1.1.Research and skills</t>
  </si>
  <si>
    <t>1.2. Business support</t>
  </si>
  <si>
    <t>1.3. Digitization</t>
  </si>
  <si>
    <t>1.4. Digital connectivity</t>
  </si>
  <si>
    <t>2.1.Climate change mitigation and adaptation</t>
  </si>
  <si>
    <t>2.2. Environmental protection and development</t>
  </si>
  <si>
    <t>2.3. Promotion of sustainable multimodal urban mobility</t>
  </si>
  <si>
    <t>2.4. Promoting the use of RES in transport</t>
  </si>
  <si>
    <t>3.1. Sustainable TEN-T infrastructure</t>
  </si>
  <si>
    <t>4.1. Health promotion and care</t>
  </si>
  <si>
    <t>4.2. Education, skills and lifelong learning</t>
  </si>
  <si>
    <t>4.3. Employment and social inclusion</t>
  </si>
  <si>
    <t>4.4.Social inovations</t>
  </si>
  <si>
    <t>5.1. Regional development</t>
  </si>
  <si>
    <t>6.1. Transition to climate neutrality</t>
  </si>
  <si>
    <t>7.1. Capacity building measures (TA)</t>
  </si>
  <si>
    <t>7.1.</t>
  </si>
  <si>
    <t>SHORT NAME OF SPECIFIC OBJECITVE</t>
  </si>
  <si>
    <t>Name of SO</t>
  </si>
  <si>
    <t>Name of Priority</t>
  </si>
  <si>
    <t>Name of measure</t>
  </si>
  <si>
    <t>SHORT NAME OF MEASURE</t>
  </si>
  <si>
    <t>Agrīnās brīdināšanas sistēmas izstrāde un ieviešana</t>
  </si>
  <si>
    <t>Atbalsts MVU inovatīvas uzņēmējdarbības attīstībai</t>
  </si>
  <si>
    <t>Sabiedrības integrācijas fonds (SIF)</t>
  </si>
  <si>
    <t>Jēkabpils novada pašvaldība</t>
  </si>
  <si>
    <t>Developing skills to promote smart specialization, industrial transition and entrepreneurship</t>
  </si>
  <si>
    <t>RIS3 skill development</t>
  </si>
  <si>
    <t>Strengthening research and innovation capacity and introduction of advanced technologies for companies</t>
  </si>
  <si>
    <t>Use the advantages of digitalisation for business development</t>
  </si>
  <si>
    <t>Promote sustainable growth, competitiveness and job creation for SMEs, including through productive investments</t>
  </si>
  <si>
    <t>Promoting energy efficiency and reducing greenhouse gas emissions</t>
  </si>
  <si>
    <t>Promoting lifelong learning, in particular flexible upskilling and reskilling opportunities for all taking into account entrepreneurial and digital skills, better anticipating change and new skills requirements based on labour market needs, facilitating career transitions and promoting professional mobility</t>
  </si>
  <si>
    <t>Promoting the socioeconomic integration of marginalised communities, low income households  and disadvantaged groups including people with special needs, through integrated actions including housing and social services</t>
  </si>
  <si>
    <t>Strengthening of R&amp;I capacity for companies</t>
  </si>
  <si>
    <t>Digitalisation for business development</t>
  </si>
  <si>
    <t>Competitiveness of SMEs</t>
  </si>
  <si>
    <t>Increasing energy efficiency</t>
  </si>
  <si>
    <t>Lifelong learning</t>
  </si>
  <si>
    <t>Provision of social infrastructure</t>
  </si>
  <si>
    <t>Support for new product development and internationalization</t>
  </si>
  <si>
    <t>Productive loans (including capital rebates) for innovative equipment, research and development, technology transfer</t>
  </si>
  <si>
    <t>Support for participation of enterprises in capital markets</t>
  </si>
  <si>
    <t>Support for the improvement of technology transfer system</t>
  </si>
  <si>
    <t>Support for innovative business development  for SMEs</t>
  </si>
  <si>
    <t>Venture capital investments</t>
  </si>
  <si>
    <t>Start-up, growth loans</t>
  </si>
  <si>
    <t>Guarantees, portfolio guarantees for full cycle entrepreneurship</t>
  </si>
  <si>
    <t>Loans for increasing productivity (investments and working capital)</t>
  </si>
  <si>
    <t>Development of tourism products</t>
  </si>
  <si>
    <t>Increasing energy efficiency in residental apartment buildings including ESCO market (multi apartment, private and small amount apartment buildings)</t>
  </si>
  <si>
    <t>Use of renewable energy resources and increase energy efficiency in industry and economic operators</t>
  </si>
  <si>
    <t xml:space="preserve">Increasing energy efficiency in public buildings </t>
  </si>
  <si>
    <t xml:space="preserve">State institution infrastructure optimization </t>
  </si>
  <si>
    <t xml:space="preserve">Measures promoting energy efficiency in cultural infrastructure </t>
  </si>
  <si>
    <t>Support for adult education based on industry needs</t>
  </si>
  <si>
    <t>Renovation of social housing or construction of new social housing</t>
  </si>
  <si>
    <t>Activities for business “greening” and product development by promoting energy efficiency and the deployment of energy-efficient technologies in companies</t>
  </si>
  <si>
    <t>Innovation clusters</t>
  </si>
  <si>
    <t>Productive loans for innovation</t>
  </si>
  <si>
    <t>Support for participation in capital markets</t>
  </si>
  <si>
    <t>Technology transfer</t>
  </si>
  <si>
    <t>Support for SMEs</t>
  </si>
  <si>
    <t>Venture capital</t>
  </si>
  <si>
    <t>Loans</t>
  </si>
  <si>
    <t>Tourism support program</t>
  </si>
  <si>
    <t xml:space="preserve">Energy efficiency in residental buildings </t>
  </si>
  <si>
    <t xml:space="preserve">Renewable energy resources and energy efficiency in industry and economic operators </t>
  </si>
  <si>
    <t xml:space="preserve">Energy efficiency in public buildings </t>
  </si>
  <si>
    <t xml:space="preserve">Energy efficiency in cultural infrastructure </t>
  </si>
  <si>
    <t>Lifelong learning based on industry needs</t>
  </si>
  <si>
    <t>Construction or renovation of social housing</t>
  </si>
  <si>
    <t>Promoting energy efficiency and product in companies</t>
  </si>
  <si>
    <t>Promoting climate change adaptation and disaster risk prevention and resilience</t>
  </si>
  <si>
    <t xml:space="preserve">Adaptation to climate change </t>
  </si>
  <si>
    <t>Disaster risk reduction measures</t>
  </si>
  <si>
    <t>Strengthening research and innovation capacity and implementation of advanced technologies in the overall R&amp;D system</t>
  </si>
  <si>
    <t>Strengthening research and innovation capacity and introduction of advanced technologies in the overall R&amp;D system</t>
  </si>
  <si>
    <t>Improving equal access to inclusive and quality services in education, training and lifelong learning through developing accessible infrastructure, including by fostering resilience for distance and on-line education and training</t>
  </si>
  <si>
    <t>Improving the quality, inclusiveness, effectiveness and labour market relevance of education and training systems including through validation of non-formal and informal learning, to support acquisition of key competences including entrepreneurial and digital skills, and by promoting the introduction of dual-training systems and apprenticeships</t>
  </si>
  <si>
    <t>Promoting equal access to and completion of quality and inclusive education and training, in particular for disadvantaged groups, from early childhood education and care through general and vocational education and training, to tertiary level, as well as adult education and learning, including facilitating learning mobility for all and accessibility for persons with disabilities</t>
  </si>
  <si>
    <t>Strengthening of R&amp;I capacity</t>
  </si>
  <si>
    <t>Infrastructure for inclusive and quality services in education</t>
  </si>
  <si>
    <t>Quality, efficiency and relevance of the education and training system to the labor market</t>
  </si>
  <si>
    <t>Equal access to quality and inclusive education and training</t>
  </si>
  <si>
    <t>Science policy implementation, management and capacity building</t>
  </si>
  <si>
    <t>RIS3 research and innovation centers</t>
  </si>
  <si>
    <t>Industry-driven research</t>
  </si>
  <si>
    <t>Complete participation of Latvia in the Horizon Europe programme, including providing a range of complex support tools and connection with the development of RIS3 specialization areas</t>
  </si>
  <si>
    <t>Digitalisation of scientific activities and participation in the European Open Science Cloud (purchase of EOSC market place services)</t>
  </si>
  <si>
    <t>Innovation grants for students</t>
  </si>
  <si>
    <t>Doctoral studies grants</t>
  </si>
  <si>
    <t>Postdoctoral grants</t>
  </si>
  <si>
    <t>RIS3 industrial skills</t>
  </si>
  <si>
    <t xml:space="preserve">Climate neutral solutions for professional education institution and college education programmes, environment and infrastructure </t>
  </si>
  <si>
    <t>Creation of infrastructure for the creation of intersectoral cooperation and support system for children's development</t>
  </si>
  <si>
    <t>Improvement of the infrastructure and learning environment for the implementation of effective, high-quality and modern education in special education institutions</t>
  </si>
  <si>
    <t>Provision of educational institutions for the qualitative implementation of the improved general education content at the basic and secondary education level</t>
  </si>
  <si>
    <t>The learning environment of vocational education institutions and colleges for learning relevant skills for industries</t>
  </si>
  <si>
    <t>Modernization of the study environment of higher education institutions</t>
  </si>
  <si>
    <t>Implementation of qualitative and modern education at the pre-school level</t>
  </si>
  <si>
    <t>Creation of a methodical support center for teachers for the development of the profession and improvement of prestige</t>
  </si>
  <si>
    <t>Participation in international education research for the development and provision of the education quality monitoring system</t>
  </si>
  <si>
    <t>Implementation of cyclical institutional accreditation in higher education</t>
  </si>
  <si>
    <t>Introduction of the induction year in teacher preparation study programs</t>
  </si>
  <si>
    <t>Expanding the Latvian language learning offer</t>
  </si>
  <si>
    <t>Individualization of the educational process and interdisciplinary cooperation for the excellence of professional education</t>
  </si>
  <si>
    <t>Digitalisation of the study process</t>
  </si>
  <si>
    <t>Integrated "school-community" cooperation program for reducing the risk of exclusion in educational institutions</t>
  </si>
  <si>
    <t>Promote the integration of NEET youth in education and employment</t>
  </si>
  <si>
    <t>Support for adult education based on the individual needs of adults</t>
  </si>
  <si>
    <t>Research development for the sustainable use of natural resources related to environmental and climate goals</t>
  </si>
  <si>
    <t>Promotion of skills and support for obtaining qualification, support for labor training according to the demand of companies</t>
  </si>
  <si>
    <t>Development of science policy</t>
  </si>
  <si>
    <t>RIS3 R&amp;D centers</t>
  </si>
  <si>
    <t>Participation in Horizon Europe</t>
  </si>
  <si>
    <t>Science digitalisation</t>
  </si>
  <si>
    <t>Skill development</t>
  </si>
  <si>
    <t>Climate neutral solutions for professional education institutions and colleges</t>
  </si>
  <si>
    <t>Pedagogical-psychological support service</t>
  </si>
  <si>
    <t>Special education</t>
  </si>
  <si>
    <t>Teaching aids and equipment of educational institutions</t>
  </si>
  <si>
    <t>Infrastructure of vocational education institutions</t>
  </si>
  <si>
    <t>Infrastructure of higher education institutions</t>
  </si>
  <si>
    <t>Diversification of the teaching process of pre-school educational institutions</t>
  </si>
  <si>
    <t>Development of the teaching profession</t>
  </si>
  <si>
    <t>International educational studies</t>
  </si>
  <si>
    <t>Transition to cyclical institutional accreditation</t>
  </si>
  <si>
    <t>Introduction of the induction year</t>
  </si>
  <si>
    <t>Development of educational content of Latvian as a foreign language</t>
  </si>
  <si>
    <t>Support for professional education</t>
  </si>
  <si>
    <t>Cooperation program "School-community"</t>
  </si>
  <si>
    <t>Support for NEET youth</t>
  </si>
  <si>
    <t>Lifelong learning based on individual needs</t>
  </si>
  <si>
    <t xml:space="preserve">Research development for the sustainable use of natural resources </t>
  </si>
  <si>
    <t>Promotion of skills, upskilling and reskilling  in particularly affected areas   (Entrepreneurship)</t>
  </si>
  <si>
    <t xml:space="preserve">Promoting renewable energy - biomethan </t>
  </si>
  <si>
    <t xml:space="preserve">Use of renewable energy resources and increase energy efficiency in local and individual heating and cooling systems. </t>
  </si>
  <si>
    <t>Enhancing the role of culture and sustainable tourism in economic development, social inclusion and social innovation</t>
  </si>
  <si>
    <t>Fostering active inclusion with a view to promoting equal opportunities, non-discrimination and active participation,
and improving employability, in particular for disadvantaged groups.</t>
  </si>
  <si>
    <t>Local territory integrated social, economic and environmental development, culture, natural heritage, sustainable tourism, and security in functional urban areas</t>
  </si>
  <si>
    <t>Integrated social, economic and environmental development, culture, natural heritage, sustainable tourism, and promoting security in urban areas</t>
  </si>
  <si>
    <t>Availability of cultural services</t>
  </si>
  <si>
    <t>Active participation and equal opportunities.</t>
  </si>
  <si>
    <t>Promotion of access to cultural services promoting civic participation</t>
  </si>
  <si>
    <t>Community cohesion by promoting the integration of newcomers into local society and promoting intercultural communication</t>
  </si>
  <si>
    <t>Community cohesion by promoting community self-organization and expanding cooperation and collaboration skills and opportunities</t>
  </si>
  <si>
    <t>Restoration of  
Unique European dimensioncultural heritage to facilitate their accessibility through the development of cultural services</t>
  </si>
  <si>
    <t>To preserve cultural heritage and to develop related services</t>
  </si>
  <si>
    <t>Development of regional cultural infrastructure, improving access to cultural services</t>
  </si>
  <si>
    <t>One-stop agency services for newcomers</t>
  </si>
  <si>
    <t>Civil society</t>
  </si>
  <si>
    <t>Restoration of cultural heritage</t>
  </si>
  <si>
    <t>Development/accessibility of regional cultural infrastructure</t>
  </si>
  <si>
    <t>Improving access to employment and activation measures for all jobseekers, in particular young people, especially
through the implementation of the Youth Guarantee, for long-term unemployed and disadvantaged groups on the
labour market, and for inactive people, as well as through the promotion of self-employment and the social economy.</t>
  </si>
  <si>
    <t>Enhancing equal and timely access to quality, sustainable and affordable services; improve social protection systems, including promoting access to social protection; improving accessibility, effectiveness and resilience of long-term care services</t>
  </si>
  <si>
    <t>Promote the social integration of persons at risk of poverty or social exclusion through social innovations</t>
  </si>
  <si>
    <t>Employment</t>
  </si>
  <si>
    <t>Active participation.</t>
  </si>
  <si>
    <t>Social inclusion</t>
  </si>
  <si>
    <t>Integration of persons and children at risk of exclusion</t>
  </si>
  <si>
    <t>Social innovations</t>
  </si>
  <si>
    <t>Improving the quality and accessibility of services  by bringing public social care centres closer to the services provided in the community (family-like environment)</t>
  </si>
  <si>
    <t>Development of community-based social service infrastructure</t>
  </si>
  <si>
    <t>Improving the qualifications and skills of the unemployed, jobseekers and those at risk of unemployment</t>
  </si>
  <si>
    <t>Support for social entrepreneurship.</t>
  </si>
  <si>
    <t>Ensuring the functioning of the EURES network in Latvia.</t>
  </si>
  <si>
    <t>Promoting longer and better working lives.</t>
  </si>
  <si>
    <t>Strengthening the performance and modernizing services of the State Employment Agency.</t>
  </si>
  <si>
    <t>Strengthening the performance and modernizing services of the State Labour Inspectorate</t>
  </si>
  <si>
    <t>Promoting equal opportunities and non-discrimination.</t>
  </si>
  <si>
    <t>Support measures for the exercise of equal opportunities and rights for groups at risk of discrimination in different areas of life.</t>
  </si>
  <si>
    <t>Measures to reconcile family and working life.</t>
  </si>
  <si>
    <t>Increasing access to community-based social services (continuation of DI)</t>
  </si>
  <si>
    <t>Effective improvement of the support and palliative care service, increasing its availability for adults whose cure is no longer possible</t>
  </si>
  <si>
    <t>Increasing the efficiency and availability of social services + SPOLIS</t>
  </si>
  <si>
    <t>Development of professional and modern social work.</t>
  </si>
  <si>
    <t>Improvement of the professional qualifications of specialists whose professional activity is related to the protection of children's rights and strengthening the responsibility of legal representatives of children within the framework of the reorganization of the system of protection of children's rights</t>
  </si>
  <si>
    <t>Support measures for improving the efficiency and quality of customer service of the State Medical Commission for the Assessment of Health Condition and Working Ability, improvement of professional abilities of specialists, processes and functionality of the disability information system</t>
  </si>
  <si>
    <t>Support for children with a severe diagnosis or functional impairments, possible or existing disability and their family members</t>
  </si>
  <si>
    <t xml:space="preserve">Development and implementation of support tools for the strengthening of family functionality
</t>
  </si>
  <si>
    <t>Support measures for children with behavioral and addiction problems and their families</t>
  </si>
  <si>
    <t>Support for new approaches in providing community-based social services (innovation)</t>
  </si>
  <si>
    <t>Improvement of care services close to family-like environment</t>
  </si>
  <si>
    <t>Development of DI infrastructure</t>
  </si>
  <si>
    <t>Trainings for the unemployed</t>
  </si>
  <si>
    <t>Social entrepreneurship.</t>
  </si>
  <si>
    <t>EURES network.</t>
  </si>
  <si>
    <t>Longer working lives.</t>
  </si>
  <si>
    <t>The State Employment Agency (SEA) capacity.</t>
  </si>
  <si>
    <t>The State Labour Inspectorate (SLI) capacity.</t>
  </si>
  <si>
    <t>Equal opportunities.</t>
  </si>
  <si>
    <t>Support measures to reduce the risk of discrimination</t>
  </si>
  <si>
    <t>Family and working life.</t>
  </si>
  <si>
    <t>Availability of DI services</t>
  </si>
  <si>
    <t>Improvement of the palliative care service</t>
  </si>
  <si>
    <t>Improvement of SPOLIS system</t>
  </si>
  <si>
    <t>Development of social work</t>
  </si>
  <si>
    <t xml:space="preserve">Improvement of the children rights protection system
</t>
  </si>
  <si>
    <t>Improving the efficiency and quality of the work of the SMC</t>
  </si>
  <si>
    <t xml:space="preserve">Support for children with a severe diagnosis/disability and their families </t>
  </si>
  <si>
    <t xml:space="preserve">Improvement of the support system for victims of domestic violence (MoW)
</t>
  </si>
  <si>
    <t>Innovative services for victims of violence (NGO)</t>
  </si>
  <si>
    <t xml:space="preserve">Support measures for families with children to promote well-being
</t>
  </si>
  <si>
    <t>Social service innovations</t>
  </si>
  <si>
    <t>Enhancing digital connectivity</t>
  </si>
  <si>
    <t>Promoting sustainable multimodal urban mobility</t>
  </si>
  <si>
    <t>Promoting sustainable multimodal mobility by the development of charging infrastructure for electric vehicles</t>
  </si>
  <si>
    <t>Development of a climate resilient, intelligent, secure, sustainable and intermodal TEN-T infrastructure</t>
  </si>
  <si>
    <t>Digital connectivity</t>
  </si>
  <si>
    <t>Sustainable multimodal mobility</t>
  </si>
  <si>
    <t>High power charging infrastructure for electric vehicles</t>
  </si>
  <si>
    <t>Development of TEN-T infrastructure</t>
  </si>
  <si>
    <t>Unified Cyber ​​Security Infrastructure</t>
  </si>
  <si>
    <t>Multimodal public transport network</t>
  </si>
  <si>
    <t>Development of cycling infrastructure</t>
  </si>
  <si>
    <t>Development of the main national roads in the TEN-T network</t>
  </si>
  <si>
    <t>Development of the railway infrastructure on the European transport network</t>
  </si>
  <si>
    <t>Development of transport infrastructure in Riga city</t>
  </si>
  <si>
    <t xml:space="preserve">Development of main streets of the centers of national importance and existing routes </t>
  </si>
  <si>
    <t>Development of public infrastructure for large ports</t>
  </si>
  <si>
    <t>Cyber ​​Security Infrastructure</t>
  </si>
  <si>
    <t>Development of the main national roads</t>
  </si>
  <si>
    <t>Development of railway passenger infrastructure</t>
  </si>
  <si>
    <t>Development of transport infrastructure in Riga</t>
  </si>
  <si>
    <t>Development of street infrastructure of centers of national importance</t>
  </si>
  <si>
    <t>Development of the large ports' infrastructure</t>
  </si>
  <si>
    <t>Development of resocialisation services for probation clients and development of  restorative justice approaches, promoting the active participation of probation clients in community processes and creating preconditions for their successful inclusion and employability.</t>
  </si>
  <si>
    <t>Access to justice</t>
  </si>
  <si>
    <t>Resocialisation of probation clients.</t>
  </si>
  <si>
    <t>Resocialisation of prisoners.</t>
  </si>
  <si>
    <t>Reaping the advantages of digitalisation for citizens, companies, research organisations and public authorities</t>
  </si>
  <si>
    <t xml:space="preserve">Promoting sustainable water management </t>
  </si>
  <si>
    <t>Promoting sustainable water management</t>
  </si>
  <si>
    <t>Promoting the transition to a circular economy</t>
  </si>
  <si>
    <t>Enhancing protection and preservation of nature, biodiversity and green infrastructure, especially in urban areas, and reducing all forms of pollution</t>
  </si>
  <si>
    <t>Enhancing protection and preservation of nature, biodiversity and green infrastructure, including in urban areas, and reducing all forms of pollution</t>
  </si>
  <si>
    <t>Local territory integrated social, economic and environmental development, culture, natural heritage, sustainable tourism, and promoting security in functional urban areas</t>
  </si>
  <si>
    <t>Mitigation of the economic, social and environmental impacts of the transition to climate neutrality in the most affected regions</t>
  </si>
  <si>
    <t>"Pārejas uz klimatneitralitāti radīto ekonomisko, sociālo un vides seku mazināšana visvairāk skartajos reģionos"</t>
  </si>
  <si>
    <t xml:space="preserve">Ūdenssaimniecība </t>
  </si>
  <si>
    <t>Bioloģiskās daudzveidības uzlabošana un piesārņojuma mazināšana</t>
  </si>
  <si>
    <t>Vides izglītības veicināšana</t>
  </si>
  <si>
    <t>Uzņēmējdarbības publiskās infrastruktūras attīstība pārejā uz klimatneitralitāti</t>
  </si>
  <si>
    <t xml:space="preserve"> Bezemisiju mobilitātes  veicināšana pašvaldībās </t>
  </si>
  <si>
    <t>Purvu ekosistēmu atjaunošana</t>
  </si>
  <si>
    <t>Pirmsskolas izglītības iestāžu infrastruktūras attīstība</t>
  </si>
  <si>
    <t xml:space="preserve"> Digitalisation advantages</t>
  </si>
  <si>
    <t>Water management</t>
  </si>
  <si>
    <t>Promoting of circular economy</t>
  </si>
  <si>
    <t>Enhancing biodiversity and reducing pollution</t>
  </si>
  <si>
    <t>Mitigating the impacts of the transition to climate neutrality</t>
  </si>
  <si>
    <t>Development of ICT solutions and services  and creation of opportunities for private sector</t>
  </si>
  <si>
    <t xml:space="preserve">Increasing energy efficiency in municipal buildings </t>
  </si>
  <si>
    <t>Adaptation to climate change in municipalities</t>
  </si>
  <si>
    <t>Flooding and coastal erosion measures of national importance</t>
  </si>
  <si>
    <t>Development of a management system for waste water and its sludge to reduce pollution</t>
  </si>
  <si>
    <t xml:space="preserve">Waste sortig, recycling and recovery </t>
  </si>
  <si>
    <t>Separate waste collection</t>
  </si>
  <si>
    <t>Sewage sludge recycling</t>
  </si>
  <si>
    <t>Measures for environmental education to promot public awareness and skills development</t>
  </si>
  <si>
    <t>Measures to promote and conserve biodiversity</t>
  </si>
  <si>
    <t>Development of environmental monitoring for harmonised provision of environmental and climate data information</t>
  </si>
  <si>
    <t>Air pollution reduction measures in municipalities</t>
  </si>
  <si>
    <t>Implementation of measures to reduce air pollution by improving household heat supply systems</t>
  </si>
  <si>
    <t>Reduction of air pollutants emissions  in municipal heat supply</t>
  </si>
  <si>
    <t>Development of pre-school education infrastructure</t>
  </si>
  <si>
    <t>Improvement of digital skills</t>
  </si>
  <si>
    <t>Children supervision services</t>
  </si>
  <si>
    <t>Infrastructure for business support</t>
  </si>
  <si>
    <t xml:space="preserve">Improving the capacity of municipalities and planning regions </t>
  </si>
  <si>
    <t>Development of the public outdoor space</t>
  </si>
  <si>
    <t xml:space="preserve">Smart municipalities </t>
  </si>
  <si>
    <t>Phasing out energy peat usage</t>
  </si>
  <si>
    <t>Development of the public infrastructure necessary for business and improving skills in transition to a climate neutral economy</t>
  </si>
  <si>
    <t>Promotion of the use of zero emission vehicles in municipalities</t>
  </si>
  <si>
    <t>Restoration of degraded peatlands and wetland habitats of European Union importance</t>
  </si>
  <si>
    <t xml:space="preserve">Improving the skills of municipal and planning region specialists in relation to the reduction of the socio-economic impact of climate change and the development of a climate-neutral economy. </t>
  </si>
  <si>
    <t>ICT solutions</t>
  </si>
  <si>
    <t xml:space="preserve">Energy efficiency in municipal buildings </t>
  </si>
  <si>
    <t>Reducing flood risks</t>
  </si>
  <si>
    <t xml:space="preserve">Wastewater management </t>
  </si>
  <si>
    <t>Waste sortig, recycling and recovery</t>
  </si>
  <si>
    <t>Promoting environmental education</t>
  </si>
  <si>
    <t>Biodiversity</t>
  </si>
  <si>
    <t>Environmental monitoring</t>
  </si>
  <si>
    <t>Reduction of air pollution in municipalities</t>
  </si>
  <si>
    <t>Air pollution reducing measures in households</t>
  </si>
  <si>
    <t>Replacement of filters in heat supply companies</t>
  </si>
  <si>
    <t>Infrastructure of pre-school educational institutions</t>
  </si>
  <si>
    <t xml:space="preserve">Support for business infrastructure </t>
  </si>
  <si>
    <t>Development of public business infrastructure in transition to climate neutrality</t>
  </si>
  <si>
    <t xml:space="preserve">Promoting zero emission mobility in municipalities </t>
  </si>
  <si>
    <t xml:space="preserve">Restoration of degraded peatlands </t>
  </si>
  <si>
    <t>Improving the skills of municipal and planning region specialists</t>
  </si>
  <si>
    <t>Innovation laboratory for the use of advantages of digitalisation</t>
  </si>
  <si>
    <t>Development of social dialogue, strengthening the capacity of the social partners to participate in the legislative, national reform and collective bargaining process.</t>
  </si>
  <si>
    <t>Supporting the growth of civil society organisations by strengthening participation in public administration decision-making processes.</t>
  </si>
  <si>
    <t>Establishing a system of cross-sectoral cooperation and support for the healthy development and successful self-realisation of children</t>
  </si>
  <si>
    <t>Modernization of ICT systems to ensure a better system of protection of children's rights</t>
  </si>
  <si>
    <t>Creating a family-friendly environment and society and interventions to promote psychological and emotional sustainability</t>
  </si>
  <si>
    <t xml:space="preserve">Innovation laboratory </t>
  </si>
  <si>
    <t>Supporting the growth of NGO.</t>
  </si>
  <si>
    <t>Creation of a support system for the healthy development of children</t>
  </si>
  <si>
    <t>Modernization of ICT systems to ensure the protection of children's rights</t>
  </si>
  <si>
    <t>Creating a family-friendly environment</t>
  </si>
  <si>
    <t>Ensuring equal access to health care and fostering resilience of health systems, including primary care, and promoting the transition from institutional to family-based and community-based care;</t>
  </si>
  <si>
    <t>Enhancing equal and timely provision of quality, sustainable and affordable health care, health promotion and disease prevention services, improving the efficiency and resilience of health care systems</t>
  </si>
  <si>
    <t>Equal access to health care</t>
  </si>
  <si>
    <t>Enhancing efficiency and resilience of the healthcare system</t>
  </si>
  <si>
    <t>Development of the infrastructure of medical institutions</t>
  </si>
  <si>
    <t>Strengthening the role of primary health care by developing infrastructure</t>
  </si>
  <si>
    <t>Strengthening and digitalisation of the healthcare management system through the development of digital solutions</t>
  </si>
  <si>
    <t>Development of the Emergency Medical Service</t>
  </si>
  <si>
    <t>National health promotion and disease prevention measures</t>
  </si>
  <si>
    <t>Implementation of health promotion and disease prevention measures for the local community</t>
  </si>
  <si>
    <t>Measures to resocialise and return dependants to the labour market, as well as prevention measures for young people</t>
  </si>
  <si>
    <t>Implementation of evidence-based drug prevention programmes and implementation of quality standards for prevention</t>
  </si>
  <si>
    <t>Attract and retain medical practitioners for work in the sector of state-paid health care services, especially inpatient</t>
  </si>
  <si>
    <t>Improve educational opportunities for medical personnel, incl. improving access to further education</t>
  </si>
  <si>
    <t>Improve patient safety and quality of care</t>
  </si>
  <si>
    <t>Involvement of NGOs in the implementation of health promotion and disease prevention measures</t>
  </si>
  <si>
    <t>Development of primary healthcare infrastructure</t>
  </si>
  <si>
    <t>Digitalisationof the health sector</t>
  </si>
  <si>
    <t>National health promotion and disease prevention</t>
  </si>
  <si>
    <t>Health promotion and disease prevention in municipalities</t>
  </si>
  <si>
    <t>Prevention and resocialisation of processes for addictions</t>
  </si>
  <si>
    <t>Prevention of drug use</t>
  </si>
  <si>
    <t>Attract of medical personnel</t>
  </si>
  <si>
    <t>Life- long learning for medical staff</t>
  </si>
  <si>
    <t>Involvement of NGOs in health promotion and disease prevention</t>
  </si>
  <si>
    <t xml:space="preserve">Kompensācijas par profesionālās darbības uzsākšanu vai atsākšanu veselības aprūpē; 
</t>
  </si>
  <si>
    <t>1. Ārstniecības personu un ārstniecības atbalsta personu profesionālās pilnveides nodrošināšana, tai skaitā tālākizglītības sistēmas izveide, uzturēšana un attīstība, izcilības centru darbības nodrošināšana zināšanu pārnesē;
2. Mentoringa programmu, karjeras un talantu vadības programmu ieviešana;</t>
  </si>
  <si>
    <t>1. Inovatīvu metožu sabiedrībā balstītu sociālo pakalpojumu sociālās atstumtības riskam pakļauto mērķa grupas personām sniegšanā izstrāde/aprobēšana;
2. Veiktspējas stiprināšanas un izpratnes veicināšanas pasākumi, tai skaitā mācības darbam ar pasākuma mērķa grupu un konsultatīvs atbalsts sabiedrībā balstītu sociālo pakalpojumu inovāciju īstenotājiem;
3. Pierādījumos balstīti efektīvi/inovatīvi risinājumi nozares izvirzīto problēmjautājumu risināšanā.</t>
  </si>
  <si>
    <t>Ģimeniskai videi pietuvināti pakalpojumi</t>
  </si>
  <si>
    <t>Prasmju attīstības (TPF)</t>
  </si>
  <si>
    <t>Valsts kapitālsabiedrība, pašvaldība, kuras īpašumā, turējumā, lietošanā vai valdījumā atrodas kultūras mantojuma objekts vai publiskā ārtelpa, kurā plānotas investīcijas</t>
  </si>
  <si>
    <t>Valsts kapitālsabiedrība, pašvaldība, pašvaldības iestāde vai pašvaldības kapitālsabiedrība, kuras īpašumā, turējumā, lietošanā vai valdījumā atrodas kultūras mantojuma objekts vai publiskā ārtelpa, kurā plānotas investīcijas</t>
  </si>
  <si>
    <t>Pašvaldība, valsts kapitālsabiedrība</t>
  </si>
  <si>
    <t xml:space="preserve"> Pašvaldība, pašvaldības iestāde, pašvaldības kapitālsabiedrība vai valsts kapitālsabiedrība</t>
  </si>
  <si>
    <t>Valsts ugunsdzēsības un glābšanas dienests un Nodrošinājuma valsts aģentūra</t>
  </si>
  <si>
    <t>*** N/A  kolonnā  "Iesniegšana AK 2021-2027 (gads un ceturksnis)/Izskatīšanas datums AK" un kolonnā "Iesniegšana UK 2021-2027
(gads un ceturksnis)/ UK apstiprināšanas datums" norādīts pasākumiem, kas tiks īstenoti ar finanšu instrumentu palīdzību un šādā gadījumā nav attiecināms AK un UK process.</t>
  </si>
  <si>
    <t>AK - Eiropas Savienības fondu 2021.-2027.gadam Uzraudzības komitejas apakškomiteja</t>
  </si>
  <si>
    <t>Altum - AS "Attīstības finanšu institūcija Altum"</t>
  </si>
  <si>
    <t>APIA - atklāta projektu iesniegumu atlase</t>
  </si>
  <si>
    <t>EM- Ekonomikas ministrija</t>
  </si>
  <si>
    <t>ERAF - Eiropas Reģionālās attīstības fonds</t>
  </si>
  <si>
    <t>KEM - Klimata un enerģētikas ministrija</t>
  </si>
  <si>
    <t>UK- Eiropas Savienības fondu uzraudzības komiteja 2021.-2027.gadam</t>
  </si>
  <si>
    <t>Pašvaldības, to izveidotās iestādes, pašvaldību kapitālsabiedrības, publiski privātās kapitālsabiedrības, speciālās ekonomiskās zonas pārvaldes</t>
  </si>
  <si>
    <t>Komersanti, pašvaldības, to izveidotās iestādes, pašvaldības kapitālsabiedrības, publiski privātās kapitālsabiedrības, sabiedrisko pakalpojumu sniedzēji, speciālās ekonomiskās zonas pārvaldes</t>
  </si>
  <si>
    <t xml:space="preserve">VARAM </t>
  </si>
  <si>
    <t>Sabiedrisko pakalpojumu sniedzēji</t>
  </si>
  <si>
    <t>Pašvaldības, to izveidotās iestādes, pašvaldību kapitālsabiedrības, plānošanas reģioni.</t>
  </si>
  <si>
    <t xml:space="preserve">Pašvaldību un  reģionu attīstības plānošanas prasmju paaugstināšana, lai nodrošinātu virzību uz klimatneitrālu ekonomiku un mazinātu riskus saistībā ar klimata pārmaiņām, t.sk. kūdras transformācijas jomā. </t>
  </si>
  <si>
    <t xml:space="preserve">Atbalsts pašvaldībām bērnu uzraudzības pakalpojumu un privāto pirmsskolas izglītības iestāžu pakalpojumu iegādei atklāta, caurspīdīga konkursa ietvaros. Pakalpojumu sniegšanā priekšroka tiks dota  sociāli un ekonomiski mazaizsargātajām sabiedrības grupām. 
</t>
  </si>
  <si>
    <t>Reģionālas nozīmes projekti  - atbilstoši plānošanas reģionu attīstības programmām.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</si>
  <si>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</si>
  <si>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Elastības finansējums, kas pieejams pēc 2025. gada - papildu 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</si>
  <si>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Pārejas uz klimatneitralitāti radītoseku mazināšana</t>
  </si>
  <si>
    <t>Ārstniecības iestāžu infrastruktūras attīstība 1.kārta</t>
  </si>
  <si>
    <t>Ārstniecības iestāžu infrastruktūras attīstība 2.kārta (I-III līmeņa un pārējās slimnīcas)</t>
  </si>
  <si>
    <t>Ārstniecības iestāžu infrastruktūras attīstība 3.kārta (Psihiatrijas profila ārstniecības iestādes)</t>
  </si>
  <si>
    <t>Ārstniecības iestāžu infrastruktūras attīstība 4.kārta (Sekundāro ambulatoro veselības aprūpes pakalpojumu sniedzēji)</t>
  </si>
  <si>
    <t>TPF klimata kodos</t>
  </si>
  <si>
    <t>Esošu telpu grupu un ēku atjaunošana un pārbūve</t>
  </si>
  <si>
    <t>Jaunu dzīvojamo māju būvniecība un ekspluatācijā nenodotu būvju pabeigšanas darbi</t>
  </si>
  <si>
    <t xml:space="preserve">Robežšķērsošanas vietu "Pāternieki", "Terehova", "Grebņeva" modernizācijas pabeigšana. Projektēšanas uzdevuma izstrāde (t.sk. visi izpētes darbi) būvniecības ieceres izstrāde, būvniecības ieceres ekspertīze, būves ekspertīze,  būvniecības darbi (gan pārbūve, gan jaunbūve), teritorijas labiekārtošanas darbi, teritorijas labiekārtojuma elementu iegāde,  būvuzraudzība, autoruzraudzība, projekta vadība, kustamās mantas iegāde.
</t>
  </si>
  <si>
    <t>2.1.2.0.</t>
  </si>
  <si>
    <t>7.1.1.</t>
  </si>
  <si>
    <t>7.1.2.</t>
  </si>
  <si>
    <t>7.1.1.0.</t>
  </si>
  <si>
    <t>7.1.2.0.</t>
  </si>
  <si>
    <t>Latvijas zinātnes padome</t>
  </si>
  <si>
    <t xml:space="preserve">Zinātniskās institūcijas;
tiešās pārvaldes iestāde (Latvijas Zinātnes padome)
</t>
  </si>
  <si>
    <t xml:space="preserve">Latvijas Zinātnes padome (kā pēcdoktorantūras programmas administrators)
</t>
  </si>
  <si>
    <t>PII, koledžas plānoti kā sadarbības partneri un labuma guvēji</t>
  </si>
  <si>
    <t>4.3.2.0.</t>
  </si>
  <si>
    <t>Tehnoloģiju pārnese - feasibility study, zinātnes komercializācija, finansējums tālākai projekta mērogošanai. -Tehniski ekonomiskā priekšizpēte; Komercializācijas stratēģijas iztsrāde; Tirgus pētījumi; Vizītes un dalība starptautiskās izstādēs; Juridiskais atbalsts; Aktivitātes deept tech akcelerācijas fondu piesaistei + iespējams aktivitātes akcelerācijas fondu deep-tech prasmju attīstībai. Projektu vadība.</t>
  </si>
  <si>
    <t xml:space="preserve"> Inovāciju motivācija - izpratnes, inovāciju vadības kapacitātes un prasmju pilnveidei, uzņēmumu izaugsmes paātrināšanai, tehnoloģiju ieviešanai, zinātnisko atklājumu komercializēšanai, uzņēmumu digitālai transformācijai: mācību semināri un meistarklases , augsta līmeņa kursi (Mini-MBA), start-up skolas, augsta līmeņa ārvalstu speciālistu pieredzes apmaiņas sesijas. Projektu vadība
Tehnoloģiskie inkubatori - Inkubācijas pakalpojumi ,Akcelerācijas programma;
Starptautiska biznesa partneru programma – īstenoLatvijas Investīciju un attīstības aģentūra., Starptautisks mentoru tīkls – īsteno Latvijas Investīciju un attīstības aģentūra. Projektu vadība
Atbalsts eksportējošiem uzņēmumiem - Latvijas Investīciju un attīstības aģentūra nodrošināts eksporta atbalsts. Pieejamais pakalpojumu grozs atkarīgs no uzņēmuma lieluma un potenciāla un izaugsmes stadijas. </t>
  </si>
  <si>
    <t xml:space="preserve">Zinātniskās institūcijas
</t>
  </si>
  <si>
    <t>N/A
Ārpusģimenes aprūpes atbalsta centri</t>
  </si>
  <si>
    <t>Altum
Gala labuma guvēji: dzīvojamo ēku īpašnieki (gan fiziskas, gan juridiskas personas)</t>
  </si>
  <si>
    <t>Aizdevumu garantijas</t>
  </si>
  <si>
    <t>Loan guarantees</t>
  </si>
  <si>
    <t>Altum
Gala labuma guvēji: Uzņēmējdarbības veicēji, komersanti</t>
  </si>
  <si>
    <t>Biodiversity tracking ERDF</t>
  </si>
  <si>
    <t>Biodiversity tracking CF</t>
  </si>
  <si>
    <t>Atbalsta pasākumi bērniem ar uzvedības vai atkarību problēmām un to ģimenēm</t>
  </si>
  <si>
    <t>1. pierādījumos balstītu profilakses un agrīnās intervences programmu bērnu psihoemocionālās un psihosociālās attīstības vajadzību atbalstam licences iegāde, metodiku izstrāde, adaptēšana, aprobēšana un metodiskā vadība ieviešanai Latvijā;
2. bērnu attīstības vajadzību novērtējuma instrumentu sistēmas izveide un pilotēšana;
3. mācības, praktiski treniņi un supervīzijas pedagogiem un citiem darbā ar bērniem iesaistītajiem speciālistiem;
4. agrīnu intervenču pilotēšana un īstenošana bērniem ar psihomotoriem un psihosociāliem traucējumiem;
5. agrīnu intervenču pilotēšana un īstenošana bērnu psihoemocionālās un psihosociālās attīstības vajadzību atbalstam, stiprinot bērnu iekļaušanu izglītības vidē un sabiedrībā;
6. multimodālu programmu pilotēšana un īstenošana bērnu attīstības un uzvedības traucējumu veidošanās risku mazināšanai;
7. profilakses un agrīnās intervences pilotēšana un īstenošana zināšanu, prasmju un iemaņu korekcijai pāridarījumu risku mazināšanai izglītības vidē un bērniem ar sociālemocionālām grūtībām, trauksmi, distresu;
8. izvērtējumi un pētījumi problēmu izplatības noteikšanai, atbalsta pasākumu plānošanai un intervences efektivitātei;
9. aktivitātes vecāku un speciālistu motivēšanai un informēšanai, kapacitātes stiprināšanas pasākumi;
10. konsultantu, ekspertu un speciālistu piesaiste;
11. izvērtējumu, pētījumu, ekspertīžu un analīzes veikšana;
19.1.12. informatīvie un izglītojošie pasākumi;</t>
  </si>
  <si>
    <t>1. agrīnu intervenču pilotēšana un īstenošana vecāku un bērnu mijiedarbības stiprināšanai, hiperaktivitātes mazināšanai un uzmanības noturības veicināšanai bērniem;
2. agrīnu intervenču pilotēšana un īstenošana ģimenēm ar agrīnas piesaistes veidošanās riskiem vai zemām vecāku pamatprasmēm;
3. agrīnu intervenču pilotēšana un īstenošana mācīšanās grūtību, valodas vai runas attīstības vajadzību atbalstam;
4. izvērtējumi un pētījumi problēmu izplatības noteikšanai, atbalsta pasākumu plānošanai un intervences efektivitātei;
5. konsultantu, ekspertu un speciālistu piesaiste;
6. izvērtējumu, pētījumu, ekspertīžu un analīzes veikšana;
7. informatīvie un izglītojošie pasākumi;</t>
  </si>
  <si>
    <t>Atbalsts procesu digitalizācijai komercdarbībā</t>
  </si>
  <si>
    <t>Profesionālās izglītības iestādes</t>
  </si>
  <si>
    <t>Atbalsts paliatīvās aprūpes sistēmas pilnveidošanai</t>
  </si>
  <si>
    <t>Pašvaldību un reģionu speciālistu prasmju paaugstināšana klimatneitrālas ekonomikas un sociālekonomisko seku saistībā ar klimata pārmaiņām mazināšanas jautājumos</t>
  </si>
  <si>
    <t>Promoting the integration of disadvantaged  groups of unemployed and economically inactive people into the labour market.</t>
  </si>
  <si>
    <t>2.5.</t>
  </si>
  <si>
    <t>2.5.1.</t>
  </si>
  <si>
    <t>145a</t>
  </si>
  <si>
    <t>Support for the development of skills or access to employment in deep and digital technologies, biotechnologies.</t>
  </si>
  <si>
    <t>145b</t>
  </si>
  <si>
    <t>Support for the development of skills or access to employment in clean technologies.</t>
  </si>
  <si>
    <t>Productive investments in large enterprises linked primarily to clean technologies.</t>
  </si>
  <si>
    <t>Productive investments in SMEs linked primarily to clean technologies.</t>
  </si>
  <si>
    <t>Productive investments in large enterprises linked primarily to biotechnologies.</t>
  </si>
  <si>
    <t>Productive investments in SMEs linked primarily to biotechnologies.</t>
  </si>
  <si>
    <t xml:space="preserve">Productive investments in large enterprises linked primarily to deep and digital technologies. </t>
  </si>
  <si>
    <t xml:space="preserve">Productive investments in SMEs linked primarily to deep and digital technologies.  </t>
  </si>
  <si>
    <t>2.4.1.2.</t>
  </si>
  <si>
    <t>2.5.1.0.</t>
  </si>
  <si>
    <t>EU funding wiht amendments</t>
  </si>
  <si>
    <t>Tiesu administrācija</t>
  </si>
  <si>
    <t>1. Valsts probācijas dienestā nodarbināto kapacitātes celšana un profesionālās noturības stiprināšana;
2. ārvalstu pieredzes pētniecība;
3. probācijas un resocializācijas darba organizēšanas instrumentu un programmu pilnveidošana un jaunu instrumentu izstrāde, ieguve un ieviešana, ieskaitot instrumentu un programmu aprobēšanu un validizēšanu atbilstoši dažādu probācijas klientu mērķgrupu resocializācijas vajadzībām;
4. probācijas klientu resocializācijas modeļa pilnveidošana, jaunu (interaktīvu) resocializācijas darba metožu attīstība, aprobācija un īstenošana;
5. sociālās iekļaušanas koeficienta metodikas izstrāde un ieviešana; 
6. dienesta brīvprātīgo darba programmu pilnveidošana un īstenošana pasākumu brīvprātīgo kopienas attīstībai un saliedēšanai;
7. atbalsta pasākumi probācijas klientu resocializācijai, viņu ģimenes locekļiem un atbalsta personām;
8. ikgadējās konferences Valsts probācijas dienestā nodarbinātajiem un sadarbības partneriem, starpinstitūciju sadarbības pilnveidošanas pasākumi un apmācības iesaistīto institūciju un brīvprātīgo pārstāvjiem, tai skaitā nevalstisko organizāciju pārstāvjiem;
9. visai sabiedrībai un tiesnešiem, prokuroriem, tiesībaizsardzības iestāžu, pašvaldību, citu institūciju un nevalstisko organizāciju darbiniekiem paredzēti informējoši un izglītojoši pasākumi un sociālās kampaņas;
10. sabiedrības iesaistes un atbalsta pasākumi notiesāto personu sociālās uzņēmējdarbības attīstībai; 
11. informatīvie un publicitātes pasākumi par projekta īstenošanu;
12. informācijas tehnoloģiju attīstība, tai skaitā klientu lietu vadības kvalitātes sistēmas pilnveidošana;
13. projekta vadība un projekta īstenošanas nodrošināšana.</t>
  </si>
  <si>
    <t>1. specializētu riska un vajadzību novērtējuma instrumentu un resocializācijas programmu (piemēram, nepilngadīgajiem ar atkarību, ekonomiskajiem noziedzniekiem, kibernoziedzniekiem) izstrāde vai ieguve un ieviešana, rīku un programmu aprobēšana un validēšana, esošo riska un vajadzību novērtējuma instrumentu un resocializācijas programmu efektivitātes izpēte, validēšana un aprobācija, drošības risku izvērtējuma instrumenta izstrāde vai ieguve;
2.  resocializācijas darba un kriminālsodu izpildes efektivitātes mērījumu sistēmas ieviešana (tai skaitā pētījumi);
3. speciālistu konsultācijas, jaunu atbalsta pasākumu (tai skaitā informatīvu pasākumu) izstrāde un īstenošana ieslodzītajiem, viņu ģimenes locekļiem un atbalsta personām;
4. Ieslodzījuma vietu pārvaldes nodarbināto un brīvprātīgo kapacitātes celšana, profesionālās kvalifikācijas paaugstināšanas un profesionālās noturības veicināšanas pasākumi (piemēram, supervīzijas, koučings un ikgadējās konferences, e-mācību attīstība);
5. starpinstitūciju sadarbības pilnveidošanas pasākumi un apmācības iesaistīto institūciju un NVO pārstāvjiem;
6. sabiedrības informēšana, izglītojoši pasākumi un sociālās kampaņas (piemēram, par noziedzīgās uzvedības riskiem, par ieslodzīto personības īpatnībām, par kriminālsoda izpildes laikā veicamo resocializācijas darbu un starpinstitucionālo sadarbību);
7. e-mācību procesa pilnveide;
8. informācijas tehnoloģiju attīstība;
9. projekta vadības un projekta īstenošanas nodrošināšana;
10. komunikācijas un vizuālās identitātes prasību nodrošināšana.</t>
  </si>
  <si>
    <t>1. valsts nodrošinātās juridiskās palīdzības sistēmas reformēšana un efektivizēšana, kas vērsta uz mazaizsargāto un cietušo personu atbalstu, nodrošinot minēto personu savlaicīgu pieeju tiesiskumam;
2. risinājumi savlaicīgai juridisko problēmu konstatēšanai un atrisināšanai;
3. esošu un jaunu informācijas tehnoloģiju un digitālo risinājumu attīstīšana, lai efektīvāk nodrošinātu sociāli mazaizsargāto personu tiesības, tostarp iestāžu savstarpējās sadarbības efektivizēšana;
4. pasākumi mērķgrupas informēšanai par valsts nodrošinātās juridiskās palīdzības pakalpojumu saņemšanu, lai paaugstinātu mērķgrupas kompetenci un izpratni par juridiska rakstura strīdu savlaicīgas risināšanas nozīmīgumu, kā arī informēšanai par valsts nodrošinātās juridiskās palīdzības sistēmā iesaistīto personu apmācībām kompetenču un prasmju līmeņa paaugstināšanai;
5. projekta vadība un projekta īstenošanas nodrošināšana;
6. projekta komunikācijas un vizuālās identitātes prasību nodrošināšanas nosacījumu izpilde.</t>
  </si>
  <si>
    <t xml:space="preserve">Inovāciju klastera dalībnieki; Gala labuma guvēji: Komersanti; Pētniecības organizācijas
</t>
  </si>
  <si>
    <t>Granti komersantiem.
Lai nodrošinātu komersantu digitālā brieduma novērtējumu, LIAA var piesaistīt EDIC nefinanšu pakalpojumu nodrošināšanai (pamatojoties uz ES vadlīnijām), atbilstoši Digitālās Eiropas programmas ietvaros paredzētajam līdzfinansējumam vai atbilstoši de minimis.</t>
  </si>
  <si>
    <t>Rīgas brīvostas pārvalde</t>
  </si>
  <si>
    <t>Infrastruktūras attīstība</t>
  </si>
  <si>
    <t xml:space="preserve">Pakalpojumu kvalitātes un pieejamības uzlabošana, tuvinot valsts sociālās aprūpes centru filiāles kopienā sniegtajiem (ģimeniskai videi pietuvinātiem) pakalpojumiem
</t>
  </si>
  <si>
    <t>Sabiedrībā balstītu sociālo pakalpojumu infrastruktūras izveide un attīstība</t>
  </si>
  <si>
    <t>Atbalsta pasākumi diskriminācijas riskam pakļautajām personām vienlīdzīgu iespēju un tiesību realizēšanai dažādās dzīves jomās</t>
  </si>
  <si>
    <t>Sabiedrībā balstītu sociālo pakalpojumu pieejamības palielināšana</t>
  </si>
  <si>
    <t xml:space="preserve">Sociālo pakalpojumu kvalitātes un efektivitātes paaugstināšana
</t>
  </si>
  <si>
    <t>Atbalsts jaunām pieejām sabiedrībā balstītu sociālo pakalpojumu sniegšanā</t>
  </si>
  <si>
    <t>Bērnu aizsardzības centrs</t>
  </si>
  <si>
    <t>Valsts sabiedrība ar ierobežotu atbildību "Bērnu klīniskā universitātes slimnīca"</t>
  </si>
  <si>
    <t>Latvijas Brīvo arodbiedrību savienība, Latvijas Darba devēju konfederācija, Darba drošības un vides veselības institūts</t>
  </si>
  <si>
    <t xml:space="preserve">1. Profesionālās kompetences programmu speciālo zināšanu apguvei bērnu tiesību aizsardzības jomā satura izstrāde un pielāgošana atbilstoši bērnu tiesību aizsardzības sistēmas pilnveidei, kā arī speciālistu mācības;
2. Atbalsta pasākumi bāriņtiesu darbības nodrošināšanai (bāriņtiesu amatpersonu sertifikācijas sistēmas ieviešana, Bāriņtiesu likuma komentāru izstrāde, supervīzijas bāriņtiesas amatpersonām u.c.);
3. Bērnu aizsardzības centra darbības koncepcijas izstrāde un darbinieku profesionālās kompetences stiprināšana tā pārveidei par atbalstošu un koordinējošu iestādi bērnu aizsardzības jautājumos;
4. Nepilngadīgo personu atbalsta informācijas sistēmas attīstības iespēju izvērtēšana, tās pilnveides koncepcijas un biznesa procesu aprakstu izstrāde;
5. Speciālistu un sabiedrības izpratnes un informētības paaugstināšanas pasākumi bērnu tiesību aizsardzības jautājumos.
</t>
  </si>
  <si>
    <t xml:space="preserve">1. Profesionālās kompetences pilnveide, tai skaitā:
1.1. profesionālās pilnveides izglītības programmu izstrāde un īstenošana; 
1.2. augstākās izglītības programmu pilnveide un īstenošana, tai skaitā mācībspēku stažēšanās sociālo pakalpojumu sniedzēju iestādēs Latvijā;
1.3. supervīzijas pašvaldības sociālo pakalpojumu sniedzēju iestādēs.
2. Metodiku izstrāde darbam ar dažādām klientu grupām, kā arī mācību programmu izstrāde un īstenošana šo metodiku apguvei.
3. Profesionālā atbalsta tīkla izveide sociālā darba attīstībai.
4. Informatīvi izglītojošo pasākumu un sabiedrības izpratnes un informētības veicināšanas pasākumu īstenošana.
5. Izvērtējumu veikšana par pašvaldības īstenoto sociālo pakalpojumu sniedzēju darba efektivitāti.
6. Ex – post izvērtējuma veikšana par projekta rezultātiem un klientu aktuālajām vajadzībām un izaicinājumiem turpmākai sociālā darba attīstībai.
8. Informācijas un publicitātes pasākumi par plānotā projekta īstenošanu.
</t>
  </si>
  <si>
    <t>1. Vardarbības novēršanas sistēmas izvērtēšana un situācijas monitoringa pilnveide;
2. Atbalst pasākumi vardarbības pret bērniem riska mazināsanai (izglītojošu programmu ģimenes pratības paaugstināšanai, speciālistiem paredzētas metodika darbam ar no vardarbības cietušiem un vardarbību veikušiem bērniem izstrāde);
3. Jaunu metožu darbam ar bērniem un pilngadīgām personām, kuras cietušās no vardarbības vai veikušas vardarbību, ieviešana (terpijas metožu, sociālās rehabilitācijas programmas, starpdisciplināras speciālistu komandas atbalsta pakalpojuma, krīzes tālruņa pakalpojuma ieviešana);
4. Izglītošanas un informēšanas pasākumi mērķa grupai un sabiedrībai.</t>
  </si>
  <si>
    <t>1. Bērniem ar uzvedības vai atkarību problēmām vai to attīstības risku un viņu ģimenēm pieejamās atbalsta sistēmas un pakalpojumu izvērtēšana;
2. Atbalsta pasākumi bērniem ar uzvedības vai atkarību problēmām vai to attīstības risku un viņu ģimenēm (agrīnu risku novērtēšanas sistēmas pilnveide, bērna atbalsta speciālistu tīkla izveide, psihoemocionāli atblsta pasākumi (t.sk. izglītojoši pasākumi, tematiskas atblsta grupas, speciālistu konsultācijas, mentora pakalpojums u.c.), speciālistu kompetences pilnveide);
3. Multidisciplināra atbalsta pakalpojuma ieviešana;
4. Informēšanas pasākumi sabiedībai un mērķa grupām.</t>
  </si>
  <si>
    <t xml:space="preserve">Valsts un pašvaldību, to iestāžu, pašvaldību kapitālsabiedrību, publiski privātās kapitālsabiedrības īpašumā esošo ēku un infrastruktūras energoefektivitātes paaugstināšana,  t.sk., viedās pārvaldības risinājumi, ventilācijas risinājumi, infrastruktūras procesu energoefektivitāte, t.sk. ar AER, sasniedzot primārās enerģijas ietaupījumu 30% apmērā un veicinot virzību uz nulles enerģijas ēkām, ierobežotā projektu iesniegumu atlasē atbalstot  augstas gatavības Atveseļošanas fonda investīcijas 1.2.1.3.i “Pašvaldību ēku un infrastruktūras uzlabošana, veicinot pāreju uz atjaunojamo energoresursu tehnoloģiju izmantošanu un uzlabojot energoefektivitāti” ietvarā atbalstītus projektus, kuru īstenošanai nepietika Atveseļošanas fonda finansējums.
</t>
  </si>
  <si>
    <t>Ūdenssaimniecības sabiedrisko pakalpojumu sniedzēju infrastruktūras tehnoloģisko procesu energoefektivitāte, t.sk. AER izmantojošu iekārtu uzstādīšana.</t>
  </si>
  <si>
    <t>Valsts un pašvaldību, to iestāžu, pašvaldību kapitālsabiedrību, publiski privātās kapitālsabiedrības īpašumā esošo ēku un infrastruktūras energoefektivitātes paaugstināšana, ēku energosertifikācija un būvdarbi energoefektivitātes palielināšanai, t.sk., viedās pārvaldības risinājumi, infrastruktūras un tehnoloģisko procesu energoefektivitāte, t.sk. ar AER, sasniedzot primārās enerģijas ietaupījumu 30% apmērā un veicinot virzību uz nulles enerģijas ēkām.
Tāpat atbalsts paredzēts gaisa kvalitātes uzlabošanas iekārtu iegādei, videi draudzīgiem ilgtermiņa apsaimniekošanas risinājumiem enerģijas taupīšanai vai ieguvei no atjaunojamiem resursiem.</t>
  </si>
  <si>
    <t>Tiešās pārvaldes iestādes, pašvaldības, publiskas personas kapitālsabiedrības (deleģēto pārvaldes uzdevumu veikšanai),  biedrības vai nodibinājumi (deleģēto pārvaldes uzdevumu veikšanai) vai tiesu varas institūcijas.</t>
  </si>
  <si>
    <t>Tiešās pārvaldes iestādes, pašvaldības, plānošanas reģioni, publiskas personas kapitālsabiedrības (deleģēto pārvaldes uzdevumu veikšanai), tiesu varas institūcijas, biedrības vai nodibinājumi (deleģēto pārvaldes uzdevumu veikšanai)</t>
  </si>
  <si>
    <t>Atkritumu apsaimniekošanas sabiedriskā pakalpojuma sniedzēji</t>
  </si>
  <si>
    <t>Darbības atbilstoši atkritumu apsaimniekošanas reģionālo plānu prioritārajiem pasākumiem atbilstoši aprites ekonomikas un atkritumu apsaimniekošanas hierahijas augstāko principu veicināšanai (atkritumu pārstrāde (t.sk. kompostēšanas laukumi), vietējā līmeņa atkritumu radīšanas samazināšanas, preču labošanas pakalpojumu attīstība, aprites ekonomikas veicināšanas pasākumi, dalīti vāktu atkritumu šķirošanas līniju un tehnoloģiju modernizēšana, atkritumu dalītās vākšanas sistēmas elementu pilnveide).</t>
  </si>
  <si>
    <t>Darbības atbilstoši atkritumu apsaimniekošanas reģionālu plānu prioritārajiem pasākumiem apglabājamo atkritumu samazināšanai, sabiedrības izglītības pasākumu nodrošināšana, kas ir sabiedriskā pakalpojuma sniedzēja kompetencē.</t>
  </si>
  <si>
    <t xml:space="preserve">Pasvaldības iestādes un kapitālsabiedrības, valsts tiešās pārvaldes iestādes un kapitālsabiedrības,  sabiedrisko ūdenssaimniecības pakalpojumu sniedzēji </t>
  </si>
  <si>
    <t xml:space="preserve">Pasvaldības iestādes un kapitālsabiedrības, valsts tiešās pārvaldes iestādes un kapitālsabiedrības, sabiedrisko ūdenssaimniecības pakalpojumu sniedzēji </t>
  </si>
  <si>
    <t>Atkritumu pārstrādes jaunu jaudu nodrošināšana</t>
  </si>
  <si>
    <t>Vidzemes plānošanas reģions</t>
  </si>
  <si>
    <t>Latgales plānošanas reģions, Kurzemes plānošanas reģions un Zemgales plānošanas reģions</t>
  </si>
  <si>
    <t xml:space="preserve">Vēsturisko kūdras ieguves vietu izpēte, analizējot rekultivācijas iespējas, privātīpašnieku un pašvaldību konsultēšana, kūdras sadedzināšanas iekārtu apzināšana. </t>
  </si>
  <si>
    <t xml:space="preserve"> AS "Latvijas valsts meži"</t>
  </si>
  <si>
    <t xml:space="preserve">Dabas un vides izglītības informācijas centru (Dabas aizsardzības pārvaldes (DAP) reģionālie centri) infrastruktūras pilnveide un attīstība, iekštelpu un ārtelpas ekspozīciju izveide un paplašināšana.
Apmācības, izglītības, konsultēšanas un informēšanas pasākumi prasmju attīstībai,izpratnes veicināšanai un attieksmes, uzvedības modeļu ietekmēšanai attiecībā uz vides, dabas un klimata jautājumiem. Informatīvo materiālu un ekspozīciju izveide un paplašināšana.
</t>
  </si>
  <si>
    <t xml:space="preserve">Uz sociālo iekļaušanu orientētu jaunu kultūras pakalpojumu radīšana vai esošo kultūras pakalpojumu pielāgošana sociāli mazaizsargātam iedzīvotāju grupām, tostarp kultūras pakalpojumu saturiskā tvēruma paplašināšana un kultūras pakalpojumu piekļūstamības nodrošināšana; vietējo kopienu organizāciju stiprināšana sociāli iekļaujošu kultūras pakalpojumu attīstīšanai un nodrošināšanai; profesionālo kompetenču pilnveidošana, attīstot prasmes, kas nepieciešamas kvalitatīvu, mērķauditoriju vajadzībā balstītu pakalpojumu sniegšanai; infrastruktūras atjaunošana un aprīkojuma iegāde kultūras piedāvājuma izveides nolūkos	</t>
  </si>
  <si>
    <t>Pašvaldība, pašvaldības iestāde vai pašvaldības kapitālsabiedrība, kuras īpašumā, turējumā, lietošanā vai valdījumā atrodas kultūras mantojuma objekts, kurā plānotas investīcijas</t>
  </si>
  <si>
    <t>Pašvaldība, pašvaldības iestāde vai pašvaldības kapitālsabiedrība, kuras īpašumā, turējumā, lietošanā vai valdījumā atrodas kultūras mantojuma objekts, kurā plānotas investīcijas
organizācijas, juridiskas vai komercreģistrā reģistrētas fiziskas
personas), komersanti, valsts pārvaldes iestādes.</t>
  </si>
  <si>
    <t>Valsts nozīmes kultūras pieminekļu atjaunošana, konservācija, pārbūve vai restaurācija;
jaunu pakalpojumu izveide, paplašinot kultūras mantojuma saturisko piedāvājumu.</t>
  </si>
  <si>
    <t>VAS "Latvijas dzelzceļš", pašvaldības</t>
  </si>
  <si>
    <t>AS "Pasažieru vilciens"</t>
  </si>
  <si>
    <t>VSIA "Autotransporta direkcija"</t>
  </si>
  <si>
    <t>Nacionālās nozīmes centru maģistrālo ielu un esošo maršrutu attīstība, kas nodrošina atsevišķu pilsētu daļu efektīvu savstarpējo sasaisti un sasaisti ar TEN-T tīklu, alternatīvu kravas ceļu izbūve, pārbūve vai modernizācija</t>
  </si>
  <si>
    <t>Pašvaldības, ostu operatori</t>
  </si>
  <si>
    <t>Dzelzceļa sliežu ceļu infrastruktūra un saistītā tehnika; uzgaidīšanas un kravu kraušanas laukumi; cita saistītā infrastruktūra (ēkas, pievedceļi, žogs, IT sistēmas).</t>
  </si>
  <si>
    <t>Atbalsts IZM profesionālās izglītības iestāžu posmošanai saskaņā ar Kopīgo noteikumu regulas Nr. 2021/1060 118 a. panat nosacījumiem</t>
  </si>
  <si>
    <t>1) Nacionālā kontaktpunkta darbības nodrošināšana, efektivitātes uzlabošana un kapacitātes celšana;
2) EURAXESS portāla popularizēšanas un informācijas aktualizēšanas pasākumi;
3) Latvijas zinātnes un inovāciju kopienas interešu pārstāvniecība Briselē;
4) Eiropas Inovāciju un tehnoloģiju institūta kontaktpunkta darbības nodrošināšana;
5) atbalsts pētniecības projektu iesniegumu izstrādei programmā "Apvārsnis Eiropa" un programmā 10. IP;
6) NordForsk programmas projektu finansēšana.</t>
  </si>
  <si>
    <t>Atbalsts starptautiskās sadarbības veicināšanai un programmas "Apvārsnis Eiropa" un programmas 10. IP konkursu projektu pieteikumu sagatavošanai.</t>
  </si>
  <si>
    <t xml:space="preserve">1)  Atbalsts profesionālās izglītības mācību satura pilnveides pasākumiem, digitālizācijas procesu ieviešana, elastīga izglītības piedāvājuma radīšana un tā koordinēta nodrošināšana pieaugušajiem (E-PKS ieviešama, 5.LKI  MIP un PKE  satura izstrāde, moduļu/ kvalifikācijas daļas pārbaudījumu satura aprobācija  PII, mehānisma izveide profesionālās kvalifikācijas piešķiršanai ar centralizētu organizāciju – nozares eksaminācijas centru); Tehnikumu jomu stiprināšana; 
2) Profesionālās izglītības iestāžu un koledžu sadarbības ar nozarēm un uzņēmumiem stiprināšana, tostarp darba vidē balstītu mācību īstenošanai;
</t>
  </si>
  <si>
    <t xml:space="preserve">Latvijas Darba devēju konfederācija, Latvijas Brīvo arodbiedrību savienība, Lauksaimnieku Organizāciju Sadarbības padome, Izglītības kvalitātes valsts dienests, profesionālās izglītības iestādes 
</t>
  </si>
  <si>
    <t>Integrētas skola-kopiena (pašvaldība, tās dienesti, vecāki un citi kopienas locekļi) sadarbības programmas izveide un īstenošana, nodrošinot starpinstitūciju sadarbību un koordināciju: a) mācīšanās atbalstam (individuālam, grupās) izglītojamiem (priekšlaicīgas mācību pārtraukšanas riskam pakļautiem izglītojamiem, speciālām vajadzībām, mācīšanās grūtībām, sociāli ekonomiskiem riskiem pakļautiem bērniem, pāridarīšanai pakļautiem bērniem u.c.), t.sk. atbalsts priekšlaicīgas mācību pārtraukšanas risku novērtēšanai un vadībai, b) darbam ar reemigrējušiem un imigrantu bērniem, kā arī mazākumtautībām, iesaistot vecākus, ģimenes, citus sabiedrības locekļus, c) ārpus formālās izglītības (t.sk. interešu izglītības) mērķtiecīgai nodrošināšanai izglītības iestādē</t>
  </si>
  <si>
    <t>Pētījumu platformas un izcilības centra izveide, kura ietvaros tiks atbalstīta pilotprojektu un demonstrācijas projektu īstenošana saistībā ar dabas resursu ilgtspējīgu izmantošanu</t>
  </si>
  <si>
    <t>“Veicināt ilgtspējīgu multimodālu mobilitāti, veicinot elektrotransportlīdzekļu izmantošanu”</t>
  </si>
  <si>
    <t>4.3.4.8.</t>
  </si>
  <si>
    <t>5.1.1.7.</t>
  </si>
  <si>
    <t>Apstiprināts</t>
  </si>
  <si>
    <t>N/A, jo FI</t>
  </si>
  <si>
    <t>Posmotie projekti</t>
  </si>
  <si>
    <t>2.4.1.3.</t>
  </si>
  <si>
    <t>Bezemisiju vilcienu iegāde - elektrovilcieni</t>
  </si>
  <si>
    <t>Bezemisiju (bateriju) vilcieni</t>
  </si>
  <si>
    <t>Purchase of zero emission trains - electric trains</t>
  </si>
  <si>
    <t>Electric trains</t>
  </si>
  <si>
    <t>Zero emission (battery) trains</t>
  </si>
  <si>
    <t>Enerģētiskās neatkarības un atjaunīgās enerģijas kapacitātes celšana</t>
  </si>
  <si>
    <t>IPIA izņēmums (UK lēm. 23.04.2024)</t>
  </si>
  <si>
    <t>SIF</t>
  </si>
  <si>
    <t>LM, IZM, VM, pašvaldības un nevalstiskās organizācijas, kuru darbības joma ir saistīta ar pasākuma mērķa grupu interešu pārstāvniecību, kā arī darba devēji</t>
  </si>
  <si>
    <t>1. sabiedrības izpratnes veidošana par bērniem un ģimenēm draudzīgu un atbalstošu vidi, tai skaitā nevalstisko organizāciju projektu konkurss reģionālu pasākumu organizēšanai;
2. daudzbērnu ģimeņu un ģimeņu, kuras aprūpē bērnu ar invaliditāti, godināšana un kopābūšanas veicināšana;
3. atbalsta pasākumi ģimenei draudzīgiem darba devējiem, kuri nodrošina ģimenei draudzīgu darba vidi un ģimenēm ar bērniem piedāvā pakalpojumus un produktus ar atvieglotiem nosacījumiem;
4. bērnu un jauniešu raidījumu pieejamības nodrošināšana bērniem ar funkcionāliem un attīstības traucējumiem;
5. bērnu un jauniešu izglītošana, veidojot izpratni par jauniešu savstarpējām attiecībām un veicinot veselīgu savstarpējo attiecību stiprināšanu ģimenēs, tai skaitā par tādām tēmām kā veselīgas savstarpējās attiecības ģimenē, drošas attiecības, savstarpējās attiecības un komunikācija;
6. vecāku un citu bērnu aprūpē iesaistīto personu izglītošana par savstarpējo attiecību veidošanu ģimenē un vecāku lomu veselīgā bērnu attīstībā;
7. platformas www.vietagimenei.lv pilnveide un attīstība;</t>
  </si>
  <si>
    <t>1. demogrāfijas politikas attīstības vajadzībām nepieciešamo pētījumu īstenošana un pētījumu rezultātu popularizēšana, sekmējot uz pierādījumiem balstītas valsts attīstības politikas izstrādi un īstenošanu;
2. diskriminācijas un vardarbības mazināšana izglītības iestādēs un e-vidē;
3. atbalsta sistēmas izveide bērniem un viņu ģimenēm, kuri saskārušies ar tuvinieku vai draugu nāvi, smagu slimību vai invaliditāti;</t>
  </si>
  <si>
    <t>Mācību procesa kvalitātes nodrošināšana, īstenojot pedagogu profesionālās darbības atbalsta sistēmas attīstību, skolēnu izcilības aktivitāšu nodrošināšanu un metodisko atbalsta līdzekļu izstrādi pedagogam</t>
  </si>
  <si>
    <t>...</t>
  </si>
  <si>
    <t>Rīgas brīvostas pārvalde, VAS "Latvijas dzelzceļš", pašvaldības</t>
  </si>
  <si>
    <t>Komercdarbības procesu digitalizācija</t>
  </si>
  <si>
    <t>Support for digitization of processes in commercial activities</t>
  </si>
  <si>
    <t>Digitization of commercial processes</t>
  </si>
  <si>
    <t xml:space="preserve">Intermodālais loģistikas centrs (“Sausā osta”)   </t>
  </si>
  <si>
    <t>Intermodal terminal ("dry port")</t>
  </si>
  <si>
    <t>Projects of development of inland intermodal terminals ("dry ports")</t>
  </si>
  <si>
    <t>Jaudu modernizēšana, uzstādot energoefektīvākas  iekārtas;  ēku un teritoriju sakārtošana, t.sk., teritorijā esošo iekšējo un ārējo inženiertīklu un inženiersistēmu nomaiņa pret energoefektīvākām</t>
  </si>
  <si>
    <t xml:space="preserve">Zinātniskās infrastruktūras energoefektivitātes pasākumi  </t>
  </si>
  <si>
    <t>Plānoti stratēģiski svarīgi projekti</t>
  </si>
  <si>
    <t>Pašvaldības, pašvaldību kapitālsabiedrības</t>
  </si>
  <si>
    <t>Contributions that support the achievement of STEP objectives</t>
  </si>
  <si>
    <t>"Ieguldījumi, kas atbalsta STEP mērķu sasniegšanu"</t>
  </si>
  <si>
    <t>2.5.1.SAM "Ieguldījumi, kas atbalsta STEP mērķu sasniegšanu"</t>
  </si>
  <si>
    <t>Ģimenes ārstu prakšu attīstība</t>
  </si>
  <si>
    <t xml:space="preserve">LIAA, EM, komersanti
</t>
  </si>
  <si>
    <t>pašvaldības, izglītības iestādes, kas īsteno pirmsskolas, vispārējās un profesionālās izglītības programmas</t>
  </si>
  <si>
    <t>Valsts kanceleja (Pedagoģiski psiholoģiskais atbalsta dienests)</t>
  </si>
  <si>
    <t>LM, VM, TM, IZM, pašvaldības</t>
  </si>
  <si>
    <t>Kvalitatīvas un mūsdienīgas izglītības īstenošana pirmsskolas, pamata un vidējās izglītības pakāpē</t>
  </si>
  <si>
    <t>VM padotības iestādes un atvasinātas publiskas personas, kas veic deleģēto pārvaldes uzdevumu.</t>
  </si>
  <si>
    <t xml:space="preserve">1.veselības nozares valsts informācijas sistēmu, tai skaitā, e-veselības sistēmas, ārstniecības personu un ārstniecības atbalsta personu reģistra pilnveidošana, uzturēšana, savstarpējā  integrācija un integrācija ar sociālo pakalpojumu sniedzēju IS; </t>
  </si>
  <si>
    <t>citas VM padotības iestādes, valsts kapitālsabiedrības vai atvasinātas publiskas personas, kas veic deleģēto pārvaldes uzdevumu.</t>
  </si>
  <si>
    <t>1.veselības aprūpes jomas informācijas un komunikāciju tehnoloģiju arhitektūras izstrāde un pārvaldība, sniedzot metodisko, informācijas un komunikāciju tehnoloģiju sistēmu risinājumu un ekspertīzes atbalstu;
2.veselības aprūpes jomas informācijas un komunikāciju tehnoloģiju arhitektūras uzraudzība, nodrošinot integrētu publisko pakalpojumu sniegšanas, piekļūstamības un gala lietotāju vajadzību uzraudzība;
3. e-veselības sistēmas izstrādes un izmaiņu īstenošanas uzraudzība;
4. sabiedrības digitālās veselības risinājumu un iespēju izmantošanas veicināšana, īstenojot mācību, informatīvos un publicitātes pasākumus;
5. veselības aprūpes jomas informācijas un komunikācijas tehnoloģiju sistēmu kiberdrošības pārvaldība un uzraudzība;</t>
  </si>
  <si>
    <t>Izglītības iestāžu nodrošināšana ar pilnveidotā vispārējās izglītības mācību satura ieviešanai nepieciešamajiem resursiem visā izglītības sistēmā - datori, atbalsts/instruktāža.</t>
  </si>
  <si>
    <t>pašvaldības (izglītības iestādes, kas īsteno vispārējo pamata un vidējo izglītību)</t>
  </si>
  <si>
    <t>Izglītības iestāžu nodrošināšana ar pilnveidotā vispārējās izglītības mācību satura ieviešanai nepieciešamajiem resursiem visā izglītības sistēmā - mācību līdzekļiem, aprīkojumu, IKT risinājumu ieviešanu, dabaszinātņu (ķīmijas, bioloģijas, fizikas) un matemātikas kabinetu (tai skaitā praktisko darbu telpu) pārbūve, atjaunošana, izveide vai pilnveide, vispārējās izglītības iestāžu, t.sk. dienesta viesnīcu un sporta infrastruktūras būvniecība, pārbūve vai atjaunošana.</t>
  </si>
  <si>
    <t>Mākslu izglītības kompetences centri, profesionālās vidusskolas</t>
  </si>
  <si>
    <t>FI</t>
  </si>
  <si>
    <t xml:space="preserve">1) Publisko IS atvēršana izmantošanai privātajam sektoram, attīstot valsts pārvaldes un pašvaldību platformas, kas nodrošina datu apmaiņas, pakalpojumu digitalizācijas un procesu automatizācijas atbalsta infrastruktūru, t.sk. izveidojot reāllaika atvērto un kopīgi izmantojamo datu saskarņu platformas digitālo ekosistēmu, attīstot pakalpojumu automatizācijas risinājumus, lai veicinātu ekonomikas digitalizāciju un jaunu, dzīves situācijās balstītu, proaktīvu, inovatīvu privātā un publiskā sektora, tai skaitā biedrību un nodibinājumu un sociālo uzņēmumu pakalpojumu veidošanu.
2) Valsts pārvaldes un pašvaldību IS jaunu, uz lietotājiem orientētu funkcionalitāšu attīstība un datu apmaiņas un pakalpojumu saskarņu atvēršana integrācijai privātā sektora risinājumos, ievērojot privātā sektora pieprasījumu un iedzīvotāju vajadzības. 
3)Dabīgo valodu tehnoloģisko risinājumu, kas balstīti mākslīgā intelekta un mašīnmācīšanās tehnoloģijās, spēju attīstība un integrācija valsts platformās un pakalpojumos. 
4) Koplietošanas platformu darbināšanai nepieciešamās IKT infrastruktūras attīstība. Izveidoto valsts pārvaldes un pašvaldību koplietošanas platformu, kā arī citu šī SAM ietvaros izveidoto/pilnveidoto risinājumu lietotāju un administratoru apmācība. 
5)Datu atvēršana un koplietošana ar privāto sektoru, datu analītikas un datos balstītu lēmumu procesu ieviešanas atbalsts – saistīto atvērto datu ekosistēmas un datu garantētas piegādes pakalpojuma izveide un ieviešana, datu kopu ar augstu pievienoto vērtību atvēršana. Tautsaimniecības dalībnieku rīcībā esošo datu pieejamības nodrošināšana kopīgai izmantošanai tautsaimniecības digitālajai transformācijai, t.sk. datu analītikas spēju attīstība publiskajā sektorā. Pakalpojumu digitalizācijas atbalsta infrastruktūras un valsts pārvaldes un pašvaldību sistēmu sadarbspējas pilnveide datu atvēršanai un pieejamībai komercsektoram, nodrošinot to kopīgu izmantošanu tautsaimniecības digitālajai transformācijai. IKT iespēju, t.sk. atvērto datu izmantošanas veicināšana.
6) Uz tautsaimniecības digitālo transformāciju vērstu publisko pakalpojumu sniegšanas procesu pārveide un pakalpojumu izveide un attīstīšana, izmantojot inovatīvas tehnoloģijas un pieejas, t.sk. valsts pārvaldes koplietošanas platformas, mākslīgā intelekta un mašīnmācīšanās risinājumus, kā arī ieviešot datos balstītas prognozēšanas un lēmumu pieņemšanas pieeju pakalpojumu un procesu pāvaldībā un nodrošinot pilnvērtīgu informācijas vienreizes principa īstenošanu un radot iespēju procesu automatizācijai komercsektora dalībniekiem.
7) Pakalpojumu digitālās infrastruktūras pilnveidošana, pielāgojot to pārrobežu pakalpojumu sniegšanai atbilstoši vienotās digitālās vārtejas prasībām, kā arī digitālo pakalpojumu piekļūstamības uzlabojumi. Komersantiem un iedzīvotājiem paredzēto valsts pārvaldes pakalpojumu pārveide pārrobežu pieejamības un sadarbspējas nodrošināšanai, procedūru vienkāršošanai, kā arī lietojamības piekļūstamības uzlabojumiem. 
8)Valsts pārvaldes jomu (domēnu) un attīstāmo risinājumu arhitektūru projektēšana un attīstība atbilstoši Eiropas sadarbspējas satvara (EIF) principiem un ieteikumiem. Lai izvairītos no arhitektūras ierobežojumu radītām sadarbspējas, veiktspējas un izmaiņu neiespējamības problēmām, projektu īstenošanas ietvaros jāveic domēnu arhitektūras projektēšana un jānodrošina attīstāmo risinājumu arhitektūru iekļaušanās domēnu arhitektūrās. 
9) Koplietošanas platformu pakalpojumu integrācija platformu lietotāju, t.sk. uzņēmumu informācijas sistēmās veicināšanai. 10) Vienoto valsts un pašvaldību klientu apkalpošanas centru tīkla un vienoto konsultāciju dienestu pakalpojumu pilnveidošana, t.sk. to nodrošināšanai nepieciešamo IKT rīku un procesu pārveide.
</t>
  </si>
  <si>
    <t>Zaļās un zilās infrastruktūras risinājumu (piemēram, zaļās sienas, jumtu dārzi, peldošās salas, caurlaidīgi segumi, ēnu sniedzoši koki u.c.) un citu pielāgošanās klimata pārmaiņām pasākumu (piemēram, dzeramā ūdens piekļuves vietas, pilsētu lietus ūdens noteces sistēmas u.c.), t.sk. izmantojot arī kombinācijā ar pelēkās infrastruktūras risinājumiem, īstenošana atbilstoši vietējām (pašvaldību) klimata pielāgošanās stratēģijām (pašvaldības attīstības programmas sastāvdaļa) risinot sabiedrības un vides problēmas un nodrošinot pozitīvu ietekmi tādās pašvaldībām būtiskās jomās kā pret dažādiem klimata pārmaiņu riskiem noturīgas vietējās infrastruktūras attīstība un pieejamība iedzīvotājiem. Atbalsts paredzēts arī ieguldījumiem jau esošajās dabas un apstādījumu teritorijās, kas ir nozīmīgs zaļās un zilās infrastruktūras tīklojuma pamatelements, tai skaitā Baltijas jūras piekrastē.</t>
  </si>
  <si>
    <t xml:space="preserve">1) notekūdeņu attīrīšanas iekārtu tehnoloģiju un elementu modernizācija un pielāgošana atbilstošai jaudai, attīrīšanas kvalitātei, piesārņojuma novēršanai, tai skaitā iekļaujot darbības notekūdeņu drošai novadīšanai vidē
2) notekūdeņu dūņu apstrādes infrastruktūras attīstība;
3) vides piesārņojuma samazināšana.
</t>
  </si>
  <si>
    <t>Zemes īpašnieki vai apsaimniekotāji, pašvaldības un to siltumuzņēmēji</t>
  </si>
  <si>
    <t>Multimodāls sabiedriskā transporta tīkls (Stacija 2.0)</t>
  </si>
  <si>
    <t>1) Projekta īstenošanu pamatojošās dokumentācijas izstrāde; 
2) jaunu sabiedrībā balstītu sociālo pakalpojumu sniegšanas vietu izbūve (tai skaitā būvekspertīze, būvuzraudzība, autoruzraudzība) un teritorijas labiekārtošana; 
3) materiālhniskā nodrošinājuma iegāde;
4) specializēto transportlīdzekļu iegāde mērķa grupas personu mobilitātes nodrošināšanai.</t>
  </si>
  <si>
    <t>1. sociālo pakalpojumu kvalitātes uzraudzības sistēmas pilnveide;
2. sociālo pakalpojumu efektivitātes novērtēšanas sistēmas izstrāde;
3. valsts sociālās politikas monitoringa informācijas sistēmas (SPOLIS) pilnveide;
4. informatīvi izglītojošo pasākumu un sabiedrības izpratnes un informētības veicināšanas pasākumu īstenošana.</t>
  </si>
  <si>
    <t>PO5 19.kods</t>
  </si>
  <si>
    <t>Pašvaldība vai tās izveidots sociālo pakalpojumu sniedzējs</t>
  </si>
  <si>
    <t>Pašvaldība vai tās izveidots sociālo pakalpojumu sniedzējs un citi sociālo pakalpojumu sniedzēji (NVO, komersanti)</t>
  </si>
  <si>
    <t>1. Sabiedrībā balstītu sociālo pakalpojumu sniegšanas vietu izveide, tai skaitā aprīkošana un teritorijas labiekārtošana.
2. Sabiedrībā balstītu sociālo pakalpojumu sniegšana jaunizveidotajā pakalpojumu infrastruktūrā.</t>
  </si>
  <si>
    <t>KODI</t>
  </si>
  <si>
    <t>Posmotie projekti (KNR 118.pants - ar atlasi)</t>
  </si>
  <si>
    <t>Posmotie projekti (KNR 118.a. pants - bez atlases)</t>
  </si>
  <si>
    <t>1) Studiju vadības sistēmu koplietošanas risinājumu ieviešana (diplomu un apliecinājumu reģistrs, programmu reģistrs, elektroniskas studējošo personas lietas)
2) Vienota studiju un mācību kursu reģistra izveide un attīstība.
3) Vienoto atbalsta sistēmu izstrāde un ieviešana augstskolu studiju procesa digitalizācijai (integrētā augstskolu digitālo resursu un bibliotēku vadības sistēma, studiju procesa novērtēšanas sistēma, vienotās studējošo prakses pārvaldības sistēma, personas datu izmantošanas piekrišanas pārvaldības sistēma).
4) Ar studiju procesu saistītā augstskolas administratīvā personāla kompetenču pilnveide digitālās transformācijas jomā.</t>
  </si>
  <si>
    <t>Bio.daudzveid.</t>
  </si>
  <si>
    <t>Profesionāla un mūsdienīga sociālā darba attīstība</t>
  </si>
  <si>
    <t>IKT risinājumu un pakalpojumu kiberdrošības paaugstināšana</t>
  </si>
  <si>
    <t>Atbalsts valsts platformu un IS attīstībai to kiberdrošības paaugstināšanai un noturības pret pieaugošajiem kiberdraudiem stiprināšanai, t.sk. plānota valsts platformu un IS drošai darbināšanai nepieciešamās infrastruktūras aparatūras un programmatūras komponentu iegāde kiberdrošības un noturības uzlabošanas nolūkos, drošai piekļuvei valsts IS un platformām un drošai digitālajai komunikācijai nepieciešamās IKT aparatūras un iekārtu iegāde, kā arī valsts IS un platformu programmatūras modificēšana un migrācija uz augstākas drošības pakāpes tehnoloģiskām platformām.</t>
  </si>
  <si>
    <t xml:space="preserve">Ieguldījumi divējāda lietojuma autoceļu un ar to saistītās infrastruktūras izbūvē (ārpus TEN-T) </t>
  </si>
  <si>
    <t>Citas pašvaldības, pašvaldību un valsts kapitālsabiedrības, fiziskas un juridiskas personas</t>
  </si>
  <si>
    <t> Divējāda lietojuma infrastruktūra</t>
  </si>
  <si>
    <t> Dual-use  infrastructure</t>
  </si>
  <si>
    <t>Divējāda lietojuma infrastruktūras attīstība</t>
  </si>
  <si>
    <t> Development of dual-use infrastructure</t>
  </si>
  <si>
    <t>Enerģētiskās neatkarības stiprināšana</t>
  </si>
  <si>
    <t>Strengthening of energy independence</t>
  </si>
  <si>
    <t>3.2.</t>
  </si>
  <si>
    <t>3.2.1.</t>
  </si>
  <si>
    <t>Daugavpils valstspilsētas pašvaldība</t>
  </si>
  <si>
    <t>Vienības tilta pārbūve Daugavpilī</t>
  </si>
  <si>
    <t>Ieguldījumi TEN-T tīkla autoceļu drošībā un vides piekļūstamībā</t>
  </si>
  <si>
    <t xml:space="preserve">par </t>
  </si>
  <si>
    <t>1) Akadēmiskā un zinātniskā personāla un studējošo kiberdrošības prasmju attīstība;
2) kiberdrošības jomas studiju moduļu izstrāde un ieviešana;
3) pētniecības un attīstības aktivitāšu īstenošana, lai attīstītu kiberdrošības pētījumu jomu, t.sk. sasaistot to ar jauno studiju moduļu jaunrades procesu.</t>
  </si>
  <si>
    <t>pašvaldības, valsts un publisko personu dibinātās izglītības iestādes, kas īsteno vispārējo pamata un vidējo izglītību, t.sk. profesionālās izglītības iestādes</t>
  </si>
  <si>
    <t>Augstākās izglītības un zinātnes informācijas tehnoloģiju koplietošanas pakalpojumu centrs (VPC)</t>
  </si>
  <si>
    <t>Administratīvās kapacitātes ceļakarte (TP prioritāte)</t>
  </si>
  <si>
    <t>Dzelzceļa infrastruktūras būvniecība, pārbūve un atjaunošana, nodrošinot pilnvērtīgu integrēšanos TEN-T tīklā un energoefektivitātes uzlabošana sabiedriskajos pasažieru pārvadājumos, Eiropas transporta tīklā esošās dzelzceļa infrastruktūras modernizācija un jaunas izveide; vienotas satiksmes vadības sistēmu ieviešana; dzelzceļa pasažieru infrastruktūras modernizācija; drošības pasākumu īstenošana</t>
  </si>
  <si>
    <t>Biedrības, nodibinājumi vai komersanti</t>
  </si>
  <si>
    <t xml:space="preserve"> 1. Metodiskā atbalsta pasākumi par paliatīvās aprūpes principiem un prasmēm atbalsta un aprūpes nodrošināšanai paliatīvās aprūpes pacientiem;
 2. Profesionālās pilnveides pasākumi par paliatīvās aprūpes principiem un prasmēm atbalsta un aprūpes nodrošināšanai paliatīvās aprūpes pacientiem;
 3. Izmēģinājumprojektu nodrošināšana;
 4. Psihosociāla atbalsta pasākumu nodrošināšana;
 5. Sabiedrības izpratnes un informētības veicināšanas pasākumu īstenošana.</t>
  </si>
  <si>
    <t xml:space="preserve">Jaunu vai pilnveidotu esošu atbalsta pakalpojumu izstrāde un sniegšana no vardarbības cietušām personām: 
- personām ar garīga rakstura traucējumiem,
- personām ar personas kustību, redzes un dzirdes traucējumiem, 
- personām, kuras sasniegušas 60 gadu vecumu,
- personām, kuras cietušas no seksuālas vardarbības, 
- personām, kuras pakļautam augstam vardarbības riskam, 
- bērniem, kuri cietuši no savstarpējās vadarbības,
- bērniem, ar kaitējošu seksuālu uzvedību.
</t>
  </si>
  <si>
    <t xml:space="preserve">1. Atbalsts drošai darba videi un darba vietām (cilvēkresursu, darba vides un darba vietu izvērtējums un darbspēju saglabāšanas pārvaldības plāna izstrāde uzņēmumiem, īpaši pievēršot uzmanību muskuļu-skeleta slimību profilaksei; atbalsts cilvēkresursu izvērtējuma un darbspēju saglabāšanas pārvaldības plāna ieteikumu/rekomendāciju ieviešanai (darba vietu pielāgojumi, darba vietu aprīkojums, telpu/atpūtas telpu aprīkošana, kolektīvie  un individuālie aizsardzības līdzekļi, saskaņā ar cilvēkresursu izvērtējumu un darbspēju saglabāšanas pārvaldības plāniem (saskaņā ergoterapeita, DA jomas speciālistu (arodslimību ārsta, darba aizsardzības speciālista, ardoveselības ārsta), efektologa atzinumiem); veselības uzlabošanas, profilakses un rehabilitācijas pasākumi saskaņā ar cilvēkresursu izvērtējumu un darbspēju saglabāšanas pārvaldības plāniem; nodarbināto mācības (teorētiskas un praktiskas) saskaņā ar cilvēkresursu izvērtējumu un darbspēju saglabāšanas pārvaldības   plāniem (piemēram, stresa vadība, darba vietas ergonomika muskuļu - skeleta slimību samazināšanai, veselīgs uzturs/miegs/fiziskās aktivitātes darbspēju saglabāšanai un produktīvākam darbam, vingrošanas nodarbības uzņēmumā un paraugdemonstrējumi, mācības par pareizu ergonomikas principu piemērošanu atkarībā no uzņēmuma specifikas); saņemtā atbalsta ieviešanas izvērtēšana; 
2. Darba devēju, nodarbināto, sabiedrības izpratnes veidošana ilgāka un labāka darba mūža veicināšanai un darbspēju saglabāšanai (informatīvas un izglītojošas (t.sk. ergonomikas klases izveide)) aktivitātes darba devējiem, nodarbinātajiem, potenciālajiem nodarbinātajiem (t.sk. profesionālās izglītības iestādēs studējošajiem), DA jomas speciālistiem,  sabiedrības izglītošanas, izpratnes veicināšanas un informēšanas aktivitātes); 
3. Pensijas vecuma personu aktivizēšanas pasākumu īstenošana sadarbībā ar biedrībām un nodibinājumiem (mācības, interešu grupas, reģionālo koordinatoru tīkla izveide u.c.).                                                                 </t>
  </si>
  <si>
    <t>1. Darba meklēšanas atbalsta rokasgrāmatas izstrāde;
2. Darba meklēšanas atbalsta centru izveide ekonomiski aktīvākajās Latvijas pilsētās, veidojot atvērta tipa centrus darba meklētājiem un darba devējiem;
3. Karjeras konsultācijas pakalpojuma un sadarbības ar darba devējiem pilnveidošana;
4. NVA sadarbības tīkla kartēšana;
5. Mācības un informatīvie pasākumi NVA darbiniekiem, tai skaitā, NVA tālmācības sistēmas pilnveidošana - apmācību attīstīšana un jaunu apmācību izstrāde, supervīzijas darbiniekiem; 
6. NVA darbinieku mobilitātes/savstarpējās apmaiņas veicināšana;
7. Publicitātes un informatīvie pasākumi – t.sk. ikgadējo vakanču gadatirgu organizēšana piecos Latvijas reģionos, brīvprātīgā darba konsultēšanas un popularizēšanas pasākumi;
8. Trešo valstu darbinieku darba migrācijas monitorings, sadarbības stiprināšana starp darba migrācijas jomā iesaistītajām institūcijām, komersantu-darbiekārtošanas pakalpojumu sniedzēju licencēšanas un uzraudzības sistēmas veiktspējas stiprināšana; 
9. Darba tirgus analīzes/uzraudzības attīstīšana, tajā skaitā ieviešot biznesa inteliģences rīkus, aktīvās darba tirgus politikas pasākumu monitoringa un ietekmes novērtējumu veikšana;
10. Attīstīti/pilnveidoti digitālie rīki/e-pakalpojumi, tajā skaitā tajos pielietojot mākslīgā intelekta elementus, un veicināta to pieejamība sabiedrībai, tos integrējot VIS BURVIS;
11. Jaunu digitālo rīku ieviešana un esošo rīku pilnveidošana.
12. Darba tirgus monitoringa un prognozēšanas, kā arī darba tirgus apsteidzošo pārkārtojumu sistēmas (DTAPS) sistēmas pilnveide;
13. BURVIS sistēmas pilnveide; 
14. Brīvprātīgā darba informācijas sistēmas izstrāde un aprobācija, starptautisku prasmju un kompetenču novērtēšanas rīku aprobācija un ieviešana, darba tirgus salāgošanas rīku pilnveide.</t>
  </si>
  <si>
    <t xml:space="preserve">1. Valsts darba inspekcijas (VDI) veiktspējas un kapacitātes stiprināšanas pasākumi darba tiesību un darba aizsardzības jomā, veicinot kompetences attīstību un pilnveidojot VDI nodarbināto zināšanas t.sk. VDI nodarbināto apmācības preventīvā darba veikšanai uzņēmumos, apmācību moduļu izstrāde, aktualizācija un apmācība, Baltijas valstu un starptautiskie inspektoru pieredzes apmaiņas pasākumi, t.sk., tematiskās pārrobežu inspicēšanas vizītes;
2. Darbinieku nosūtīšanas kontroles un uzraudzības sistēmas veiktspējas stiprināšanas pasākumi nacionālās un pārrobežu sadarbības ietvaros t.sk., trešo valstu migrācijas vadības procesā iesaistīto institūciju sadarbības stiprināšana un darbinieku nosūtīšanas platformas attīstība;
3. Publicitātes un informatīvie pasākumi darba tiesību un darba aizsardzības pamatprasību efektīvai ieviešanai (t.sk., videopadomi, semināri, kampaņas);
4. VDI informatīvās sistēmas pilnveide, t.sk. datu analītikas rīka informācijas apstrādei attīstība, Business Intelligence rīks mērķtiecīgai un kvalitatīvai uzņēmumu kontrolei un uzraudzībai darba tiesību un darba aizsardzības jomā, konsultatīvā centra veikto darbību fiksēšanas daļēja automatizēšana, izstrādājot kvalitātes novērtēšanas rīku, VDI darbinieku un nodarbināto elektroniskās apmācības sistēmas attīstība, elektronisko rīku, metodiku un uz procesiem balstītu pakalpojumu ceļvežu izstrāde, digitalizācija un atjaunošana.
</t>
  </si>
  <si>
    <t>Pašvaldības vai to iestādes</t>
  </si>
  <si>
    <t>Citas pašvaldības vai to iestādes, pašvaldību un valsts kapitālsabiedrības, fiziskas un juridiskas personas</t>
  </si>
  <si>
    <t>AER izmantošana un energoefektivitātes paaugstināšana centralizētajā siltumapgādē un aukstumapgādē</t>
  </si>
  <si>
    <t>Use of RES and increasing energy efficiency in centralized heating and cooling</t>
  </si>
  <si>
    <t xml:space="preserve">
AER and energy efficiency in heat supply</t>
  </si>
  <si>
    <t>Development of border crossing points</t>
  </si>
  <si>
    <t>Renewable energy - biomethane</t>
  </si>
  <si>
    <t>Subsidised workplaces</t>
  </si>
  <si>
    <t>Social dialogue</t>
  </si>
  <si>
    <t xml:space="preserve">IZM, pašvaldības </t>
  </si>
  <si>
    <t>Policy objective 5: A Europe closer to citizens by fostering the sustainable and integrated development of all types of territories and local initiatives</t>
  </si>
  <si>
    <t>Zinātnes iniversitātes</t>
  </si>
  <si>
    <t xml:space="preserve">Dzelzceļa infrastruktūras attīstība un energoefektivitātes uzlabošana sabiedriskajos pasažieru pārvadājumos
</t>
  </si>
  <si>
    <t>Development of railway infrastructure and improvement of energy efficiency in public passenger transport</t>
  </si>
  <si>
    <t>Biedrība, nodibinājums un cita privāto tiesību juridiska persona, valsts iestāde, atvasināta publiska persona, pašvaldības iestāde vai valsts un pašvaldības kapitālsabiedrība, kuras pamatdarbība ir kultūras vai radošajā nozarē; pašvaldība, kas projekta īstenošanai piesaista sadarbības partneri, kura pamatdarbība ir kultūras vai radošajā nozarē</t>
  </si>
  <si>
    <t>Biedrība, nodibinājums un cita privāto tiesību juridiska persona, valsts iestāde, atvasināta publiska persona, pašvaldības iestāde vai valsts un pašvaldības kapitālsabiedrība, kuras pamatdarbība ir kultūras vai radošajā nozarē</t>
  </si>
  <si>
    <t>Biedrība "Latvijas Pilsoniskā alianse"</t>
  </si>
  <si>
    <t>Reģionālie NVO atbalsta centri</t>
  </si>
  <si>
    <t>1. Mācības, biznesa ideju konkursi un konsultācijas;
2. Sociālo uzņēmumu atbilstības un darbības izvērtēšana, statusa piešķiršana un darbības atbilstības pārbaude, uzraudzības procesu veikšana, t.sk., gada darbības pārskatu izvērtēšana, sociālo uzņēmumu reģistra pilnveide;
3. Finanšu atbalsts sociālajiem uzņēmumiem (dotācijas un aizdevuma formā);
4. Atbalsts sociālajiem uzņēmumiem un sociālās uzņēmējdarbības uzsācējiem, veicinot darba integrācijas iespējas uzņēmumos nelabvēlīgākā situācijā esošām mērķa grupām, t.sk. nodrošinot algu subsīdijas, tādējādi palielinot nodarbinātības iespējas;
5. Sabiedrības izpratnes veidošanas pasākumi:
- informatīvi izglītojošo materiālu sagatavošana, metodiku, vadlīniju, katalogu un ieteikumu izstrāde dažādām mērķa auditorijām:
- sociālās uzņēmējdarbības ekosistēmas darbības izvērtējumi/pētījumi, lai nodrošinātu uzņēmējdarbības pilnveidošanu un noteiktu optimālākos risinājumus sociālo uzņēmumu izveidei un attīstībai;
6. Atbalsts sociālās ekonomikas attīstībai, tai skaitā sociālās ekonomikas dalībnieku veiktspējas stiprināšana.</t>
  </si>
  <si>
    <t>Objektu (patvertņu) pielāgošana un aprīkošana civilās aizsardzības mērķiem</t>
  </si>
  <si>
    <t>Izveidot asistīvo tehnoloģiju izglītības programmas apguvei apmaiņas sistēmu</t>
  </si>
  <si>
    <t>Asistīvo tehnoloģiju apmaiņas sistēmas izglītības iestādēm izveide, tai skaitā asistīvo tehnoloģiju (tehnisko palīglīdzekļu) apmaiņas sistēmas apraksta izstrāde,  sistēmas darbības nodrošināšanā iesaistīto speciālistu un izglītības iestāžu darbinieku apmācība; asistīvo tehnoloģiju (tehnisko palīglīdzekļu) iegāde; asistīvo tehnoloģiju (tehnisko palīglīdzekļu) apmaiņas sistēmas ieviešana (izmēģinājumprojekta īstenošana izglītības iestādēs un izmēģinājumprojekta rezultātu izvērtēšana); informācijas un publicitātes pasākumi par projekta īstenošanu</t>
  </si>
  <si>
    <t>Izglītības iestāžu nodrošināšana ar atbalstu pasākumu un iestāžu (muzeji, u.c.) apmeklējumam</t>
  </si>
  <si>
    <t>Izglītības iestāžu mācību procesa dažādošana</t>
  </si>
  <si>
    <t>Atlase beigusies</t>
  </si>
  <si>
    <t>Netika skatīti AK</t>
  </si>
  <si>
    <t>1. Sabiedrībā balstītu sociālo pakalpojumu sniegšanas vietu izveide, tai skaitā aprīkošana un teritorijas labiekārtošana
2. Sabiedrībā balstītu sociālo pakalpojumu sniegšana jaunivediotajā pakalpojumu infrastruktūrā.</t>
  </si>
  <si>
    <t>2027 I</t>
  </si>
  <si>
    <t>valsts tiešās pārvaldes iestādes, pašvaldības vai tās izveidota iestādes, valsts kapitālsabiedrības, pašvaldības kapitālsabiedrības,  publiskas atvasinātas personas</t>
  </si>
  <si>
    <t>Objektu - telpu un telpu grupu - pārbūve vai atjaunošana, aprīkošana civilās aizsardzības mērķiem</t>
  </si>
  <si>
    <t>Katastrofu pārvaldības centru izveide</t>
  </si>
  <si>
    <t xml:space="preserve">Nodrošinājuma valsts aģentūra </t>
  </si>
  <si>
    <t>SIA Rīgas ūdens (ūdenssaimniecības aglomerācija ar CE &gt; 100 000)</t>
  </si>
  <si>
    <t>1) notekūdeņu attīrīšanas iekārtu efektivitātes un attīrīšanas kvalitātes uzlabošana, tai skaitā trešējās notekūdeņu attīrīšanas uzlabošanai;
2) notekūdeņu dūņu apstrādes iekārtu izveide, pārbūve vai atjaunošana, pamatojot siltumnīcefekta gāzu emisiju samazinājumu;
3) ar sabiedriskā ūdenssaimniecības pakalpojuma nodrošināšanu saistīto inženiertīklu izveide, pārbūve vai rekonstrukcija</t>
  </si>
  <si>
    <t>Ūdenssaimniecības ar CE 2 000 – 9 999 (pašvaldību kapitālsabiedrības, iestādes, aģentūras)</t>
  </si>
  <si>
    <t>1) notekūdeņu attīrīšanas iekārtas jaudas palielināšana;
2) notekūdeņu attīrīšanas iekārtu attīrīšanas efektivitātes uzlabošana</t>
  </si>
  <si>
    <t xml:space="preserve"> A/S Latvijas Valsts meži</t>
  </si>
  <si>
    <t>Privāto tiesību subjekti</t>
  </si>
  <si>
    <t>Vēsturisko kūdras ieguves vietu rekultivācija, ievērojot principu "piesārņotājs maksā"</t>
  </si>
  <si>
    <t>Kapacitātes stiprināšanas pasākumi - Ceļakarte</t>
  </si>
  <si>
    <t>Kapacitātes stiprināšanas pasākumi- KPVIS</t>
  </si>
  <si>
    <t>Altum; Gala labuma guvēji: komersanti</t>
  </si>
  <si>
    <t>AS "Conexus Baltic Grid"</t>
  </si>
  <si>
    <t>AS “Augstsprieguma tīkls”; AS “Sadales tīkls”</t>
  </si>
  <si>
    <t>Biogāzes attīrīšanas (biometāna ražošanas) iekārtu uzstādīšana, biometāna transportēšanai vai uzpildei nepieciešamās infrastruktūras izveide, t.sk., izveidojot pieslēgumus pie gāzes pārvades vai sadales tīkliem</t>
  </si>
  <si>
    <t>BReģionālo biometāna ievades punktu izbūve un to labiekārtošana</t>
  </si>
  <si>
    <t>Elektroenerģijas infrastruktūra sistēmas jaudu paaugstināšanai, drošu elektrolīniju izbūvei; ģeneratoru un to pārvietošanai nepieciešamo piekabju/treileru iegāde; pārvietojamu apakšstaciju iegāde</t>
  </si>
  <si>
    <t>Tiešās pārvaldes iestādes, pašvaldības, publiskas personas kapitālsabiedrības (deleģēto pārvaldes uzdevumu veikšanai), tiesu varas institūcijas</t>
  </si>
  <si>
    <t>Sociālo pakalpojumu inovācijas</t>
  </si>
  <si>
    <t>Plānots izskatīt AK 27.03.2025 (atsaukts 19.03.2025.)</t>
  </si>
  <si>
    <t>Adaptation and equipment of facilities (shelters) for civil protection purposes</t>
  </si>
  <si>
    <t>Patvertnes</t>
  </si>
  <si>
    <t>Shelters</t>
  </si>
  <si>
    <t>Bezpilota lidaparātu uztveršanas, identifikācijas, izsekošanas un pretdarbības risinājuma ieviešana</t>
  </si>
  <si>
    <t>VAS "Starptautiskā lidosta Rīga"</t>
  </si>
  <si>
    <t>1.5.</t>
  </si>
  <si>
    <t>Investīciju fonds uzņēmējdarbības attīstībai</t>
  </si>
  <si>
    <t>1.5.1.</t>
  </si>
  <si>
    <t>Bezemisiju (bateriju) vilcieni un to uzlādes infrastruktūra</t>
  </si>
  <si>
    <t>Vidējie un lielie komersanti</t>
  </si>
  <si>
    <t>Jebkura banka, kas vēlas noslēgt sadarbības līgumu ar Altum, Valsts kase</t>
  </si>
  <si>
    <t>Zinātņu universitātes, augstskolas</t>
  </si>
  <si>
    <t>Zinātņu universitātes, augstskolas (valsts un privātās)</t>
  </si>
  <si>
    <t>2026 III</t>
  </si>
  <si>
    <t>Tiešās valsts pārvaldes iestādes, valsts kapitālsabiedrības (deleģēto pārvaldes uzdevumu veikšanai)</t>
  </si>
  <si>
    <t>Valsts tiešās pārvaldes iestāde, pašvaldība vai tās izveidota iestāde, valsts vai pašvaldības kapitālsabiedrība, augstākās izglītības un zinātnes institūcija, kas īsteno studiju programmas un veic zinātnisko darbību</t>
  </si>
  <si>
    <t>Kūdras sadedzināšanas katlu nomaiņa.</t>
  </si>
  <si>
    <t>Bezpilota lidaparātu uztveršanas, identifikācijas, izsekošanas un pretdarbības risinājuma ieviešana, paredzot tādu inovatīvu un kompleksu tehnoloģisko risinājumu ieviešanu sistēmās, kas spēs nodrošināt gaisa satiksmes, pasažieru un lidostas drošību</t>
  </si>
  <si>
    <t>Dzelzceļa pasažieru apkalpošanai paredzētā elektrovilcienu (bateriju) ritošā sastāva iegāde un to uzlādes infrastruktūras izveide</t>
  </si>
  <si>
    <t>Atbalsts izglītības kvalitātes attīstībai</t>
  </si>
  <si>
    <t>Support for the development of quality of education</t>
  </si>
  <si>
    <t>Sabiedrībā balstītu sociālo pakalpojumu pieejamības palielināšana mērķa grupas personām, lai pilnveidotu viņu sociālās prasmes un uzlabotu funkcionālās spējas.</t>
  </si>
  <si>
    <t xml:space="preserve">Sabiedrībā balstītu sociālo pakalpojumu pieejamības palielināšana un sabiedrībā balstītu sociālo pakalpojumu sniegšana mērķa grupas personām, kuri vēl nesaņem sabiedrībā balstītus sociālos pakalpojumus. </t>
  </si>
  <si>
    <t>pašvaldības, valsts un valsts augstskolu dibinātas vispārējās izglītības iestādes, valsts un valsts augstskolu dibinātas profesionālās izglītības iestādes</t>
  </si>
  <si>
    <t>Valsts kancelejas Pārresoru koordinācijas departaments</t>
  </si>
  <si>
    <t>IPIA izņēmums (UK lēm. 09.06.2025.)</t>
  </si>
  <si>
    <t>N/A, FNLC shēma</t>
  </si>
  <si>
    <t>Augstskolas (LU)</t>
  </si>
  <si>
    <t>Augstskolas (RTU)</t>
  </si>
  <si>
    <r>
      <t xml:space="preserve">1) Nacionālā kontaktpunkta darbības nodrošināšana, efektivitātes uzlabošana un kapacitātes celšana;
2) EURAXESS portāla popularizēšanas un informācijas aktualizēšanas pasākumi;
3) Latvijas zinātnes un inovāciju kopienas interešu pārstāvniecība Briselē;
4) Eiropas Inovāciju un tehnoloģiju institūta kontaktpunkta darbības nodrošināšana;
5) atbalsts pētniecības projektu iesniegumu izstrādei programmā "Apvārsnis Eiropa" un programmā 10. IP;
6) NordForsk programmas projektu finansēšana;
</t>
    </r>
    <r>
      <rPr>
        <sz val="8"/>
        <color rgb="FFFF0000"/>
        <rFont val="Calibri"/>
        <family val="2"/>
        <charset val="186"/>
        <scheme val="minor"/>
      </rPr>
      <t xml:space="preserve">7) investīcijas dalībai Eiropas Kosmosa aģentūras programmās (pētniecības projektu īstenošana), </t>
    </r>
  </si>
  <si>
    <r>
      <t xml:space="preserve">P&amp;A cilvēkresurusu piesaiste un kapacitātes celšana, atbalstot:
1) pēcdoktorantūras pētījumu īstenošanu (fundamentālie un rūpnieciskie pētījumi, tehnoloģiju tiesību (intelektuālā īpašuma tiesību) iegūšana, apstiprināšana un aizstāvēšana, zināšanu un tehnoloģiju pārnese, pēcdoktoranta kompetenču pilnveide, starptautiskā mobilitāte un tīklošanās, dalība bakalauru, maģistru un doktoru darbu vadīšanā, recenzēšanā, dalība noslēguma darbu komisijās, pētniecības vai inovācijas projektu iesniegumu sagatavošana iesniegšanai Latvijas un starptautisko projektu konkursos, sabiedrības iesaiste pēcdoktorantūras pētījuma norisēs un informēšana par rezultātiem);
</t>
    </r>
    <r>
      <rPr>
        <strike/>
        <sz val="8"/>
        <rFont val="Calibri"/>
        <family val="2"/>
        <charset val="186"/>
        <scheme val="minor"/>
      </rPr>
      <t>2) izcilu ārvalstu akadēmiskā un zinātniskā personāla piesaisti Latvijas zinātnisko institūciju stratēģiskās specializācijas stiprināšanai.</t>
    </r>
  </si>
  <si>
    <r>
      <t>Multimodālu transporta mezglu,</t>
    </r>
    <r>
      <rPr>
        <strike/>
        <sz val="8"/>
        <rFont val="Calibri"/>
        <family val="2"/>
        <charset val="186"/>
        <scheme val="minor"/>
      </rPr>
      <t xml:space="preserve"> </t>
    </r>
    <r>
      <rPr>
        <sz val="8"/>
        <rFont val="Calibri"/>
        <family val="2"/>
        <charset val="186"/>
        <scheme val="minor"/>
      </rPr>
      <t>sabiedriskā transporta savienojuma punktu, “Park &amp; ride” infrastruktūras izveide</t>
    </r>
  </si>
  <si>
    <r>
      <t>1. Atkarības līmeņa un uzvedības monitoringa analītiskā rīka izstrāde, balstoties uz pētījumos par procesu atkarības riskiem un atkarības izraisošo procesu lietošanas tendencēm un paradumiem valstī iegūtajiem secinājumiem. 
2. Baltijas valstu apvienota no azartspēlēm un interaktīvajām izlozēm pašatteikušos personu reģistra izveide.</t>
    </r>
    <r>
      <rPr>
        <i/>
        <sz val="8"/>
        <rFont val="Calibri"/>
        <family val="2"/>
        <charset val="186"/>
        <scheme val="minor"/>
      </rPr>
      <t xml:space="preserve">
</t>
    </r>
  </si>
  <si>
    <r>
      <t xml:space="preserve">Atbalsts sabiedrības digitālo iespēju izmantošanas veicināšanai, paaugstinot informācijas un komunikācijas tehnoloģiju (IKT) iespēju izmantošanu iedzīvotājiem, atbalstot e-prasmju komunikācijas un mācību pasākumus, veicinot atvērto datu, atvērto digitālo risinājumu un platformu plašāku izmantošanu. </t>
    </r>
    <r>
      <rPr>
        <strike/>
        <sz val="8"/>
        <color rgb="FF000000"/>
        <rFont val="Calibri"/>
        <family val="2"/>
        <charset val="186"/>
        <scheme val="minor"/>
      </rPr>
      <t xml:space="preserve">Atbalsts digitālo aģentu un mentoru tīkla un kompetenču attīstībai un pamatprasmju nodošanas aktivitātēm. </t>
    </r>
  </si>
  <si>
    <r>
      <t>Ensuring employability conditions for prisoners, improving the effectiveness of the</t>
    </r>
    <r>
      <rPr>
        <strike/>
        <sz val="8"/>
        <rFont val="Calibri"/>
        <family val="2"/>
        <charset val="186"/>
        <scheme val="minor"/>
      </rPr>
      <t xml:space="preserve"> </t>
    </r>
    <r>
      <rPr>
        <sz val="8"/>
        <rFont val="Calibri"/>
        <family val="2"/>
        <charset val="186"/>
        <scheme val="minor"/>
      </rPr>
      <t>resocialisation system, promoting the integration of former prisoners, equal opportunities and active participation.</t>
    </r>
  </si>
  <si>
    <r>
      <rPr>
        <sz val="8"/>
        <rFont val="Calibri"/>
        <family val="2"/>
        <charset val="186"/>
        <scheme val="minor"/>
      </rPr>
      <t xml:space="preserve">ES nozīmes biotopu atjaunošana un/vai vēsturisko kūdras ieguves vietu atjaunošana </t>
    </r>
    <r>
      <rPr>
        <strike/>
        <sz val="8"/>
        <rFont val="Calibri"/>
        <family val="2"/>
        <charset val="186"/>
        <scheme val="minor"/>
      </rPr>
      <t xml:space="preserve"> </t>
    </r>
    <r>
      <rPr>
        <sz val="8"/>
        <rFont val="Calibri"/>
        <family val="2"/>
        <charset val="186"/>
        <scheme val="minor"/>
      </rPr>
      <t>bioloģiskās daudzveidības veicināšanai un ekosistēmu pakalpojumu nodrošināšanai</t>
    </r>
    <r>
      <rPr>
        <strike/>
        <sz val="8"/>
        <rFont val="Calibri"/>
        <family val="2"/>
        <charset val="186"/>
        <scheme val="minor"/>
      </rPr>
      <t xml:space="preserve"> </t>
    </r>
    <r>
      <rPr>
        <sz val="8"/>
        <rFont val="Calibri"/>
        <family val="2"/>
        <charset val="186"/>
        <scheme val="minor"/>
      </rPr>
      <t>īpaši aizsargājamās darbas teritorijās</t>
    </r>
  </si>
  <si>
    <r>
      <t>Tiks īstenoti 22 pasākumi, kas plānoti Administratīvās kapacitātes ceļa kartes ietvaros ES fondu īstenošanā un vadībā iesaistīto iestāžu un struktūru spēju uzlabošanai. 
Darbības plānotas vienkāršoto izmaksu - finansējuma, kas nav saistīts ar izmaksām (</t>
    </r>
    <r>
      <rPr>
        <i/>
        <sz val="8"/>
        <rFont val="Calibri"/>
        <family val="2"/>
        <charset val="186"/>
        <scheme val="minor"/>
      </rPr>
      <t>financing not linked to cost</t>
    </r>
    <r>
      <rPr>
        <sz val="8"/>
        <rFont val="Calibri"/>
        <family val="2"/>
        <charset val="186"/>
        <scheme val="minor"/>
      </rPr>
      <t>) ietvaros.</t>
    </r>
  </si>
  <si>
    <r>
      <t>Tiks īstenoti pasākumi KPVIS pilnveidošanai un attīstībai ES fondu ieviešanas un administrēšanas vajadzībām. Darbības plānotas vienkāršoto izmaksu - finansējuma, kas nav saistīts ar izmaksām (</t>
    </r>
    <r>
      <rPr>
        <i/>
        <sz val="8"/>
        <rFont val="Calibri"/>
        <family val="2"/>
        <charset val="186"/>
        <scheme val="minor"/>
      </rPr>
      <t>financing not linked to cost</t>
    </r>
    <r>
      <rPr>
        <sz val="8"/>
        <rFont val="Calibri"/>
        <family val="2"/>
        <charset val="186"/>
        <scheme val="minor"/>
      </rPr>
      <t>) ietvaros.</t>
    </r>
  </si>
  <si>
    <r>
      <t xml:space="preserve">Valsts atbalsts, t.sk. </t>
    </r>
    <r>
      <rPr>
        <b/>
        <i/>
        <sz val="8"/>
        <color theme="1"/>
        <rFont val="Calibri"/>
        <family val="2"/>
        <charset val="186"/>
        <scheme val="minor"/>
      </rPr>
      <t>de minimis</t>
    </r>
    <r>
      <rPr>
        <b/>
        <sz val="8"/>
        <color theme="1"/>
        <rFont val="Calibri"/>
        <family val="2"/>
        <charset val="186"/>
        <scheme val="minor"/>
      </rPr>
      <t xml:space="preserve"> 
(Ir/ Nav)
</t>
    </r>
  </si>
  <si>
    <r>
      <t xml:space="preserve">Vai finansējuma saņēmējs būs valsts atbalsta, t.sk. </t>
    </r>
    <r>
      <rPr>
        <b/>
        <i/>
        <sz val="8"/>
        <color theme="1"/>
        <rFont val="Calibri"/>
        <family val="2"/>
        <charset val="186"/>
        <scheme val="minor"/>
      </rPr>
      <t>de minimis</t>
    </r>
    <r>
      <rPr>
        <b/>
        <sz val="8"/>
        <color theme="1"/>
        <rFont val="Calibri"/>
        <family val="2"/>
        <charset val="186"/>
        <scheme val="minor"/>
      </rPr>
      <t xml:space="preserve"> sniedzējs? **
(Jā/ Nē/ N/A)</t>
    </r>
  </si>
  <si>
    <r>
      <t xml:space="preserve">Coefficient for the calculation of support to </t>
    </r>
    <r>
      <rPr>
        <b/>
        <sz val="8"/>
        <rFont val="Calibri"/>
        <family val="2"/>
        <charset val="186"/>
        <scheme val="minor"/>
      </rPr>
      <t>climate</t>
    </r>
    <r>
      <rPr>
        <sz val="8"/>
        <rFont val="Calibri"/>
        <family val="2"/>
        <charset val="186"/>
        <scheme val="minor"/>
      </rPr>
      <t xml:space="preserve"> change objectives</t>
    </r>
  </si>
  <si>
    <r>
      <t>Coefficient for the calculation of support to</t>
    </r>
    <r>
      <rPr>
        <b/>
        <sz val="8"/>
        <rFont val="Calibri"/>
        <family val="2"/>
        <charset val="186"/>
        <scheme val="minor"/>
      </rPr>
      <t xml:space="preserve"> environmental</t>
    </r>
    <r>
      <rPr>
        <sz val="8"/>
        <rFont val="Calibri"/>
        <family val="2"/>
        <charset val="186"/>
        <scheme val="minor"/>
      </rPr>
      <t xml:space="preserve"> objectives</t>
    </r>
  </si>
  <si>
    <r>
      <rPr>
        <b/>
        <sz val="8"/>
        <rFont val="Calibri"/>
        <family val="2"/>
        <charset val="186"/>
        <scheme val="minor"/>
      </rPr>
      <t>ERAF</t>
    </r>
    <r>
      <rPr>
        <sz val="8"/>
        <rFont val="Calibri"/>
        <family val="2"/>
        <charset val="186"/>
        <scheme val="minor"/>
      </rPr>
      <t xml:space="preserve"> finansējums pa kodiem</t>
    </r>
  </si>
  <si>
    <r>
      <rPr>
        <b/>
        <sz val="8"/>
        <rFont val="Calibri"/>
        <family val="2"/>
        <charset val="186"/>
        <scheme val="minor"/>
      </rPr>
      <t>KF</t>
    </r>
    <r>
      <rPr>
        <sz val="8"/>
        <rFont val="Calibri"/>
        <family val="2"/>
        <charset val="186"/>
        <scheme val="minor"/>
      </rPr>
      <t xml:space="preserve"> finansējums pa kodiem</t>
    </r>
  </si>
  <si>
    <r>
      <t>Investment in fixed assets, including research infrastructure,</t>
    </r>
    <r>
      <rPr>
        <u/>
        <sz val="8"/>
        <rFont val="Calibri"/>
        <family val="2"/>
        <charset val="186"/>
        <scheme val="minor"/>
      </rPr>
      <t xml:space="preserve"> </t>
    </r>
    <r>
      <rPr>
        <sz val="8"/>
        <rFont val="Calibri"/>
        <family val="2"/>
        <charset val="186"/>
        <scheme val="minor"/>
      </rPr>
      <t>in small and medium-sized enterprises (including private research centres) directly linked to research and innovation activities</t>
    </r>
  </si>
  <si>
    <r>
      <t>Investment in fixed assets, including research infrastructure, in large enterprises (</t>
    </r>
    <r>
      <rPr>
        <i/>
        <sz val="8"/>
        <rFont val="Calibri"/>
        <family val="2"/>
        <charset val="186"/>
        <scheme val="minor"/>
      </rPr>
      <t>Large enterprises are all enterprises other than SMEs, including small mid-cap
companies.)</t>
    </r>
  </si>
  <si>
    <r>
      <t>Digitising SMEs or large enterprises (including e-Commerce, e-Business and networked business processes, digital innovation hubs, living labs, web entrepreneurs and ICT start-ups, B2B) compliant with GHG emission reduction or energy efficiency criteria[2]  (</t>
    </r>
    <r>
      <rPr>
        <i/>
        <sz val="8"/>
        <rFont val="Calibri"/>
        <family val="2"/>
        <charset val="186"/>
        <scheme val="minor"/>
      </rPr>
      <t>If the objective of the measure is that the activity has to process or collect data to enable greenhouse gas emission reductions that result in demonstrated substantial lifecycle greenhouse gas emissions savings; or if the objective of the measure requires data centres to comply with “European Code of Conduct on Data Centre Energy Efficiency”.)</t>
    </r>
  </si>
  <si>
    <r>
      <t>Government ICT solutions, e-services, applications compliant with GHG emission reduction or energy efficiency criteria (</t>
    </r>
    <r>
      <rPr>
        <i/>
        <sz val="8"/>
        <rFont val="Calibri"/>
        <family val="2"/>
        <charset val="186"/>
        <scheme val="minor"/>
      </rPr>
      <t>If the objective of the measure is that the activity has to process or collect data to enable greenhouse gas emission reductions that result in demonstrated substantial lifecycle greenhouse gas emissions savings; or if the objective of the measure requires data centres to comply with “European Code of Conduct on Data Centre Energy Efficiency”)</t>
    </r>
  </si>
  <si>
    <r>
      <t xml:space="preserve">Financing of working capital in SMEs in the form of grants to address emergency situation </t>
    </r>
    <r>
      <rPr>
        <i/>
        <sz val="8"/>
        <rFont val="Calibri"/>
        <family val="2"/>
        <charset val="186"/>
        <scheme val="minor"/>
      </rPr>
      <t>(</t>
    </r>
    <r>
      <rPr>
        <i/>
        <sz val="8"/>
        <color theme="1"/>
        <rFont val="Calibri"/>
        <family val="2"/>
        <charset val="186"/>
        <scheme val="minor"/>
      </rPr>
      <t>This code is only available for use where temporary measures for the use of the ERDF in response to exceptional circumstances are implemented pursuant to Article 5(6) ERDF and CF Regulation.)</t>
    </r>
  </si>
  <si>
    <r>
      <t xml:space="preserve">ICT: Other types of ICT infrastructure </t>
    </r>
    <r>
      <rPr>
        <i/>
        <sz val="8"/>
        <rFont val="Calibri"/>
        <family val="2"/>
        <charset val="186"/>
        <scheme val="minor"/>
      </rPr>
      <t>(If the objective of the measure is that the activity has to process or collect data to enable greenhouse gas emission reductions that result in demonstrated substantial lifecycle greenhouse gas emissions savings; or if the objective of the measure requires data centres to comply with “European Code of Conduct on Data Centre Energy Efficiency”.)</t>
    </r>
  </si>
  <si>
    <r>
      <t>Energy efficiency and demonstration projects in SMEs or large enterprises and supporting measures compliant with energy efficiency criteria  (</t>
    </r>
    <r>
      <rPr>
        <i/>
        <sz val="8"/>
        <rFont val="Calibri"/>
        <family val="2"/>
        <charset val="186"/>
        <scheme val="minor"/>
      </rPr>
      <t>If the objective of the measure is (a) to achieve, on average, at least a medium-depth level renovation as defined in Commission Recommendation (EU) 2019/786 of 8 May 2019 on building renovation (OJ L 127, 16.5.2019, p. 34) or (b) to achieve, on average, at least a 30 % reduction of direct and indirect greenhouse gas emissions compared to the ex-ante emissions)</t>
    </r>
  </si>
  <si>
    <r>
      <t>Energy efficiency renovation of existing housing stock, demonstration projects and supporting measures compliant with energy efficiency criteria (</t>
    </r>
    <r>
      <rPr>
        <i/>
        <sz val="8"/>
        <rFont val="Calibri"/>
        <family val="2"/>
        <charset val="186"/>
        <scheme val="minor"/>
      </rPr>
      <t>If the objective of the measure is to achieve, on average, at least a medium-depth level renovation as defined in Commission Recommendation (EU) 2019/786. The renovation of buildings is also meant to include infrastructure in the sense of intervention fields 120 to 127.)</t>
    </r>
  </si>
  <si>
    <r>
      <t>Construction of new energy efficient buildings</t>
    </r>
    <r>
      <rPr>
        <i/>
        <sz val="8"/>
        <rFont val="Calibri"/>
        <family val="2"/>
        <charset val="186"/>
        <scheme val="minor"/>
      </rPr>
      <t xml:space="preserve"> (If the objective of the measures concerns the construction of new buildings with a Primary Energy Demand (PED) that is at least 20 % lower than the NZEB requirement (nearly zero-energy building, national directives). The construction of new energy efficient buildings is also meant to include infrastructure in the sense of intervention fields 120 to 127)</t>
    </r>
  </si>
  <si>
    <r>
      <t>Energy efficiency renovation or energy efficiency measures regarding public infrastructure, demonstration projects and supporting measures compliant with energy efficiency criteria (</t>
    </r>
    <r>
      <rPr>
        <i/>
        <sz val="8"/>
        <rFont val="Calibri"/>
        <family val="2"/>
        <charset val="186"/>
        <scheme val="minor"/>
      </rPr>
      <t>If the objective of the measure is to achieve, on average (a) at least a medium-depth level renovation as defined in Commission Recommendation (EU) 2019/786 or (b), at least a 30 % reduction of direct and indirect greenhouse gas emissions compared to the ex-ante emissions. The renovation of buildings is also meant to include infrastructure in the sense of intervention fields 120 to 127.)</t>
    </r>
  </si>
  <si>
    <r>
      <t>Support to</t>
    </r>
    <r>
      <rPr>
        <strike/>
        <sz val="8"/>
        <rFont val="Calibri"/>
        <family val="2"/>
        <charset val="186"/>
        <scheme val="minor"/>
      </rPr>
      <t xml:space="preserve"> </t>
    </r>
    <r>
      <rPr>
        <sz val="8"/>
        <rFont val="Calibri"/>
        <family val="2"/>
        <charset val="186"/>
        <scheme val="minor"/>
      </rPr>
      <t>entities that provide services contributing to the low carbon economy and to resilience to climate change including awareness-raising measures</t>
    </r>
  </si>
  <si>
    <r>
      <t xml:space="preserve">Renewable energy: biomass  </t>
    </r>
    <r>
      <rPr>
        <i/>
        <sz val="8"/>
        <rFont val="Calibri"/>
        <family val="2"/>
        <charset val="186"/>
        <scheme val="minor"/>
      </rPr>
      <t>(If the objective of the measure relates to the production of electricity or heat from biomass, in line with Directive (EU) 2018/2001 of the European Parliament and of the Council of 11 December 2018 on the promotion of the use of energy from renewable sources (OJ L 328, 21.12.2018, p. 82).)</t>
    </r>
  </si>
  <si>
    <r>
      <t>Renewable energy: biomass with high GHG savings (</t>
    </r>
    <r>
      <rPr>
        <i/>
        <sz val="8"/>
        <rFont val="Calibri"/>
        <family val="2"/>
        <charset val="186"/>
        <scheme val="minor"/>
      </rPr>
      <t>If the objective of the measure relates to the production of electricity or heat from biomass, in line with Directive (EU) 2018/2001; and if the objective of the measure is to achieve at least 80 % greenhouse gas emission savings at the facility from the use of biomass in relation to the greenhouse gas saving methodology and the relative fossil fuel comparator set out in Annex VI to Directive (EU) 2018/2001. If the objective of the measure relates to the production of biofuel from biomass (excluding food and feed crops), in line with Directive (EU) 2018/2001; and if the objective of the measure is to achieve at least 65 % greenhouse gas emission savings at the facility from the use of biomass for this purpose in relation to the greenhouse gas saving methodology and the relative fossil fuel comparator set out in Annex V to Directive (EU) 2018/2001.)</t>
    </r>
  </si>
  <si>
    <r>
      <t>High efficiency co-generation, efficient district heating and cooling with low lifecycle emissions (</t>
    </r>
    <r>
      <rPr>
        <i/>
        <sz val="8"/>
        <rFont val="Calibri"/>
        <family val="2"/>
        <charset val="186"/>
        <scheme val="minor"/>
      </rPr>
      <t>This field cannot be used when supporting fossil fuels under point (h) of Article 7(1) ERDF and Cohesion Fund Regulation. In case of high-efficiency cogeneration, if the objective of the measure is to achieve life cycle emissions that are lower than 100gCO2e/kWh or heat/cool produced from waste heat. In the case of district heating/cooling, if the associated infrastructure follows Directive 2012/27/EU of the European Parliament and of the Council of 25 October 2012 on energy efficiency, amending Directives 2009/125/EC and 2010/30/EU and repealing Directives 2004/8/EC and 2006/32/EC (OJ L 315 14.11.2012, p. 1), or the existing infrastructure is refurbished to meet the definition of the efficient district heating and cooling, or the project is an advanced pilot system (control and energy management systems, Internet of Things) or leads to a lower temperature regime in the district heating and cooling system.)</t>
    </r>
  </si>
  <si>
    <r>
      <t>Adaptation to climate change measures, prevention and</t>
    </r>
    <r>
      <rPr>
        <strike/>
        <sz val="8"/>
        <rFont val="Calibri"/>
        <family val="2"/>
        <charset val="186"/>
        <scheme val="minor"/>
      </rPr>
      <t xml:space="preserve"> </t>
    </r>
    <r>
      <rPr>
        <sz val="8"/>
        <rFont val="Calibri"/>
        <family val="2"/>
        <charset val="186"/>
        <scheme val="minor"/>
      </rPr>
      <t>management of climate related risks: floods and landslides ( including awareness raising, civil protection and disaster management systems, infrastructures and ecosystem based approaches</t>
    </r>
  </si>
  <si>
    <r>
      <t>Adaptation to climate change measures, prevention</t>
    </r>
    <r>
      <rPr>
        <strike/>
        <sz val="8"/>
        <rFont val="Calibri"/>
        <family val="2"/>
        <charset val="186"/>
        <scheme val="minor"/>
      </rPr>
      <t xml:space="preserve"> </t>
    </r>
    <r>
      <rPr>
        <sz val="8"/>
        <rFont val="Calibri"/>
        <family val="2"/>
        <charset val="186"/>
        <scheme val="minor"/>
      </rPr>
      <t>and management of climate related risks: fires (including awareness raising, civil protection and disaster management systems, infrastructures and ecosystem based approaches</t>
    </r>
  </si>
  <si>
    <r>
      <t>Adaptation to climate change measures, prevention management of climate related risks: others, e.g. storms and drought (including awareness raising, civil protection and disaster management systems,</t>
    </r>
    <r>
      <rPr>
        <b/>
        <u/>
        <sz val="8"/>
        <rFont val="Calibri"/>
        <family val="2"/>
        <charset val="186"/>
        <scheme val="minor"/>
      </rPr>
      <t xml:space="preserve"> </t>
    </r>
    <r>
      <rPr>
        <sz val="8"/>
        <rFont val="Calibri"/>
        <family val="2"/>
        <charset val="186"/>
        <scheme val="minor"/>
      </rPr>
      <t>infrastructures and ecosystem based approaches</t>
    </r>
  </si>
  <si>
    <r>
      <t xml:space="preserve">Provision of water for human consumption (extraction, treatment, storage and distribution infrastructure, efficiency measures, drinking water supply) compliant with efficiency criteria </t>
    </r>
    <r>
      <rPr>
        <i/>
        <sz val="8"/>
        <rFont val="Calibri"/>
        <family val="2"/>
        <charset val="186"/>
        <scheme val="minor"/>
      </rPr>
      <t>(If the objective of the measure is for the constructed system to have an average energy consumption of &lt;= 0.5 kWh or an Infrastructure Leakage Index (ILI) of &lt;= 1.5, and for the renovation activity to decrease the average energy consumption by more than 20 % or decrease leakage by more than 20 %.</t>
    </r>
    <r>
      <rPr>
        <sz val="8"/>
        <rFont val="Calibri"/>
        <family val="2"/>
        <charset val="186"/>
        <scheme val="minor"/>
      </rPr>
      <t>)</t>
    </r>
  </si>
  <si>
    <r>
      <t>Waste water collection and treatment compliant with energy efficiency criteria</t>
    </r>
    <r>
      <rPr>
        <i/>
        <sz val="8"/>
        <rFont val="Calibri"/>
        <family val="2"/>
        <charset val="186"/>
        <scheme val="minor"/>
      </rPr>
      <t xml:space="preserve"> If the objective of the measure for the constructed front-to-end waste water system to have net zero energy use or for the renewal of the front-to-end waste water system to lead to a decreased average energy use by at least 10 % (solely by energy efficiency measures and not by material changes or changes in load)</t>
    </r>
  </si>
  <si>
    <r>
      <t>Use of recycled materials as raw materials compliant with the efficiency criteria (</t>
    </r>
    <r>
      <rPr>
        <i/>
        <sz val="8"/>
        <rFont val="Calibri"/>
        <family val="2"/>
        <charset val="186"/>
        <scheme val="minor"/>
      </rPr>
      <t>If the objective of the measure is to convert at least 50 %, in terms of weight, of the processed separately collected non-hazardous waste into secondary raw materials.)</t>
    </r>
  </si>
  <si>
    <r>
      <t>Rehabilitation of industrial sites and contaminated land compliant with efficiency criteria (</t>
    </r>
    <r>
      <rPr>
        <i/>
        <sz val="8"/>
        <rFont val="Calibri"/>
        <family val="2"/>
        <charset val="186"/>
        <scheme val="minor"/>
      </rPr>
      <t>If the objective of the measure is to turn industrial sites and contaminated land into a natural carbon sink)</t>
    </r>
  </si>
  <si>
    <r>
      <t xml:space="preserve">Clean urban transport infrastructure </t>
    </r>
    <r>
      <rPr>
        <i/>
        <sz val="8"/>
        <rFont val="Calibri"/>
        <family val="2"/>
        <charset val="186"/>
        <scheme val="minor"/>
      </rPr>
      <t>(Clean urban transport infrastructure refers to infrastructure that enables the operation of zero-emission rolling stock.)</t>
    </r>
  </si>
  <si>
    <r>
      <t xml:space="preserve">Clean urban transport rolling stock </t>
    </r>
    <r>
      <rPr>
        <i/>
        <sz val="8"/>
        <rFont val="Calibri"/>
        <family val="2"/>
        <charset val="186"/>
        <scheme val="minor"/>
      </rPr>
      <t>(Clean urban transport infrastructure refers to infrastructure that enables the operation of zero-emission rolling stock.)</t>
    </r>
  </si>
  <si>
    <r>
      <t xml:space="preserve">Alternative fuels infrastructure </t>
    </r>
    <r>
      <rPr>
        <i/>
        <sz val="8"/>
        <rFont val="Calibri"/>
        <family val="2"/>
        <charset val="186"/>
        <scheme val="minor"/>
      </rPr>
      <t>(If the objective of the measure is in line with Directive (EU) 2018/2001.)</t>
    </r>
  </si>
  <si>
    <r>
      <t xml:space="preserve">Newly built or upgraded motorways and roads - TEN-T core network </t>
    </r>
    <r>
      <rPr>
        <i/>
        <sz val="8"/>
        <rFont val="Calibri"/>
        <family val="2"/>
        <charset val="186"/>
        <scheme val="minor"/>
      </rPr>
      <t>(For intervention fields 087 to 091, intervention fields 081, 082 and 086 can be used for elements of the measures that relate to interventions in alternative fuels, including EV charging, or public transport.)</t>
    </r>
  </si>
  <si>
    <r>
      <t>Newly built</t>
    </r>
    <r>
      <rPr>
        <b/>
        <u/>
        <sz val="8"/>
        <rFont val="Calibri"/>
        <family val="2"/>
        <charset val="186"/>
        <scheme val="minor"/>
      </rPr>
      <t xml:space="preserve"> </t>
    </r>
    <r>
      <rPr>
        <sz val="8"/>
        <rFont val="Calibri"/>
        <family val="2"/>
        <charset val="186"/>
        <scheme val="minor"/>
      </rPr>
      <t>or upgraded secondary road links to TEN-T road network and nodes</t>
    </r>
  </si>
  <si>
    <r>
      <t>Newly</t>
    </r>
    <r>
      <rPr>
        <b/>
        <u/>
        <sz val="8"/>
        <rFont val="Calibri"/>
        <family val="2"/>
        <charset val="186"/>
        <scheme val="minor"/>
      </rPr>
      <t xml:space="preserve"> </t>
    </r>
    <r>
      <rPr>
        <sz val="8"/>
        <rFont val="Calibri"/>
        <family val="2"/>
        <charset val="186"/>
        <scheme val="minor"/>
      </rPr>
      <t>built or upgraded</t>
    </r>
    <r>
      <rPr>
        <u/>
        <sz val="8"/>
        <rFont val="Calibri"/>
        <family val="2"/>
        <charset val="186"/>
        <scheme val="minor"/>
      </rPr>
      <t xml:space="preserve"> </t>
    </r>
    <r>
      <rPr>
        <sz val="8"/>
        <rFont val="Calibri"/>
        <family val="2"/>
        <charset val="186"/>
        <scheme val="minor"/>
      </rPr>
      <t>other national, regional and local access roads</t>
    </r>
  </si>
  <si>
    <r>
      <t>Other newly built  or upgraded</t>
    </r>
    <r>
      <rPr>
        <u/>
        <sz val="8"/>
        <rFont val="Calibri"/>
        <family val="2"/>
        <charset val="186"/>
        <scheme val="minor"/>
      </rPr>
      <t xml:space="preserve"> </t>
    </r>
    <r>
      <rPr>
        <sz val="8"/>
        <rFont val="Calibri"/>
        <family val="2"/>
        <charset val="186"/>
        <scheme val="minor"/>
      </rPr>
      <t>railways</t>
    </r>
  </si>
  <si>
    <r>
      <t xml:space="preserve">Other newly or upgraded built railways – electric/zero emission </t>
    </r>
    <r>
      <rPr>
        <i/>
        <sz val="8"/>
        <rFont val="Calibri"/>
        <family val="2"/>
        <charset val="186"/>
        <scheme val="minor"/>
      </rPr>
      <t>(If the objective of the measure relates to electrified trackside and associated subsystems or if there is a plan for electrification or it will be fit for use by zero tailpipe emission trains within 10 years.)</t>
    </r>
  </si>
  <si>
    <r>
      <t xml:space="preserve">Reconstructed or </t>
    </r>
    <r>
      <rPr>
        <strike/>
        <sz val="8"/>
        <rFont val="Calibri"/>
        <family val="2"/>
        <charset val="186"/>
        <scheme val="minor"/>
      </rPr>
      <t xml:space="preserve"> </t>
    </r>
    <r>
      <rPr>
        <sz val="8"/>
        <rFont val="Calibri"/>
        <family val="2"/>
        <charset val="186"/>
        <scheme val="minor"/>
      </rPr>
      <t>modernised railways - TEN-T core network</t>
    </r>
  </si>
  <si>
    <r>
      <t>Other reconstructed or modernised railways – electric/zero emission (</t>
    </r>
    <r>
      <rPr>
        <i/>
        <sz val="8"/>
        <rFont val="Calibri"/>
        <family val="2"/>
        <charset val="186"/>
        <scheme val="minor"/>
      </rPr>
      <t>Also applies to bi-mode trains</t>
    </r>
    <r>
      <rPr>
        <sz val="8"/>
        <rFont val="Calibri"/>
        <family val="2"/>
        <charset val="186"/>
        <scheme val="minor"/>
      </rPr>
      <t>)</t>
    </r>
  </si>
  <si>
    <r>
      <t xml:space="preserve">Protection, development and promotion of public tourism assets and </t>
    </r>
    <r>
      <rPr>
        <strike/>
        <sz val="8"/>
        <rFont val="Calibri"/>
        <family val="2"/>
        <charset val="186"/>
        <scheme val="minor"/>
      </rPr>
      <t xml:space="preserve"> </t>
    </r>
    <r>
      <rPr>
        <sz val="8"/>
        <rFont val="Calibri"/>
        <family val="2"/>
        <charset val="186"/>
        <scheme val="minor"/>
      </rPr>
      <t>tourism services</t>
    </r>
  </si>
  <si>
    <r>
      <t xml:space="preserve">Cities, towns, suburbs </t>
    </r>
    <r>
      <rPr>
        <b/>
        <u/>
        <sz val="8"/>
        <color theme="1"/>
        <rFont val="Calibri"/>
        <family val="2"/>
        <charset val="186"/>
        <scheme val="minor"/>
      </rPr>
      <t>and connected rural areas</t>
    </r>
  </si>
  <si>
    <t>SIA "Eiopas dzelzceļa līnijas"</t>
  </si>
  <si>
    <t xml:space="preserve">VAS "Latvijas dzelzceļš" </t>
  </si>
  <si>
    <t>nodibinājums "Akadēmiskās informācijas centrs"</t>
  </si>
  <si>
    <t>Lielo ostu publiskās infrastruktūras attīstība, tai skaitā, drošības un militārās mobilitātes infrastruktūras attīstībai</t>
  </si>
  <si>
    <t>Uzlabot efektīvus savienojumus Daugavpils pilsētā un Latgales reģionā, pārbūvējot Vienības tiltu Daugavpilī</t>
  </si>
  <si>
    <t>Militārās mobilitātes infrastruktūra</t>
  </si>
  <si>
    <t>Military Mobility</t>
  </si>
  <si>
    <t>5.2.</t>
  </si>
  <si>
    <t>2.6.</t>
  </si>
  <si>
    <t>3.3.</t>
  </si>
  <si>
    <t>Civilās aizsardzības stiprināšana</t>
  </si>
  <si>
    <t>5.2.1.</t>
  </si>
  <si>
    <t>5.2.1.SAM  "Civilās sagatavotības nodrošināšana visu veidu teritorijās"</t>
  </si>
  <si>
    <t>3.3.1.</t>
  </si>
  <si>
    <t>Militārās mobilitātes stiprināšana - dzelzceļš un ostas</t>
  </si>
  <si>
    <t>Duālas izmantojamības infrastruktūra un kiberdrošība</t>
  </si>
  <si>
    <t>3.2.1.SAM "Attīstīt noturīgu aizsardzības infrastruktūru, prioritāti atbalstot divējāda lietojuma infrastruktūru, kā arī uzlabot civilo sagatavotību"</t>
  </si>
  <si>
    <t>Enerģētiskās neatkarība stipirnāšana</t>
  </si>
  <si>
    <t>2.6.1.</t>
  </si>
  <si>
    <t>2.6.1.SAM "Veicināt enerģijas starpsavienojumu un saistītās pārvades, sadales, uzglabāšanas un atbalsta infrastruktūras izbūvi, kā arī kritiskās enerģētikas infrastruktūras aizsardzību un uzlādes infrastruktūras izvēršanu"</t>
  </si>
  <si>
    <t>2.5. Energy independence and building renewable energy capacity</t>
  </si>
  <si>
    <t>2.6. Strengthening energy independence</t>
  </si>
  <si>
    <t>Dual-use infrastructure and cybersecurity</t>
  </si>
  <si>
    <t>3.2. Dual-use infrastructure and cybersecurity</t>
  </si>
  <si>
    <t>3.3. Strengthening military mobility - railways and ports</t>
  </si>
  <si>
    <t>Strengthening civil protection</t>
  </si>
  <si>
    <t>5.2. Strengthening of civil protection</t>
  </si>
  <si>
    <t xml:space="preserve"> "Veicināt enerģijas starpsavienojumu un saistītās pārvades, sadales, uzglabāšanas un atbalsta infrastruktūras izbūvi, kā arī kritiskās enerģētikas infrastruktūras aizsardzību un uzlādes infrastruktūras izvēršanu"</t>
  </si>
  <si>
    <t>Promoting energy interconnectors and related transmission, distribution, storage and supportive infrastructure, as well as protection of critical energy infrastructure and the deployment of recharging infrastructure</t>
  </si>
  <si>
    <t>"Attīstīt noturīgu aizsardzības infrastruktūru, veicinot militāro mobilitāti Eiropas Savienībā</t>
  </si>
  <si>
    <t>"Attīstīt noturīgu aizsardzības infrastruktūru, prioritāti atbalstot divējāda lietojuma infrastruktūru, kā arī uzlabot civilo sagatavotību"</t>
  </si>
  <si>
    <t>Develop a resilient defence infrastructure, with priority given to supporting dual-use infrastructure, as well as improving civil preparedness</t>
  </si>
  <si>
    <t>3.3.1. "Attīstīt noturīgu aizsardzības infrastruktūru, veicinot militāro mobilitāti Eiropas Savienībā"</t>
  </si>
  <si>
    <t>Development of a resilient defence infrastructure by promoting military mobility within the European Union</t>
  </si>
  <si>
    <t>"Civilās sagatavotības nodrošināšana visu veidu teritorijās"</t>
  </si>
  <si>
    <t>Ensuring civil preparedness in all types of territories</t>
  </si>
  <si>
    <t>"Attīstīt noturīgu aizsardzības infrastruktūru, veicinot militāro mobilitāti Eiropas Savienībā"</t>
  </si>
  <si>
    <t>Pašvaldība vai tās izveidots sociālo pakalpojumu sniedzējs, vai cits sociālo pakalpojumu sniedzējs, kuru pašvaldība ir piesaistījusi uz deleģējuma vai iepirkuma līguma pamata</t>
  </si>
  <si>
    <t>Lielo ostu divējāda lietojuma publiskās infrastruktūras attīstība</t>
  </si>
  <si>
    <t>Valsts izglītības attīstības aģentūra (VIAA)</t>
  </si>
  <si>
    <t>Augstskolas, koledžas</t>
  </si>
  <si>
    <t>pašvaldības, valsts profesionālās un vispārējās izglītības iestādes, IZM, LVA, KM</t>
  </si>
  <si>
    <t>LVA</t>
  </si>
  <si>
    <t>Pasākuma ietvaros plānota vispārējās un profesionālās izglītības iestāžu profesionālā atbalsta sistēmas izveide ar mērķi koordinēt pedagogu profesionālās kompetences pilnveidi valsts, pašvaldību un izglītības iestāžu līmenī, īstenojot šādas funkcijas: profesionālās pilnveides vajadzību analīze un profesionālās kompetences pilnveide pedagogiem, izglītības iestāžu vadības, izglītības programmu īstenošanā un ieviešanā iesaistītajām personām, pašvaldību izglītības speciālistiem un profesionālā atbalsta sniegšanā iesaistītajiem speciālistiem, inovatīvu, pētniecībā un labā praksē balstītu mācību līdzekļu izstrāde vai adaptācija, sadarbības koordinēšana starp vispārējās, profesionālās un augstākās izglītības iestādēm, profesionālā atbalsta nodrošināšana izglītības iestādēm, sadarbības un pieredzes apmaiņas tīkla veidošana un uzturēšana, prakšu vadītāju un darba vidē balstītu (DVB) mācību īstenotāju profesionālā un pedagoģiskā  pilnveide, pedagogu profesionālo organizāciju darbības veicināšana profesijas attīstībai. Atbalsts nacionāla un starptautiska mēroga pasākumu īstenošanai skolēnu talantu attīstībai (olimpiādes; skolēnu zinātniski pētnieciskā darbība; metodiskais atbalsts pedagogiem; talantu tīklošanās, sadarbība).</t>
  </si>
  <si>
    <t>enhancing industrial capacities for defence capabilities</t>
  </si>
  <si>
    <t>Rūpniecisko spēju uzlabošana aizsardzības stiprināšanai</t>
  </si>
  <si>
    <t>Katastrofu pārvaldības centru būvniecība</t>
  </si>
  <si>
    <t>enhancing industrial capacities to foster dual use as well as defence capabilities</t>
  </si>
  <si>
    <t xml:space="preserve">Garantijas:
- Darījumiem līdz 25 milj.euro; 
Apgrozāmiem līdzekļiem, investīciju aizdevumiem, finašu līzingam un banku garantijai
Protfeļgarantijas:
- Līdz 80% apmērā;
- Darījumiem līdz 500 tūkst.euro;
- Apgrozāmiem līdzekļiem, investīciju aizdevumiem, līzingam un faktoringam 
</t>
  </si>
  <si>
    <t>`</t>
  </si>
  <si>
    <t>Dzelzceļa infrastruktūras attīstība un energoefektivitātes uzlabošana sabiedriskajos pasažieru pārvadājumos</t>
  </si>
  <si>
    <t>Valsts Izglītības attīstības aģentūra</t>
  </si>
  <si>
    <t>N/A, jo uzreiz tika iesniegts UK</t>
  </si>
  <si>
    <t>Prasmju un nodarbinātības veicināšana digitālo tehnoloģiju un dziļo tehnoloģiju inovāciju, tīru un resursefektīvu tehnoloģiju, biotehnoloģiju un aizsardzības tehnoloģiju jomā</t>
  </si>
  <si>
    <t>Atbalsts prasmju attīstīšanai vai piekļuvei nodarbinātībai digitālo tehnoloģiju, dziļo tehnoloģiju inovācijas, biotehnoloģiju un aizsardzības tehnoloģiju jomā</t>
  </si>
  <si>
    <t>Ienesīgas investīcijas lielos uzņēmumos aizsardzības un divējāda lietojuma tehnoloģiju jomā</t>
  </si>
  <si>
    <t>Ienesīgas investīcijas MVU aizsardzības un divējāda lietojuma tehnoloģiju jomā</t>
  </si>
  <si>
    <t>Enerģijas starpsavienotāji un saistītā pārvades, sadales, uzkrāšanas un atbalsta infrastruktūra</t>
  </si>
  <si>
    <t>Kritiski svarīgās infrastruktūras aizsardzība</t>
  </si>
  <si>
    <t>Aizsardzības infrastruktūra un divējāda lietojuma infrastruktūras būvniecība un modernizācija, citstarp militārās mobilitātes veicināšanai</t>
  </si>
  <si>
    <t>Construction of disaster management centers</t>
  </si>
  <si>
    <t>To create an exchange system of assistive technologies for learning educational programs</t>
  </si>
  <si>
    <t>Exchange system of assistive technologies</t>
  </si>
  <si>
    <t>Promoting renewable energy - biomethane</t>
  </si>
  <si>
    <t>AER - biomethane</t>
  </si>
  <si>
    <t>AER- biometāns</t>
  </si>
  <si>
    <t>Enerģētiskā neatkarība</t>
  </si>
  <si>
    <t>Energy independence</t>
  </si>
  <si>
    <t>Enerģētiskās drošības infrastruktūras attīstība</t>
  </si>
  <si>
    <t>Development of energy security infrastructure</t>
  </si>
  <si>
    <t>7.</t>
  </si>
  <si>
    <t>"Rūpniecisko spēju uzlabošana, lai veicinātu aizsardzības spējas, prioritāti piešķirot divējāda lietojuma spējām "</t>
  </si>
  <si>
    <t>1.5.1.SAM "Rūpniecisko spēju uzlabošana, lai veicinātu aizsardzības spējas, prioritāti piešķirot divējāda lietojuma spējām"</t>
  </si>
  <si>
    <t>Latviešu valodas apguves piedāvājuma paplašināšana</t>
  </si>
  <si>
    <t>4.2.1.8.</t>
  </si>
  <si>
    <t>Development of dual-use public infrastructure in major ports</t>
  </si>
  <si>
    <t>Rūpniecisko spēju uzlabošana, prioritāti divējāda vai militāra lietojuma produktu ieviešanai un komercializācijai</t>
  </si>
  <si>
    <t>Pieteikts uz 18.decembra AK</t>
  </si>
  <si>
    <t>2.6.1.1.</t>
  </si>
  <si>
    <t xml:space="preserve">2.6.1.2. </t>
  </si>
  <si>
    <t>1.5.1.0.</t>
  </si>
  <si>
    <t>3.2.1.1.</t>
  </si>
  <si>
    <t>3.2.1.2.</t>
  </si>
  <si>
    <t>3.2.1.3.</t>
  </si>
  <si>
    <t>3.2.1.4.</t>
  </si>
  <si>
    <t>3.2.1.5.</t>
  </si>
  <si>
    <t>3.3.1.1.</t>
  </si>
  <si>
    <t>3.3.1.2.</t>
  </si>
  <si>
    <t>5.2.1.1.</t>
  </si>
  <si>
    <t>pašvaldības (Alūksnes novada pašvaldība, Augšdaugavas novada pašvaldība, Balvu novada pašvaldība, Krāslavas novada pašvaldība, Ludzas novada pašvaldība, Preiļu novada pašvaldība un Rēzeknes novada pašvaldība)</t>
  </si>
  <si>
    <t>IKT risinājumu un pakalpojumu attīstība un iespēju radīšana privātajam sektoram****</t>
  </si>
  <si>
    <t>Energoefektivitātes paaugstināšana valsts ēkās****</t>
  </si>
  <si>
    <t>Notekūdeņu dūņu pārstrāde****</t>
  </si>
  <si>
    <t>Iekšzemes intermodālo termināļu ("sauso ostu") attīstības projekti****</t>
  </si>
  <si>
    <t>Ārstniecības iestāžu infrastruktūras attīstība****</t>
  </si>
  <si>
    <t>**** Ministru kabineta 2025.gada 25.novembra sēdē atbalstīts papildu ES fondu finansējums 41 milj. EUR Latvijas Onkoloģiskā centra (LOC) infrastruktūrai no pasākumiem, kuru ieviešana kavējas (t.sk. no 2.2.2.3.pasākuma "Notekūdeņu dūņu pārstrāde" 23,1 milj. EUR, no 3.1.1.7.pasākuma "Iekšzemes intermodālo termināļu ("sauso ostu") attīstības projekti" 4,7 milj. EUR, no 1.3.1.1.pasākuma "IKT risinājumu un pakalpojumu attīstība un iespēju radīšana privātajam sektoram" 1,3 milj. EUR, no 2.1.1.4.pasākuma "Valsts ēku energoefektivitāte" 11,9 milj. EUR)</t>
  </si>
  <si>
    <t>šobrīd Programmā</t>
  </si>
  <si>
    <t>Regulā noteiktais</t>
  </si>
  <si>
    <t>Dati uz 17.12.2025.</t>
  </si>
  <si>
    <t xml:space="preserve">Pieteikts uz 18.decembra AK </t>
  </si>
  <si>
    <t>Kritērīju apstiprināšanas UK datums/ plānotais ceturksnis</t>
  </si>
  <si>
    <t>SAM MKN TAP saskaņošanas uzsākšanas datums/ plānotais ceturksnis</t>
  </si>
  <si>
    <t>SAM MKN MK apstiprināšanas datums/  plānotais ceturksnis</t>
  </si>
  <si>
    <t>Kritēriju izskatīšanas AK datums/ plānotais ceturksnis</t>
  </si>
  <si>
    <t>Projektu iesniegumu atlases datums/ plānotais ceturksnis</t>
  </si>
  <si>
    <r>
      <t>ES FONDU finansējums</t>
    </r>
    <r>
      <rPr>
        <sz val="8"/>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</si>
</sst>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0"/>
    <numFmt numFmtId="173" formatCode="0.0%"/>
    <numFmt numFmtId="174" formatCode="0.000%"/>
    <numFmt numFmtId="177" formatCode="0.0000000000000%"/>
    <numFmt numFmtId="182" formatCode="_-* #,##0_-;\-* #,##0_-;_-* &quot;-&quot;??_-;_-@_-"/>
  </numFmts>
  <fonts count="33"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b/>
      <sz val="8"/>
      <color theme="1"/>
      <name val="Calibri"/>
      <family val="2"/>
      <charset val="186"/>
      <scheme val="minor"/>
    </font>
    <font>
      <i/>
      <sz val="8"/>
      <color theme="0" tint="-0.499984740745262"/>
      <name val="Calibri"/>
      <family val="2"/>
      <charset val="186"/>
      <scheme val="minor"/>
    </font>
    <font>
      <sz val="8"/>
      <color theme="1"/>
      <name val="Calibri"/>
      <family val="2"/>
      <charset val="186"/>
      <scheme val="minor"/>
    </font>
    <font>
      <b/>
      <sz val="10"/>
      <name val="Calibri"/>
      <family val="2"/>
      <charset val="186"/>
      <scheme val="minor"/>
    </font>
    <font>
      <sz val="8"/>
      <name val="Calibri"/>
      <family val="2"/>
      <charset val="186"/>
      <scheme val="minor"/>
    </font>
    <font>
      <b/>
      <sz val="8"/>
      <name val="Calibri"/>
      <family val="2"/>
      <charset val="186"/>
      <scheme val="minor"/>
    </font>
    <font>
      <sz val="8"/>
      <color rgb="FFFF0000"/>
      <name val="Calibri"/>
      <family val="2"/>
      <charset val="186"/>
      <scheme val="minor"/>
    </font>
    <font>
      <sz val="8"/>
      <color theme="0" tint="-0.499984740745262"/>
      <name val="Calibri"/>
      <family val="2"/>
      <charset val="186"/>
      <scheme val="minor"/>
    </font>
    <font>
      <b/>
      <sz val="8"/>
      <color theme="0" tint="-0.499984740745262"/>
      <name val="Calibri"/>
      <family val="2"/>
      <charset val="186"/>
      <scheme val="minor"/>
    </font>
    <font>
      <strike/>
      <sz val="8"/>
      <name val="Calibri"/>
      <family val="2"/>
      <charset val="186"/>
      <scheme val="minor"/>
    </font>
    <font>
      <i/>
      <sz val="8"/>
      <name val="Calibri"/>
      <family val="2"/>
      <charset val="186"/>
      <scheme val="minor"/>
    </font>
    <font>
      <sz val="8"/>
      <color rgb="FF000000"/>
      <name val="Calibri"/>
      <family val="2"/>
      <charset val="186"/>
      <scheme val="minor"/>
    </font>
    <font>
      <strike/>
      <sz val="8"/>
      <color rgb="FF000000"/>
      <name val="Calibri"/>
      <family val="2"/>
      <charset val="186"/>
      <scheme val="minor"/>
    </font>
    <font>
      <b/>
      <sz val="8"/>
      <color rgb="FF7030A0"/>
      <name val="Calibri"/>
      <family val="2"/>
      <charset val="186"/>
      <scheme val="minor"/>
    </font>
    <font>
      <b/>
      <sz val="8"/>
      <color rgb="FFFF0000"/>
      <name val="Calibri"/>
      <family val="2"/>
      <charset val="186"/>
      <scheme val="minor"/>
    </font>
    <font>
      <sz val="8"/>
      <color rgb="FF0070C0"/>
      <name val="Calibri"/>
      <family val="2"/>
      <charset val="186"/>
      <scheme val="minor"/>
    </font>
    <font>
      <b/>
      <i/>
      <sz val="8"/>
      <name val="Calibri"/>
      <family val="2"/>
      <charset val="186"/>
      <scheme val="minor"/>
    </font>
    <font>
      <b/>
      <i/>
      <sz val="8"/>
      <color theme="1"/>
      <name val="Calibri"/>
      <family val="2"/>
      <charset val="186"/>
      <scheme val="minor"/>
    </font>
    <font>
      <b/>
      <u/>
      <sz val="8"/>
      <name val="Calibri"/>
      <family val="2"/>
      <charset val="186"/>
      <scheme val="minor"/>
    </font>
    <font>
      <b/>
      <sz val="12"/>
      <color theme="1"/>
      <name val="Calibri"/>
      <family val="2"/>
      <charset val="186"/>
      <scheme val="minor"/>
    </font>
    <font>
      <b/>
      <i/>
      <sz val="8"/>
      <color theme="0" tint="-0.499984740745262"/>
      <name val="Calibri"/>
      <family val="2"/>
      <charset val="186"/>
      <scheme val="minor"/>
    </font>
    <font>
      <u/>
      <sz val="8"/>
      <name val="Calibri"/>
      <family val="2"/>
      <charset val="186"/>
      <scheme val="minor"/>
    </font>
    <font>
      <i/>
      <sz val="8"/>
      <color theme="1"/>
      <name val="Calibri"/>
      <family val="2"/>
      <charset val="186"/>
      <scheme val="minor"/>
    </font>
    <font>
      <b/>
      <u/>
      <sz val="8"/>
      <color theme="1"/>
      <name val="Calibri"/>
      <family val="2"/>
      <charset val="186"/>
      <scheme val="minor"/>
    </font>
    <font>
      <u/>
      <sz val="8"/>
      <color theme="1"/>
      <name val="Calibri"/>
      <family val="2"/>
      <charset val="186"/>
      <scheme val="minor"/>
    </font>
    <font>
      <b/>
      <sz val="8"/>
      <color rgb="FF00B050"/>
      <name val="Calibri"/>
      <family val="2"/>
      <charset val="186"/>
      <scheme val="minor"/>
    </font>
    <font>
      <sz val="8"/>
      <color rgb="FF00B050"/>
      <name val="Calibri"/>
      <family val="2"/>
      <charset val="186"/>
      <scheme val="minor"/>
    </font>
    <font>
      <sz val="8"/>
      <name val="Calibri"/>
      <family val="2"/>
      <scheme val="minor"/>
    </font>
    <font>
      <b/>
      <sz val="8"/>
      <name val="Calibri"/>
      <family val="2"/>
      <scheme val="minor"/>
    </font>
    <font>
      <sz val="12"/>
      <color theme="1"/>
      <name val="Calibri"/>
      <family val="2"/>
      <charset val="186"/>
      <scheme val="minor"/>
    </font>
  </fonts>
  <fills count="22">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dotted">
        <color indexed="64"/>
      </left>
      <right style="dotted">
        <color indexed="64"/>
      </right>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dotted">
        <color indexed="64"/>
      </right>
      <top/>
      <bottom style="dotted">
        <color indexed="64"/>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cellStyleXfs>
  <cellXfs count="351">
    <xf numFmtId="0" fontId="0" fillId="0" borderId="0" xfId="0"/>
    <xf numFmtId="0" fontId="4" fillId="0" borderId="0" xfId="0" applyFont="1" applyAlignment="1">
      <alignment horizontal="center" vertical="center"/>
    </xf>
    <xf numFmtId="0" fontId="4" fillId="0" borderId="0" xfId="0" applyFont="1"/>
    <xf numFmtId="0" fontId="5" fillId="0" borderId="0" xfId="0" applyFont="1"/>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horizontal="center"/>
    </xf>
    <xf numFmtId="0" fontId="7" fillId="0" borderId="0" xfId="0" applyFont="1" applyAlignment="1">
      <alignment horizontal="center" vertical="top"/>
    </xf>
    <xf numFmtId="0" fontId="3" fillId="0" borderId="0" xfId="0" applyFont="1" applyAlignment="1">
      <alignment horizontal="center"/>
    </xf>
    <xf numFmtId="0" fontId="4" fillId="0" borderId="1" xfId="0" applyFont="1" applyBorder="1"/>
    <xf numFmtId="3" fontId="5" fillId="0" borderId="0" xfId="0" applyNumberFormat="1" applyFont="1" applyAlignment="1">
      <alignment horizontal="center" vertical="top"/>
    </xf>
    <xf numFmtId="0" fontId="10" fillId="0" borderId="0" xfId="0" applyFont="1" applyAlignment="1">
      <alignment horizontal="center" vertical="top"/>
    </xf>
    <xf numFmtId="3" fontId="10" fillId="0" borderId="0" xfId="0" applyNumberFormat="1" applyFont="1" applyAlignment="1">
      <alignment horizontal="center" vertical="top"/>
    </xf>
    <xf numFmtId="0" fontId="3"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wrapText="1"/>
    </xf>
    <xf numFmtId="0" fontId="9" fillId="0" borderId="0" xfId="0" applyFont="1" applyAlignment="1">
      <alignment horizontal="left" vertical="top"/>
    </xf>
    <xf numFmtId="3" fontId="5" fillId="0" borderId="0" xfId="0" applyNumberFormat="1" applyFont="1" applyAlignment="1">
      <alignment horizontal="center"/>
    </xf>
    <xf numFmtId="3" fontId="5" fillId="0" borderId="0" xfId="0" applyNumberFormat="1" applyFont="1"/>
    <xf numFmtId="182" fontId="5" fillId="0" borderId="0" xfId="3" applyNumberFormat="1" applyFont="1" applyAlignment="1">
      <alignment horizontal="center" vertical="top"/>
    </xf>
    <xf numFmtId="3" fontId="3" fillId="0" borderId="0" xfId="0" applyNumberFormat="1" applyFont="1" applyAlignment="1">
      <alignment horizontal="center"/>
    </xf>
    <xf numFmtId="3" fontId="7" fillId="0" borderId="0" xfId="0" applyNumberFormat="1" applyFont="1" applyAlignment="1">
      <alignment horizontal="center" vertical="top"/>
    </xf>
    <xf numFmtId="0" fontId="5" fillId="0" borderId="0" xfId="0" applyFont="1" applyAlignment="1">
      <alignment vertical="top"/>
    </xf>
    <xf numFmtId="3" fontId="5" fillId="0" borderId="0" xfId="0" applyNumberFormat="1" applyFont="1" applyAlignment="1">
      <alignment horizontal="center" vertical="center"/>
    </xf>
    <xf numFmtId="3" fontId="9" fillId="0" borderId="0" xfId="0" applyNumberFormat="1" applyFont="1" applyAlignment="1">
      <alignment horizontal="center" vertical="top"/>
    </xf>
    <xf numFmtId="0" fontId="7" fillId="0" borderId="1" xfId="0" applyFont="1" applyBorder="1" applyAlignment="1">
      <alignment horizontal="left" vertical="top" wrapText="1"/>
    </xf>
    <xf numFmtId="0" fontId="10" fillId="0" borderId="0" xfId="0" applyFont="1" applyAlignment="1">
      <alignment horizontal="center"/>
    </xf>
    <xf numFmtId="10" fontId="8"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top"/>
    </xf>
    <xf numFmtId="0" fontId="8"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top" wrapText="1"/>
    </xf>
    <xf numFmtId="3" fontId="7" fillId="0" borderId="1" xfId="0" applyNumberFormat="1" applyFont="1" applyBorder="1" applyAlignment="1">
      <alignment horizontal="center" vertical="top" wrapText="1"/>
    </xf>
    <xf numFmtId="0" fontId="5" fillId="0" borderId="0" xfId="0" applyFont="1" applyAlignment="1">
      <alignment horizontal="center" vertical="center"/>
    </xf>
    <xf numFmtId="0" fontId="3" fillId="4" borderId="1" xfId="0" applyFont="1" applyFill="1" applyBorder="1" applyAlignment="1">
      <alignment horizontal="left" vertical="top"/>
    </xf>
    <xf numFmtId="3" fontId="7" fillId="0" borderId="0" xfId="0" applyNumberFormat="1" applyFont="1" applyAlignment="1">
      <alignment horizontal="center" vertical="center"/>
    </xf>
    <xf numFmtId="0" fontId="5" fillId="0" borderId="1" xfId="0" applyFont="1" applyBorder="1" applyAlignment="1">
      <alignment horizontal="center" vertical="top"/>
    </xf>
    <xf numFmtId="0" fontId="3" fillId="4" borderId="12" xfId="0" applyFont="1" applyFill="1" applyBorder="1" applyAlignment="1">
      <alignment horizontal="center" vertical="center" wrapText="1"/>
    </xf>
    <xf numFmtId="0" fontId="8" fillId="0" borderId="1" xfId="0" applyFont="1" applyBorder="1" applyAlignment="1">
      <alignment horizontal="center" vertical="top"/>
    </xf>
    <xf numFmtId="3" fontId="7" fillId="0" borderId="1" xfId="0" applyNumberFormat="1" applyFont="1" applyBorder="1" applyAlignment="1">
      <alignment horizontal="center" vertical="top"/>
    </xf>
    <xf numFmtId="177" fontId="7" fillId="0" borderId="1" xfId="0" applyNumberFormat="1" applyFont="1" applyBorder="1" applyAlignment="1">
      <alignment horizontal="center" vertical="top" wrapText="1"/>
    </xf>
    <xf numFmtId="4" fontId="7" fillId="0" borderId="1" xfId="0" applyNumberFormat="1" applyFont="1" applyBorder="1" applyAlignment="1">
      <alignment horizontal="center" vertical="top" wrapText="1"/>
    </xf>
    <xf numFmtId="14" fontId="8" fillId="4" borderId="1"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xf>
    <xf numFmtId="0" fontId="8" fillId="4" borderId="1" xfId="0" applyFont="1" applyFill="1" applyBorder="1" applyAlignment="1">
      <alignment horizontal="center" vertical="top" wrapText="1"/>
    </xf>
    <xf numFmtId="0" fontId="7" fillId="4" borderId="1" xfId="0" applyFont="1" applyFill="1" applyBorder="1" applyAlignment="1">
      <alignment horizontal="center" vertical="top" wrapText="1"/>
    </xf>
    <xf numFmtId="3"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Border="1" applyAlignment="1">
      <alignment wrapText="1"/>
    </xf>
    <xf numFmtId="14" fontId="8" fillId="13" borderId="1" xfId="0" applyNumberFormat="1" applyFont="1" applyFill="1" applyBorder="1" applyAlignment="1">
      <alignment horizontal="center" vertical="top"/>
    </xf>
    <xf numFmtId="0" fontId="7" fillId="0" borderId="1" xfId="0" applyFont="1" applyBorder="1" applyAlignment="1">
      <alignment horizontal="left" vertical="top"/>
    </xf>
    <xf numFmtId="0" fontId="7" fillId="0" borderId="1" xfId="0" applyFont="1" applyBorder="1" applyAlignment="1">
      <alignment vertical="top" wrapText="1"/>
    </xf>
    <xf numFmtId="0" fontId="3" fillId="4" borderId="1" xfId="0" applyFont="1" applyFill="1" applyBorder="1" applyAlignment="1">
      <alignment horizontal="center" vertical="top"/>
    </xf>
    <xf numFmtId="14" fontId="7" fillId="0" borderId="1" xfId="0" applyNumberFormat="1" applyFont="1" applyBorder="1" applyAlignment="1">
      <alignment horizontal="center" vertical="top"/>
    </xf>
    <xf numFmtId="3" fontId="8" fillId="0" borderId="1" xfId="0" applyNumberFormat="1" applyFont="1" applyBorder="1" applyAlignment="1">
      <alignment horizontal="center" vertical="top"/>
    </xf>
    <xf numFmtId="9" fontId="7" fillId="0" borderId="1" xfId="0" applyNumberFormat="1" applyFont="1" applyBorder="1" applyAlignment="1">
      <alignment horizontal="center" vertical="top" wrapText="1"/>
    </xf>
    <xf numFmtId="49" fontId="7" fillId="0" borderId="1" xfId="0" applyNumberFormat="1" applyFont="1" applyBorder="1" applyAlignment="1">
      <alignment horizontal="center" vertical="top"/>
    </xf>
    <xf numFmtId="14" fontId="7" fillId="0" borderId="1" xfId="0" applyNumberFormat="1" applyFont="1" applyBorder="1" applyAlignment="1">
      <alignment horizontal="center" vertical="top" wrapText="1"/>
    </xf>
    <xf numFmtId="0" fontId="7" fillId="4" borderId="1" xfId="0" applyFont="1" applyFill="1" applyBorder="1" applyAlignment="1">
      <alignment horizontal="left" vertical="top" wrapText="1"/>
    </xf>
    <xf numFmtId="0" fontId="8" fillId="0" borderId="1" xfId="0" quotePrefix="1" applyFont="1" applyBorder="1" applyAlignment="1">
      <alignment horizontal="center" vertical="top" wrapText="1"/>
    </xf>
    <xf numFmtId="14" fontId="8" fillId="4" borderId="1" xfId="0" applyNumberFormat="1" applyFont="1" applyFill="1" applyBorder="1" applyAlignment="1">
      <alignment horizontal="center"/>
    </xf>
    <xf numFmtId="0" fontId="7"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top"/>
    </xf>
    <xf numFmtId="0" fontId="7" fillId="0" borderId="1" xfId="0" applyFont="1" applyBorder="1" applyAlignment="1">
      <alignment horizontal="justify" vertical="top" wrapText="1"/>
    </xf>
    <xf numFmtId="0" fontId="7" fillId="0" borderId="1" xfId="0" applyFont="1" applyBorder="1" applyAlignment="1">
      <alignment vertical="top"/>
    </xf>
    <xf numFmtId="0" fontId="8" fillId="4" borderId="1" xfId="0" applyFont="1" applyFill="1" applyBorder="1" applyAlignment="1">
      <alignment horizontal="center" vertical="top"/>
    </xf>
    <xf numFmtId="4" fontId="8" fillId="0" borderId="1" xfId="0" applyNumberFormat="1" applyFont="1" applyBorder="1" applyAlignment="1">
      <alignment horizontal="center" vertical="top" wrapText="1"/>
    </xf>
    <xf numFmtId="9" fontId="14" fillId="0" borderId="1" xfId="0" applyNumberFormat="1" applyFont="1" applyBorder="1" applyAlignment="1">
      <alignment horizontal="left" vertical="top" wrapText="1"/>
    </xf>
    <xf numFmtId="14" fontId="8" fillId="4" borderId="1" xfId="0" applyNumberFormat="1" applyFont="1" applyFill="1" applyBorder="1" applyAlignment="1">
      <alignment horizontal="center" vertical="center" wrapText="1"/>
    </xf>
    <xf numFmtId="0" fontId="7" fillId="0" borderId="6" xfId="0" applyFont="1" applyBorder="1" applyAlignment="1">
      <alignment horizontal="left" vertical="top" wrapText="1"/>
    </xf>
    <xf numFmtId="14" fontId="3" fillId="4" borderId="1" xfId="0" applyNumberFormat="1" applyFont="1" applyFill="1" applyBorder="1" applyAlignment="1">
      <alignment horizontal="center" vertical="top" wrapText="1"/>
    </xf>
    <xf numFmtId="0" fontId="12" fillId="0" borderId="1" xfId="0" applyFont="1" applyBorder="1" applyAlignment="1">
      <alignment vertical="top" wrapText="1"/>
    </xf>
    <xf numFmtId="3" fontId="8" fillId="15" borderId="4" xfId="0" applyNumberFormat="1" applyFont="1" applyFill="1" applyBorder="1" applyAlignment="1">
      <alignment horizontal="center" vertical="top" wrapText="1"/>
    </xf>
    <xf numFmtId="3" fontId="8" fillId="15" borderId="4" xfId="0" applyNumberFormat="1" applyFont="1" applyFill="1" applyBorder="1" applyAlignment="1">
      <alignment horizontal="center" vertical="center" wrapText="1"/>
    </xf>
    <xf numFmtId="3" fontId="8" fillId="0" borderId="4" xfId="0" applyNumberFormat="1" applyFont="1" applyBorder="1" applyAlignment="1">
      <alignment horizontal="center" vertical="center" wrapText="1"/>
    </xf>
    <xf numFmtId="3" fontId="8" fillId="0" borderId="4" xfId="0" applyNumberFormat="1" applyFont="1" applyBorder="1" applyAlignment="1">
      <alignment horizontal="center" vertical="top" wrapText="1"/>
    </xf>
    <xf numFmtId="0" fontId="7" fillId="15" borderId="0" xfId="0" applyFont="1" applyFill="1" applyAlignment="1">
      <alignment horizontal="center" vertical="top"/>
    </xf>
    <xf numFmtId="3" fontId="3" fillId="0" borderId="0" xfId="0" applyNumberFormat="1" applyFont="1" applyAlignment="1">
      <alignment horizontal="center" vertical="top"/>
    </xf>
    <xf numFmtId="3" fontId="8" fillId="0" borderId="0" xfId="0" applyNumberFormat="1" applyFont="1" applyAlignment="1">
      <alignment horizontal="center"/>
    </xf>
    <xf numFmtId="0" fontId="9" fillId="0" borderId="0" xfId="0" applyFont="1" applyAlignment="1">
      <alignment horizontal="right"/>
    </xf>
    <xf numFmtId="0" fontId="3" fillId="17" borderId="1" xfId="0" applyFont="1" applyFill="1" applyBorder="1" applyAlignment="1">
      <alignment horizontal="center" vertical="top"/>
    </xf>
    <xf numFmtId="0" fontId="3" fillId="17"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center" vertical="top"/>
    </xf>
    <xf numFmtId="0" fontId="5" fillId="0" borderId="1" xfId="0" applyFont="1" applyBorder="1" applyAlignment="1">
      <alignment horizontal="center"/>
    </xf>
    <xf numFmtId="0" fontId="5" fillId="0" borderId="1" xfId="0" applyFont="1" applyBorder="1"/>
    <xf numFmtId="0" fontId="3" fillId="17" borderId="9" xfId="0" applyFont="1" applyFill="1" applyBorder="1" applyAlignment="1">
      <alignment horizontal="center" vertical="top"/>
    </xf>
    <xf numFmtId="3" fontId="3" fillId="0" borderId="0" xfId="0" applyNumberFormat="1" applyFont="1"/>
    <xf numFmtId="0" fontId="4" fillId="0" borderId="0" xfId="0" applyFont="1" applyAlignment="1">
      <alignment horizontal="center"/>
    </xf>
    <xf numFmtId="0" fontId="7" fillId="0" borderId="0" xfId="0" applyFont="1" applyAlignment="1">
      <alignment horizontal="left" vertical="top"/>
    </xf>
    <xf numFmtId="0" fontId="18" fillId="0" borderId="0" xfId="0" applyFont="1" applyAlignment="1">
      <alignment horizontal="left" vertical="top" wrapText="1"/>
    </xf>
    <xf numFmtId="3" fontId="7" fillId="0" borderId="0" xfId="0" applyNumberFormat="1" applyFont="1" applyAlignment="1">
      <alignment horizontal="left" vertical="top"/>
    </xf>
    <xf numFmtId="0" fontId="5" fillId="0" borderId="0" xfId="0" applyFont="1" applyAlignment="1">
      <alignment horizontal="left"/>
    </xf>
    <xf numFmtId="0" fontId="11" fillId="0" borderId="0" xfId="0" applyFont="1" applyAlignment="1">
      <alignment horizontal="left" vertical="top"/>
    </xf>
    <xf numFmtId="0" fontId="10" fillId="0" borderId="0" xfId="0" applyFont="1"/>
    <xf numFmtId="0" fontId="3" fillId="0" borderId="0" xfId="0" applyFont="1" applyAlignment="1">
      <alignment horizontal="center" vertical="top"/>
    </xf>
    <xf numFmtId="3" fontId="16" fillId="0" borderId="0" xfId="0" applyNumberFormat="1" applyFont="1" applyAlignment="1">
      <alignment horizontal="center" vertical="top" wrapText="1"/>
    </xf>
    <xf numFmtId="0" fontId="3" fillId="0" borderId="0" xfId="0" applyFont="1" applyAlignment="1">
      <alignment horizontal="center" vertical="top" wrapText="1"/>
    </xf>
    <xf numFmtId="0" fontId="16" fillId="0" borderId="0" xfId="0" applyFont="1" applyAlignment="1">
      <alignment horizontal="center" vertical="top" wrapText="1"/>
    </xf>
    <xf numFmtId="0" fontId="3" fillId="4"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9" fontId="8" fillId="4" borderId="8" xfId="0" applyNumberFormat="1" applyFont="1" applyFill="1" applyBorder="1" applyAlignment="1">
      <alignment horizontal="center" vertical="center" wrapText="1"/>
    </xf>
    <xf numFmtId="0" fontId="5" fillId="0" borderId="1" xfId="0" applyFont="1" applyBorder="1" applyAlignment="1">
      <alignment vertical="top"/>
    </xf>
    <xf numFmtId="3" fontId="5" fillId="0" borderId="1" xfId="0" applyNumberFormat="1" applyFont="1" applyBorder="1" applyAlignment="1">
      <alignment vertical="top"/>
    </xf>
    <xf numFmtId="0" fontId="3" fillId="4" borderId="1" xfId="0" applyFont="1" applyFill="1" applyBorder="1" applyAlignment="1">
      <alignment horizontal="center" vertical="center" wrapText="1"/>
    </xf>
    <xf numFmtId="3" fontId="5" fillId="0" borderId="1" xfId="0" applyNumberFormat="1" applyFont="1" applyBorder="1"/>
    <xf numFmtId="0" fontId="3" fillId="3" borderId="0" xfId="0" applyFont="1"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top" wrapText="1"/>
    </xf>
    <xf numFmtId="3" fontId="3" fillId="0" borderId="1" xfId="0" applyNumberFormat="1" applyFont="1" applyBorder="1" applyAlignment="1">
      <alignment vertical="top"/>
    </xf>
    <xf numFmtId="0" fontId="3" fillId="17" borderId="1" xfId="0" applyFont="1" applyFill="1" applyBorder="1" applyAlignment="1">
      <alignment horizontal="left" vertical="top"/>
    </xf>
    <xf numFmtId="3" fontId="3" fillId="17" borderId="1" xfId="0" applyNumberFormat="1" applyFont="1" applyFill="1" applyBorder="1" applyAlignment="1">
      <alignment vertical="top"/>
    </xf>
    <xf numFmtId="0" fontId="5" fillId="0" borderId="2" xfId="0" applyFont="1" applyBorder="1" applyAlignment="1">
      <alignment horizontal="center" vertical="top"/>
    </xf>
    <xf numFmtId="0" fontId="5" fillId="0" borderId="1" xfId="0" applyFont="1" applyBorder="1" applyAlignment="1">
      <alignment horizontal="justify" vertical="top" wrapText="1"/>
    </xf>
    <xf numFmtId="0" fontId="3" fillId="17" borderId="2" xfId="0" applyFont="1" applyFill="1" applyBorder="1" applyAlignment="1">
      <alignment horizontal="center" vertical="top"/>
    </xf>
    <xf numFmtId="0" fontId="14" fillId="0" borderId="1" xfId="0" applyFont="1" applyBorder="1" applyAlignment="1">
      <alignment vertical="center" wrapText="1"/>
    </xf>
    <xf numFmtId="0" fontId="5" fillId="0" borderId="12" xfId="0" applyFont="1" applyBorder="1" applyAlignment="1">
      <alignment horizontal="center" vertical="top"/>
    </xf>
    <xf numFmtId="3" fontId="5" fillId="0" borderId="8" xfId="0" applyNumberFormat="1" applyFont="1" applyBorder="1" applyAlignment="1">
      <alignment vertical="top"/>
    </xf>
    <xf numFmtId="0" fontId="14" fillId="0" borderId="1" xfId="0" applyFont="1" applyBorder="1" applyAlignment="1">
      <alignment vertical="center"/>
    </xf>
    <xf numFmtId="0" fontId="5" fillId="0" borderId="2" xfId="0" applyFont="1" applyBorder="1" applyAlignment="1">
      <alignment horizontal="center"/>
    </xf>
    <xf numFmtId="0" fontId="3" fillId="17" borderId="9" xfId="0" applyFont="1" applyFill="1" applyBorder="1" applyAlignment="1">
      <alignment horizontal="left" vertical="top"/>
    </xf>
    <xf numFmtId="0" fontId="3" fillId="17" borderId="10" xfId="0" applyFont="1" applyFill="1" applyBorder="1" applyAlignment="1">
      <alignment horizontal="center" vertical="top"/>
    </xf>
    <xf numFmtId="3" fontId="3" fillId="17" borderId="9" xfId="0" applyNumberFormat="1" applyFont="1" applyFill="1" applyBorder="1" applyAlignment="1">
      <alignment vertical="top"/>
    </xf>
    <xf numFmtId="0" fontId="7" fillId="10" borderId="1" xfId="0" applyFont="1" applyFill="1" applyBorder="1" applyAlignment="1">
      <alignment horizontal="center" vertical="top"/>
    </xf>
    <xf numFmtId="0" fontId="7" fillId="10" borderId="1" xfId="0" applyFont="1" applyFill="1" applyBorder="1" applyAlignment="1">
      <alignment horizontal="left" vertical="top" wrapText="1"/>
    </xf>
    <xf numFmtId="0" fontId="5" fillId="17" borderId="1" xfId="0" applyFont="1" applyFill="1" applyBorder="1"/>
    <xf numFmtId="0" fontId="5" fillId="17" borderId="2" xfId="0" applyFont="1" applyFill="1" applyBorder="1"/>
    <xf numFmtId="0" fontId="5" fillId="0" borderId="1" xfId="0" applyFont="1" applyBorder="1" applyAlignment="1">
      <alignment vertical="center"/>
    </xf>
    <xf numFmtId="0" fontId="7" fillId="0" borderId="2" xfId="0" applyFont="1" applyBorder="1" applyAlignment="1">
      <alignment horizontal="center"/>
    </xf>
    <xf numFmtId="3" fontId="7" fillId="0" borderId="1" xfId="0" applyNumberFormat="1" applyFont="1" applyBorder="1" applyAlignment="1">
      <alignment vertical="top"/>
    </xf>
    <xf numFmtId="3" fontId="8" fillId="0" borderId="1" xfId="0" applyNumberFormat="1" applyFont="1" applyBorder="1" applyAlignment="1">
      <alignment vertical="top"/>
    </xf>
    <xf numFmtId="0" fontId="5" fillId="0" borderId="9" xfId="0" applyFont="1" applyBorder="1" applyAlignment="1">
      <alignment horizontal="center" vertical="top"/>
    </xf>
    <xf numFmtId="0" fontId="3" fillId="0" borderId="9" xfId="0" applyFont="1" applyBorder="1" applyAlignment="1">
      <alignment horizontal="right" vertical="top" wrapText="1"/>
    </xf>
    <xf numFmtId="3" fontId="3" fillId="0" borderId="9" xfId="0" applyNumberFormat="1" applyFont="1" applyBorder="1" applyAlignment="1">
      <alignment vertical="top"/>
    </xf>
    <xf numFmtId="3" fontId="4" fillId="0" borderId="0" xfId="0" applyNumberFormat="1" applyFont="1"/>
    <xf numFmtId="0" fontId="3" fillId="5" borderId="0" xfId="0" applyFont="1" applyFill="1"/>
    <xf numFmtId="0" fontId="5" fillId="5" borderId="0" xfId="0" applyFont="1" applyFill="1"/>
    <xf numFmtId="10" fontId="5" fillId="0" borderId="0" xfId="0" applyNumberFormat="1" applyFont="1"/>
    <xf numFmtId="10" fontId="3" fillId="0" borderId="0" xfId="0" applyNumberFormat="1" applyFont="1"/>
    <xf numFmtId="3" fontId="8" fillId="0" borderId="0" xfId="0" applyNumberFormat="1" applyFont="1"/>
    <xf numFmtId="3" fontId="23" fillId="0" borderId="0" xfId="0" applyNumberFormat="1" applyFont="1"/>
    <xf numFmtId="0" fontId="3" fillId="12" borderId="0" xfId="0" applyFont="1" applyFill="1"/>
    <xf numFmtId="0" fontId="5" fillId="12" borderId="0" xfId="0" applyFont="1" applyFill="1"/>
    <xf numFmtId="0" fontId="3" fillId="18" borderId="0" xfId="0" applyFont="1" applyFill="1" applyAlignment="1">
      <alignment horizontal="center"/>
    </xf>
    <xf numFmtId="10" fontId="3" fillId="18" borderId="0" xfId="1" applyNumberFormat="1" applyFont="1" applyFill="1" applyBorder="1" applyAlignment="1">
      <alignment horizontal="center"/>
    </xf>
    <xf numFmtId="0" fontId="5" fillId="0" borderId="0" xfId="0" applyFont="1" applyAlignment="1">
      <alignment horizontal="right"/>
    </xf>
    <xf numFmtId="0" fontId="9" fillId="0" borderId="0" xfId="0" applyFont="1"/>
    <xf numFmtId="3" fontId="5" fillId="3" borderId="0" xfId="0" applyNumberFormat="1" applyFont="1" applyFill="1"/>
    <xf numFmtId="3" fontId="5" fillId="0" borderId="0" xfId="0" applyNumberFormat="1" applyFont="1" applyAlignment="1">
      <alignment vertical="top"/>
    </xf>
    <xf numFmtId="0" fontId="9" fillId="0" borderId="0" xfId="0" applyFont="1" applyAlignment="1">
      <alignment vertical="top"/>
    </xf>
    <xf numFmtId="0" fontId="5" fillId="16" borderId="1" xfId="0" applyFont="1" applyFill="1" applyBorder="1" applyAlignment="1">
      <alignment horizontal="center" vertical="top" wrapText="1"/>
    </xf>
    <xf numFmtId="0" fontId="5" fillId="0" borderId="0" xfId="0" applyFont="1" applyAlignment="1">
      <alignment vertical="center"/>
    </xf>
    <xf numFmtId="3" fontId="5" fillId="0" borderId="1" xfId="0" applyNumberFormat="1" applyFont="1" applyBorder="1" applyAlignment="1">
      <alignment horizontal="right" vertical="top"/>
    </xf>
    <xf numFmtId="0" fontId="14" fillId="0" borderId="1" xfId="0" applyFont="1" applyBorder="1" applyAlignment="1">
      <alignment horizontal="center" vertical="center"/>
    </xf>
    <xf numFmtId="3" fontId="14" fillId="0" borderId="1" xfId="0" applyNumberFormat="1" applyFont="1" applyBorder="1" applyAlignment="1">
      <alignment horizontal="right" vertical="center"/>
    </xf>
    <xf numFmtId="0" fontId="8"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20" borderId="0" xfId="0" applyFont="1" applyFill="1" applyAlignment="1">
      <alignment horizontal="center" vertical="center" wrapText="1"/>
    </xf>
    <xf numFmtId="0" fontId="8" fillId="19" borderId="0" xfId="0" applyFont="1" applyFill="1" applyAlignment="1">
      <alignment horizontal="center" vertical="center" wrapText="1"/>
    </xf>
    <xf numFmtId="0" fontId="8" fillId="7" borderId="1" xfId="0" applyFont="1" applyFill="1" applyBorder="1" applyAlignment="1">
      <alignment horizontal="center" vertical="top" wrapText="1"/>
    </xf>
    <xf numFmtId="0" fontId="8" fillId="7" borderId="1" xfId="0" applyFont="1" applyFill="1" applyBorder="1" applyAlignment="1">
      <alignment vertical="top" wrapText="1"/>
    </xf>
    <xf numFmtId="0" fontId="8" fillId="0" borderId="7" xfId="0" applyFont="1" applyBorder="1" applyAlignment="1">
      <alignment vertical="top"/>
    </xf>
    <xf numFmtId="0" fontId="8" fillId="0" borderId="2" xfId="0" applyFont="1" applyBorder="1" applyAlignment="1">
      <alignment vertical="top"/>
    </xf>
    <xf numFmtId="0" fontId="3" fillId="2" borderId="1" xfId="0" applyFont="1" applyFill="1" applyBorder="1" applyAlignment="1">
      <alignment horizontal="center" vertical="top"/>
    </xf>
    <xf numFmtId="3" fontId="5" fillId="0" borderId="6" xfId="0" applyNumberFormat="1" applyFont="1" applyBorder="1"/>
    <xf numFmtId="9" fontId="7" fillId="8" borderId="1" xfId="0" applyNumberFormat="1" applyFont="1" applyFill="1" applyBorder="1" applyAlignment="1">
      <alignment horizontal="center" vertical="top" wrapText="1"/>
    </xf>
    <xf numFmtId="0" fontId="7" fillId="8" borderId="1" xfId="0" applyFont="1" applyFill="1" applyBorder="1" applyAlignment="1">
      <alignment horizontal="justify" vertical="top" wrapText="1"/>
    </xf>
    <xf numFmtId="9" fontId="7" fillId="3" borderId="1" xfId="0" applyNumberFormat="1" applyFont="1" applyFill="1" applyBorder="1" applyAlignment="1">
      <alignment horizontal="center" vertical="top" wrapText="1"/>
    </xf>
    <xf numFmtId="9" fontId="7" fillId="9" borderId="1" xfId="0" applyNumberFormat="1" applyFont="1" applyFill="1" applyBorder="1" applyAlignment="1">
      <alignment horizontal="center" vertical="top" wrapText="1"/>
    </xf>
    <xf numFmtId="49" fontId="7" fillId="0" borderId="1" xfId="0" applyNumberFormat="1" applyFont="1" applyBorder="1" applyAlignment="1">
      <alignment horizontal="left" vertical="top"/>
    </xf>
    <xf numFmtId="49" fontId="7" fillId="0" borderId="1" xfId="0" applyNumberFormat="1" applyFont="1" applyBorder="1" applyAlignment="1">
      <alignment horizontal="left" vertical="top" wrapText="1"/>
    </xf>
    <xf numFmtId="0" fontId="3" fillId="0" borderId="1" xfId="0" applyFont="1" applyBorder="1" applyAlignment="1">
      <alignment horizontal="center" vertical="top"/>
    </xf>
    <xf numFmtId="0" fontId="8" fillId="0" borderId="7" xfId="0" applyFont="1" applyBorder="1" applyAlignment="1">
      <alignment vertical="top" wrapText="1"/>
    </xf>
    <xf numFmtId="0" fontId="8" fillId="0" borderId="2" xfId="0" applyFont="1" applyBorder="1" applyAlignment="1">
      <alignment vertical="top" wrapText="1"/>
    </xf>
    <xf numFmtId="0" fontId="7" fillId="10" borderId="1" xfId="0" applyFont="1" applyFill="1" applyBorder="1" applyAlignment="1">
      <alignment vertical="top" wrapText="1"/>
    </xf>
    <xf numFmtId="9" fontId="7" fillId="10" borderId="1" xfId="0" applyNumberFormat="1" applyFont="1" applyFill="1" applyBorder="1" applyAlignment="1">
      <alignment horizontal="left" vertical="top" wrapText="1"/>
    </xf>
    <xf numFmtId="3" fontId="5" fillId="19" borderId="1" xfId="0" applyNumberFormat="1" applyFont="1" applyFill="1" applyBorder="1"/>
    <xf numFmtId="0" fontId="5" fillId="19" borderId="1" xfId="0" applyFont="1" applyFill="1" applyBorder="1"/>
    <xf numFmtId="9" fontId="12" fillId="8" borderId="1" xfId="0" applyNumberFormat="1" applyFont="1" applyFill="1" applyBorder="1" applyAlignment="1">
      <alignment horizontal="center" vertical="top" wrapText="1"/>
    </xf>
    <xf numFmtId="0" fontId="8" fillId="11" borderId="7" xfId="0" applyFont="1" applyFill="1" applyBorder="1" applyAlignment="1">
      <alignment vertical="top" wrapText="1"/>
    </xf>
    <xf numFmtId="0" fontId="8" fillId="11" borderId="2" xfId="0" applyFont="1" applyFill="1" applyBorder="1" applyAlignment="1">
      <alignment vertical="top" wrapText="1"/>
    </xf>
    <xf numFmtId="9" fontId="7" fillId="10" borderId="1" xfId="0" applyNumberFormat="1" applyFont="1" applyFill="1" applyBorder="1" applyAlignment="1">
      <alignment horizontal="center" vertical="top" wrapText="1"/>
    </xf>
    <xf numFmtId="0" fontId="8" fillId="11" borderId="7" xfId="0" applyFont="1" applyFill="1" applyBorder="1" applyAlignment="1">
      <alignment vertical="center"/>
    </xf>
    <xf numFmtId="0" fontId="8" fillId="11" borderId="7" xfId="2" applyFont="1" applyFill="1" applyBorder="1" applyAlignment="1">
      <alignment vertical="top" wrapText="1"/>
    </xf>
    <xf numFmtId="0" fontId="8" fillId="11" borderId="2" xfId="2" applyFont="1" applyFill="1" applyBorder="1" applyAlignment="1">
      <alignment vertical="top" wrapText="1"/>
    </xf>
    <xf numFmtId="0" fontId="7" fillId="10" borderId="1" xfId="0" applyFont="1" applyFill="1" applyBorder="1" applyAlignment="1">
      <alignment horizontal="justify" vertical="top" wrapText="1"/>
    </xf>
    <xf numFmtId="0" fontId="8" fillId="11" borderId="7" xfId="0" applyFont="1" applyFill="1" applyBorder="1" applyAlignment="1">
      <alignment vertical="center" wrapText="1"/>
    </xf>
    <xf numFmtId="0" fontId="8" fillId="11" borderId="2" xfId="0" applyFont="1" applyFill="1" applyBorder="1" applyAlignment="1">
      <alignment vertical="center" wrapText="1"/>
    </xf>
    <xf numFmtId="0" fontId="3" fillId="2" borderId="8" xfId="0" applyFont="1" applyFill="1" applyBorder="1" applyAlignment="1">
      <alignment horizontal="center" vertical="top"/>
    </xf>
    <xf numFmtId="0" fontId="7" fillId="0" borderId="8" xfId="0" applyFont="1" applyBorder="1" applyAlignment="1">
      <alignment horizontal="justify" vertical="top" wrapText="1"/>
    </xf>
    <xf numFmtId="9" fontId="7" fillId="0" borderId="8" xfId="0" applyNumberFormat="1" applyFont="1" applyBorder="1" applyAlignment="1">
      <alignment horizontal="center" vertical="top" wrapText="1"/>
    </xf>
    <xf numFmtId="0" fontId="5" fillId="5"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9" fontId="5" fillId="19"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0" borderId="9" xfId="0" applyFont="1" applyBorder="1" applyAlignment="1">
      <alignment horizontal="center" vertical="top"/>
    </xf>
    <xf numFmtId="3" fontId="3" fillId="0" borderId="1" xfId="0" applyNumberFormat="1" applyFont="1" applyBorder="1" applyAlignment="1">
      <alignment horizontal="center"/>
    </xf>
    <xf numFmtId="0" fontId="5" fillId="7" borderId="2" xfId="0" applyFont="1" applyFill="1" applyBorder="1" applyAlignment="1">
      <alignment vertical="top"/>
    </xf>
    <xf numFmtId="0" fontId="3" fillId="7" borderId="3" xfId="0" applyFont="1" applyFill="1" applyBorder="1" applyAlignment="1">
      <alignment horizontal="center" vertical="top"/>
    </xf>
    <xf numFmtId="0" fontId="8" fillId="7" borderId="0" xfId="0" applyFont="1" applyFill="1" applyAlignment="1">
      <alignment vertical="top"/>
    </xf>
    <xf numFmtId="0" fontId="5" fillId="14" borderId="0" xfId="0" applyFont="1" applyFill="1" applyAlignment="1">
      <alignment horizontal="center" vertical="top"/>
    </xf>
    <xf numFmtId="9" fontId="5" fillId="14" borderId="0" xfId="0" applyNumberFormat="1" applyFont="1" applyFill="1" applyAlignment="1">
      <alignment horizontal="center" vertical="top"/>
    </xf>
    <xf numFmtId="0" fontId="5" fillId="8" borderId="1" xfId="0" applyFont="1" applyFill="1" applyBorder="1" applyAlignment="1">
      <alignment horizontal="left" vertical="top" wrapText="1"/>
    </xf>
    <xf numFmtId="3" fontId="7" fillId="0" borderId="0" xfId="0" applyNumberFormat="1" applyFont="1" applyAlignment="1">
      <alignment horizontal="center"/>
    </xf>
    <xf numFmtId="0" fontId="13" fillId="4" borderId="0" xfId="0" applyFont="1" applyFill="1" applyAlignment="1">
      <alignment horizontal="right" vertical="top"/>
    </xf>
    <xf numFmtId="3" fontId="13" fillId="4" borderId="0" xfId="0" applyNumberFormat="1" applyFont="1" applyFill="1" applyAlignment="1">
      <alignment vertical="top"/>
    </xf>
    <xf numFmtId="0" fontId="3" fillId="7" borderId="0" xfId="0" applyFont="1" applyFill="1" applyAlignment="1">
      <alignment vertical="top"/>
    </xf>
    <xf numFmtId="0" fontId="5" fillId="7" borderId="0" xfId="0" applyFont="1" applyFill="1"/>
    <xf numFmtId="0" fontId="7" fillId="0" borderId="0" xfId="0" applyFont="1" applyAlignment="1">
      <alignment horizontal="center"/>
    </xf>
    <xf numFmtId="0" fontId="3" fillId="0" borderId="1" xfId="0" applyFont="1" applyBorder="1" applyAlignment="1">
      <alignment horizontal="center" vertical="top" wrapText="1"/>
    </xf>
    <xf numFmtId="3" fontId="5" fillId="16" borderId="0" xfId="0" applyNumberFormat="1" applyFont="1" applyFill="1" applyAlignment="1">
      <alignment vertical="top"/>
    </xf>
    <xf numFmtId="9" fontId="7" fillId="0" borderId="0" xfId="0" applyNumberFormat="1" applyFont="1" applyAlignment="1">
      <alignment horizontal="center" vertical="center"/>
    </xf>
    <xf numFmtId="0" fontId="5" fillId="8" borderId="1" xfId="0" applyFont="1" applyFill="1" applyBorder="1" applyAlignment="1">
      <alignment horizontal="justify" vertical="top" wrapText="1"/>
    </xf>
    <xf numFmtId="0" fontId="5" fillId="8" borderId="1" xfId="0" applyFont="1" applyFill="1" applyBorder="1" applyAlignment="1">
      <alignment horizontal="center" vertical="top" wrapText="1"/>
    </xf>
    <xf numFmtId="0" fontId="3" fillId="16" borderId="0" xfId="0" applyFont="1" applyFill="1"/>
    <xf numFmtId="10" fontId="5" fillId="16" borderId="0" xfId="0" applyNumberFormat="1" applyFont="1" applyFill="1"/>
    <xf numFmtId="3" fontId="5" fillId="0" borderId="0" xfId="0" applyNumberFormat="1" applyFont="1" applyAlignment="1">
      <alignment horizontal="left" vertical="center"/>
    </xf>
    <xf numFmtId="10" fontId="3" fillId="5" borderId="0" xfId="0" applyNumberFormat="1" applyFont="1" applyFill="1"/>
    <xf numFmtId="10" fontId="8" fillId="5" borderId="0" xfId="0" applyNumberFormat="1" applyFont="1" applyFill="1" applyAlignment="1">
      <alignment horizontal="center" vertical="center"/>
    </xf>
    <xf numFmtId="0" fontId="5" fillId="0" borderId="1" xfId="0" applyFont="1" applyBorder="1" applyAlignment="1">
      <alignment vertical="top" wrapText="1"/>
    </xf>
    <xf numFmtId="0" fontId="7" fillId="8" borderId="1" xfId="0" applyFont="1" applyFill="1" applyBorder="1" applyAlignment="1">
      <alignment vertical="top" wrapText="1"/>
    </xf>
    <xf numFmtId="0" fontId="5" fillId="8" borderId="1" xfId="0" applyFont="1" applyFill="1" applyBorder="1" applyAlignment="1">
      <alignment vertical="top" wrapText="1"/>
    </xf>
    <xf numFmtId="0" fontId="3" fillId="0" borderId="10" xfId="0" applyFont="1" applyBorder="1" applyAlignment="1">
      <alignment horizontal="center" vertical="top"/>
    </xf>
    <xf numFmtId="9" fontId="5" fillId="12" borderId="1" xfId="0" applyNumberFormat="1" applyFont="1" applyFill="1" applyBorder="1" applyAlignment="1">
      <alignment horizontal="center" vertical="top" wrapText="1"/>
    </xf>
    <xf numFmtId="9" fontId="5" fillId="0" borderId="1" xfId="0" applyNumberFormat="1" applyFont="1" applyBorder="1" applyAlignment="1">
      <alignment horizontal="center" vertical="top" wrapText="1"/>
    </xf>
    <xf numFmtId="9" fontId="27" fillId="0" borderId="1" xfId="0" applyNumberFormat="1" applyFont="1" applyBorder="1" applyAlignment="1">
      <alignment horizontal="center" vertical="top" wrapText="1"/>
    </xf>
    <xf numFmtId="0" fontId="3" fillId="7" borderId="1" xfId="0" applyFont="1" applyFill="1" applyBorder="1" applyAlignment="1">
      <alignment vertical="top" wrapText="1"/>
    </xf>
    <xf numFmtId="0" fontId="5" fillId="7" borderId="1" xfId="0" applyFont="1" applyFill="1" applyBorder="1" applyAlignment="1">
      <alignment vertical="top"/>
    </xf>
    <xf numFmtId="9" fontId="5" fillId="12" borderId="1" xfId="0" applyNumberFormat="1" applyFont="1" applyFill="1" applyBorder="1" applyAlignment="1">
      <alignment horizontal="center" vertical="top"/>
    </xf>
    <xf numFmtId="9" fontId="5" fillId="2" borderId="1" xfId="0" applyNumberFormat="1" applyFont="1" applyFill="1" applyBorder="1" applyAlignment="1">
      <alignment horizontal="center" vertical="top"/>
    </xf>
    <xf numFmtId="9" fontId="5" fillId="0" borderId="1" xfId="0" applyNumberFormat="1" applyFont="1" applyBorder="1" applyAlignment="1">
      <alignment horizontal="center" vertical="top"/>
    </xf>
    <xf numFmtId="0" fontId="5" fillId="3" borderId="0" xfId="0" applyFont="1" applyFill="1"/>
    <xf numFmtId="0" fontId="4" fillId="3" borderId="0" xfId="0" applyFont="1" applyFill="1"/>
    <xf numFmtId="0" fontId="3" fillId="3" borderId="0" xfId="0" applyFont="1" applyFill="1" applyAlignment="1">
      <alignment horizontal="left"/>
    </xf>
    <xf numFmtId="0" fontId="5" fillId="3" borderId="0" xfId="0" applyFont="1" applyFill="1" applyAlignment="1">
      <alignment horizontal="center"/>
    </xf>
    <xf numFmtId="9" fontId="3" fillId="16" borderId="0" xfId="0" applyNumberFormat="1" applyFont="1" applyFill="1" applyAlignment="1">
      <alignment horizontal="center" vertical="top"/>
    </xf>
    <xf numFmtId="9" fontId="3" fillId="20" borderId="0" xfId="0" applyNumberFormat="1" applyFont="1" applyFill="1" applyAlignment="1">
      <alignment horizontal="center" vertical="top"/>
    </xf>
    <xf numFmtId="3" fontId="3" fillId="19" borderId="0" xfId="0" applyNumberFormat="1" applyFont="1" applyFill="1" applyAlignment="1">
      <alignment horizontal="center" vertical="top"/>
    </xf>
    <xf numFmtId="0" fontId="5" fillId="3" borderId="0" xfId="0" applyFont="1" applyFill="1" applyAlignment="1">
      <alignment horizontal="center" vertical="top"/>
    </xf>
    <xf numFmtId="9" fontId="3" fillId="0" borderId="0" xfId="0" applyNumberFormat="1" applyFont="1" applyAlignment="1">
      <alignment horizontal="center" vertical="top"/>
    </xf>
    <xf numFmtId="0" fontId="3" fillId="1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0" fontId="28" fillId="0" borderId="1" xfId="0" applyFont="1" applyBorder="1" applyAlignment="1">
      <alignment horizontal="center" vertical="top"/>
    </xf>
    <xf numFmtId="0" fontId="28" fillId="16" borderId="1" xfId="0" applyFont="1" applyFill="1" applyBorder="1" applyAlignment="1">
      <alignment horizontal="center" vertical="top"/>
    </xf>
    <xf numFmtId="3" fontId="5" fillId="0" borderId="9" xfId="0" applyNumberFormat="1" applyFont="1" applyBorder="1"/>
    <xf numFmtId="3" fontId="5" fillId="19" borderId="1" xfId="0" applyNumberFormat="1" applyFont="1" applyFill="1" applyBorder="1" applyAlignment="1">
      <alignment vertical="top"/>
    </xf>
    <xf numFmtId="3" fontId="14" fillId="0" borderId="1" xfId="0" applyNumberFormat="1" applyFont="1" applyBorder="1"/>
    <xf numFmtId="0" fontId="5" fillId="20" borderId="1" xfId="0" applyFont="1" applyFill="1" applyBorder="1" applyAlignment="1">
      <alignment horizontal="center" vertical="top"/>
    </xf>
    <xf numFmtId="0" fontId="28" fillId="20" borderId="1" xfId="0" applyFont="1" applyFill="1" applyBorder="1" applyAlignment="1">
      <alignment horizontal="center" vertical="top"/>
    </xf>
    <xf numFmtId="0" fontId="29" fillId="20" borderId="1" xfId="0" applyFont="1" applyFill="1" applyBorder="1" applyAlignment="1">
      <alignment horizontal="center" vertical="top"/>
    </xf>
    <xf numFmtId="0" fontId="5" fillId="16" borderId="1" xfId="0" applyFont="1" applyFill="1" applyBorder="1" applyAlignment="1">
      <alignment horizontal="center" vertical="top"/>
    </xf>
    <xf numFmtId="0" fontId="28" fillId="19" borderId="1" xfId="0" applyFont="1" applyFill="1" applyBorder="1" applyAlignment="1">
      <alignment horizontal="center" vertical="top"/>
    </xf>
    <xf numFmtId="3" fontId="7" fillId="19" borderId="1" xfId="0" applyNumberFormat="1" applyFont="1" applyFill="1" applyBorder="1" applyAlignment="1">
      <alignment vertical="top"/>
    </xf>
    <xf numFmtId="3" fontId="7" fillId="0" borderId="1" xfId="0" applyNumberFormat="1" applyFont="1" applyBorder="1"/>
    <xf numFmtId="0" fontId="29" fillId="0" borderId="1" xfId="0" applyFont="1" applyBorder="1" applyAlignment="1">
      <alignment horizontal="center" vertical="top"/>
    </xf>
    <xf numFmtId="0" fontId="28" fillId="20" borderId="8" xfId="0" applyFont="1" applyFill="1" applyBorder="1" applyAlignment="1">
      <alignment horizontal="center" vertical="top"/>
    </xf>
    <xf numFmtId="0" fontId="28" fillId="0" borderId="8" xfId="0" applyFont="1" applyBorder="1" applyAlignment="1">
      <alignment horizontal="center" vertical="top"/>
    </xf>
    <xf numFmtId="3" fontId="5" fillId="0" borderId="8" xfId="0" applyNumberFormat="1" applyFont="1" applyBorder="1"/>
    <xf numFmtId="3" fontId="7" fillId="0" borderId="8" xfId="0" applyNumberFormat="1" applyFont="1" applyBorder="1"/>
    <xf numFmtId="3" fontId="8" fillId="0" borderId="11" xfId="0" applyNumberFormat="1" applyFont="1" applyBorder="1" applyAlignment="1">
      <alignment horizontal="center" vertical="center" wrapText="1"/>
    </xf>
    <xf numFmtId="164" fontId="5" fillId="0" borderId="0" xfId="0" applyNumberFormat="1" applyFont="1"/>
    <xf numFmtId="0" fontId="13" fillId="0" borderId="0" xfId="0" applyFont="1" applyAlignment="1">
      <alignment horizontal="center"/>
    </xf>
    <xf numFmtId="3" fontId="29" fillId="0" borderId="0" xfId="0" applyNumberFormat="1" applyFont="1" applyAlignment="1">
      <alignment vertical="center"/>
    </xf>
    <xf numFmtId="174" fontId="29" fillId="0" borderId="0" xfId="0" applyNumberFormat="1" applyFont="1" applyAlignment="1">
      <alignment vertical="center"/>
    </xf>
    <xf numFmtId="10" fontId="29" fillId="0" borderId="0" xfId="0" applyNumberFormat="1" applyFont="1" applyAlignment="1">
      <alignment vertical="center"/>
    </xf>
    <xf numFmtId="3" fontId="28" fillId="0" borderId="0" xfId="0" applyNumberFormat="1" applyFont="1" applyAlignment="1">
      <alignment vertical="center"/>
    </xf>
    <xf numFmtId="0" fontId="29" fillId="0" borderId="0" xfId="0" applyFont="1" applyAlignment="1">
      <alignment vertical="center"/>
    </xf>
    <xf numFmtId="0" fontId="5" fillId="0" borderId="0" xfId="0" applyFont="1" applyAlignment="1">
      <alignment horizontal="left" vertical="center" indent="5"/>
    </xf>
    <xf numFmtId="0" fontId="5" fillId="0" borderId="9" xfId="0" applyFont="1" applyBorder="1" applyAlignment="1">
      <alignment horizontal="center"/>
    </xf>
    <xf numFmtId="1" fontId="7" fillId="0" borderId="1" xfId="0" applyNumberFormat="1" applyFont="1" applyBorder="1" applyAlignment="1">
      <alignment horizontal="center" vertical="top" wrapText="1"/>
    </xf>
    <xf numFmtId="0" fontId="7" fillId="0" borderId="1" xfId="0" applyFont="1" applyBorder="1" applyAlignment="1">
      <alignment horizontal="left"/>
    </xf>
    <xf numFmtId="1" fontId="7" fillId="0" borderId="1" xfId="0" applyNumberFormat="1" applyFont="1" applyBorder="1" applyAlignment="1">
      <alignment horizontal="center" vertical="top"/>
    </xf>
    <xf numFmtId="0" fontId="3" fillId="21" borderId="1" xfId="0" applyFont="1" applyFill="1" applyBorder="1" applyAlignment="1">
      <alignment horizontal="center" vertical="top"/>
    </xf>
    <xf numFmtId="0" fontId="5" fillId="12" borderId="0" xfId="0" applyFont="1" applyFill="1" applyAlignment="1">
      <alignment horizontal="justify" vertical="top" wrapText="1"/>
    </xf>
    <xf numFmtId="9" fontId="27" fillId="12" borderId="0" xfId="0" applyNumberFormat="1" applyFont="1" applyFill="1" applyAlignment="1">
      <alignment horizontal="center" vertical="top" wrapText="1"/>
    </xf>
    <xf numFmtId="0" fontId="7" fillId="12" borderId="1" xfId="0" applyFont="1" applyFill="1" applyBorder="1" applyAlignment="1">
      <alignment horizontal="justify" vertical="top" wrapText="1"/>
    </xf>
    <xf numFmtId="9" fontId="7" fillId="12" borderId="1" xfId="0" applyNumberFormat="1" applyFont="1" applyFill="1" applyBorder="1" applyAlignment="1">
      <alignment horizontal="center" vertical="top" wrapText="1"/>
    </xf>
    <xf numFmtId="0" fontId="5" fillId="21" borderId="9" xfId="0" applyFont="1" applyFill="1" applyBorder="1" applyAlignment="1">
      <alignment horizontal="center" vertical="center" wrapText="1"/>
    </xf>
    <xf numFmtId="0" fontId="5" fillId="12" borderId="1" xfId="0" applyFont="1" applyFill="1" applyBorder="1" applyAlignment="1">
      <alignment horizontal="left" vertical="top" wrapText="1"/>
    </xf>
    <xf numFmtId="9" fontId="5" fillId="12" borderId="1" xfId="0" applyNumberFormat="1" applyFont="1" applyFill="1" applyBorder="1" applyAlignment="1">
      <alignment horizontal="center" vertical="center" wrapText="1"/>
    </xf>
    <xf numFmtId="3" fontId="30" fillId="0" borderId="1" xfId="0" applyNumberFormat="1" applyFont="1" applyBorder="1" applyAlignment="1">
      <alignment horizontal="center" vertical="top" wrapText="1"/>
    </xf>
    <xf numFmtId="0" fontId="30" fillId="0" borderId="1" xfId="0" applyFont="1" applyBorder="1" applyAlignment="1">
      <alignment horizontal="left" vertical="top"/>
    </xf>
    <xf numFmtId="0" fontId="30" fillId="0" borderId="1" xfId="0" applyFont="1" applyBorder="1" applyAlignment="1">
      <alignment horizontal="left" vertical="top" wrapText="1"/>
    </xf>
    <xf numFmtId="4" fontId="30" fillId="0" borderId="1" xfId="0" applyNumberFormat="1" applyFont="1" applyBorder="1" applyAlignment="1">
      <alignment horizontal="center" vertical="top" wrapText="1"/>
    </xf>
    <xf numFmtId="0" fontId="31" fillId="0" borderId="1" xfId="0" applyFont="1" applyBorder="1" applyAlignment="1">
      <alignment horizontal="center" vertical="top"/>
    </xf>
    <xf numFmtId="0" fontId="30" fillId="0" borderId="1" xfId="0" applyFont="1" applyBorder="1" applyAlignment="1">
      <alignment horizontal="center" vertical="top" wrapText="1"/>
    </xf>
    <xf numFmtId="0" fontId="30" fillId="0" borderId="1" xfId="0" applyFont="1" applyBorder="1" applyAlignment="1">
      <alignment horizontal="center" vertical="top"/>
    </xf>
    <xf numFmtId="0" fontId="30" fillId="0" borderId="1" xfId="0" quotePrefix="1" applyFont="1" applyBorder="1" applyAlignment="1">
      <alignment horizontal="center" vertical="top" wrapText="1"/>
    </xf>
    <xf numFmtId="0" fontId="30" fillId="0" borderId="1" xfId="0" applyFont="1" applyBorder="1" applyAlignment="1">
      <alignment horizontal="center" vertical="center" wrapText="1"/>
    </xf>
    <xf numFmtId="3" fontId="31" fillId="0" borderId="1" xfId="0" applyNumberFormat="1" applyFont="1" applyBorder="1" applyAlignment="1">
      <alignment horizontal="center" vertical="top"/>
    </xf>
    <xf numFmtId="9" fontId="30" fillId="0" borderId="1" xfId="0" applyNumberFormat="1" applyFont="1" applyBorder="1" applyAlignment="1">
      <alignment horizontal="center" vertical="top" wrapText="1"/>
    </xf>
    <xf numFmtId="14" fontId="30" fillId="0" borderId="1" xfId="0" applyNumberFormat="1" applyFont="1" applyBorder="1" applyAlignment="1">
      <alignment horizontal="center" vertical="top"/>
    </xf>
    <xf numFmtId="0" fontId="31" fillId="0" borderId="1" xfId="0" applyFont="1" applyBorder="1" applyAlignment="1">
      <alignment horizontal="center" vertical="top" wrapText="1"/>
    </xf>
    <xf numFmtId="4" fontId="31" fillId="0" borderId="1" xfId="0" applyNumberFormat="1" applyFont="1" applyBorder="1" applyAlignment="1">
      <alignment horizontal="center" vertical="top" wrapText="1"/>
    </xf>
    <xf numFmtId="3" fontId="31"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3" fontId="7" fillId="0" borderId="1" xfId="0" applyNumberFormat="1" applyFont="1" applyBorder="1" applyAlignment="1">
      <alignment vertical="top" wrapText="1"/>
    </xf>
    <xf numFmtId="0" fontId="5" fillId="0" borderId="10" xfId="0" applyFont="1" applyBorder="1" applyAlignment="1">
      <alignment horizontal="center"/>
    </xf>
    <xf numFmtId="0" fontId="7" fillId="0" borderId="9" xfId="0" applyFont="1" applyBorder="1" applyAlignment="1">
      <alignment horizontal="center" vertical="top"/>
    </xf>
    <xf numFmtId="0" fontId="5" fillId="0" borderId="1" xfId="0" applyFont="1" applyBorder="1" applyAlignment="1">
      <alignment horizontal="center" vertical="center" wrapText="1"/>
    </xf>
    <xf numFmtId="0" fontId="7" fillId="14" borderId="1" xfId="0" applyFont="1" applyFill="1" applyBorder="1" applyAlignment="1">
      <alignment horizontal="center" vertical="top" wrapText="1"/>
    </xf>
    <xf numFmtId="3" fontId="7" fillId="10" borderId="1" xfId="0" applyNumberFormat="1" applyFont="1" applyFill="1" applyBorder="1" applyAlignment="1">
      <alignment vertical="top"/>
    </xf>
    <xf numFmtId="3" fontId="5" fillId="10" borderId="1" xfId="0" applyNumberFormat="1" applyFont="1" applyFill="1" applyBorder="1" applyAlignment="1">
      <alignment vertical="top"/>
    </xf>
    <xf numFmtId="0" fontId="5" fillId="0" borderId="0" xfId="0" applyFont="1" applyAlignment="1">
      <alignment horizontal="left" vertical="top"/>
    </xf>
    <xf numFmtId="0" fontId="3" fillId="7" borderId="1" xfId="0" applyFont="1" applyFill="1" applyBorder="1" applyAlignment="1">
      <alignment horizontal="center" vertical="top" wrapText="1"/>
    </xf>
    <xf numFmtId="0" fontId="8" fillId="11" borderId="1" xfId="0" applyFont="1" applyFill="1" applyBorder="1" applyAlignment="1">
      <alignment horizontal="center" vertical="top" wrapText="1"/>
    </xf>
    <xf numFmtId="0" fontId="3" fillId="0" borderId="1" xfId="0" applyFont="1" applyBorder="1" applyAlignment="1">
      <alignment horizontal="center" vertical="top"/>
    </xf>
    <xf numFmtId="0" fontId="19" fillId="4" borderId="0" xfId="0" applyFont="1" applyFill="1" applyAlignment="1">
      <alignment horizontal="center" vertical="center" wrapText="1"/>
    </xf>
    <xf numFmtId="10" fontId="3" fillId="2" borderId="0" xfId="0" applyNumberFormat="1" applyFont="1" applyFill="1" applyAlignment="1">
      <alignment horizontal="center"/>
    </xf>
    <xf numFmtId="0" fontId="3" fillId="2" borderId="0" xfId="0" applyFont="1" applyFill="1" applyAlignment="1">
      <alignment horizontal="center" vertical="center"/>
    </xf>
    <xf numFmtId="0" fontId="5" fillId="0" borderId="0" xfId="0" applyFont="1" applyFill="1" applyAlignment="1">
      <alignment horizontal="right"/>
    </xf>
    <xf numFmtId="10" fontId="3" fillId="0" borderId="1" xfId="0" applyNumberFormat="1" applyFont="1" applyBorder="1" applyAlignment="1">
      <alignment vertical="top"/>
    </xf>
    <xf numFmtId="0" fontId="32" fillId="0" borderId="1" xfId="0" applyFont="1" applyBorder="1"/>
    <xf numFmtId="173" fontId="22" fillId="9" borderId="1" xfId="0" applyNumberFormat="1" applyFont="1" applyFill="1" applyBorder="1" applyAlignment="1">
      <alignment horizontal="center"/>
    </xf>
    <xf numFmtId="173" fontId="22" fillId="16" borderId="1" xfId="0" applyNumberFormat="1" applyFont="1" applyFill="1" applyBorder="1" applyAlignment="1">
      <alignment horizontal="center"/>
    </xf>
    <xf numFmtId="173" fontId="22" fillId="0" borderId="1" xfId="0" applyNumberFormat="1" applyFont="1" applyBorder="1" applyAlignment="1">
      <alignment horizontal="center"/>
    </xf>
    <xf numFmtId="173" fontId="22" fillId="20" borderId="1" xfId="0" applyNumberFormat="1" applyFont="1" applyFill="1" applyBorder="1" applyAlignment="1">
      <alignment horizontal="center"/>
    </xf>
    <xf numFmtId="173" fontId="22" fillId="19" borderId="1" xfId="0" applyNumberFormat="1" applyFont="1" applyFill="1" applyBorder="1" applyAlignment="1">
      <alignment horizontal="center"/>
    </xf>
    <xf numFmtId="0" fontId="17" fillId="0" borderId="0" xfId="0" applyFont="1" applyAlignment="1">
      <alignment horizontal="left" vertical="top"/>
    </xf>
    <xf numFmtId="0" fontId="7" fillId="0" borderId="1" xfId="0" applyFont="1" applyFill="1" applyBorder="1" applyAlignment="1">
      <alignment horizontal="center" vertical="top"/>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8" fillId="0" borderId="1" xfId="0" applyFont="1" applyFill="1" applyBorder="1" applyAlignment="1">
      <alignment horizontal="center" vertical="top"/>
    </xf>
    <xf numFmtId="3" fontId="7" fillId="0" borderId="1" xfId="0" applyNumberFormat="1" applyFont="1" applyFill="1" applyBorder="1" applyAlignment="1">
      <alignment horizontal="center" vertical="top" wrapText="1"/>
    </xf>
    <xf numFmtId="0" fontId="7" fillId="0" borderId="1" xfId="0" applyFont="1" applyFill="1" applyBorder="1" applyAlignment="1">
      <alignment horizontal="left" vertical="top"/>
    </xf>
    <xf numFmtId="3" fontId="8" fillId="0" borderId="1" xfId="0" applyNumberFormat="1" applyFont="1" applyFill="1" applyBorder="1" applyAlignment="1">
      <alignment horizontal="center" vertical="top"/>
    </xf>
    <xf numFmtId="3" fontId="7" fillId="0" borderId="1" xfId="0" applyNumberFormat="1" applyFont="1" applyFill="1" applyBorder="1" applyAlignment="1">
      <alignment horizontal="center" vertical="top"/>
    </xf>
    <xf numFmtId="0" fontId="8" fillId="0" borderId="1" xfId="0" applyFont="1" applyFill="1" applyBorder="1" applyAlignment="1">
      <alignment horizontal="center" vertical="top" wrapText="1"/>
    </xf>
    <xf numFmtId="0" fontId="7" fillId="0" borderId="1" xfId="0" applyFont="1" applyFill="1" applyBorder="1" applyAlignment="1">
      <alignment vertical="top" wrapText="1"/>
    </xf>
    <xf numFmtId="49" fontId="7" fillId="0" borderId="1" xfId="0" applyNumberFormat="1" applyFont="1" applyFill="1" applyBorder="1" applyAlignment="1">
      <alignment horizontal="center" vertical="top"/>
    </xf>
    <xf numFmtId="0" fontId="7" fillId="0" borderId="1" xfId="0" applyFont="1" applyFill="1" applyBorder="1" applyAlignment="1">
      <alignment vertical="center" wrapText="1"/>
    </xf>
    <xf numFmtId="0" fontId="7" fillId="0" borderId="9" xfId="0" applyFont="1" applyFill="1" applyBorder="1" applyAlignment="1">
      <alignment horizontal="left" vertical="top" wrapText="1"/>
    </xf>
    <xf numFmtId="0" fontId="7" fillId="0" borderId="9" xfId="0" applyFont="1" applyFill="1" applyBorder="1" applyAlignment="1">
      <alignment vertical="center" wrapText="1"/>
    </xf>
    <xf numFmtId="0" fontId="7" fillId="0" borderId="2" xfId="0" applyFont="1" applyFill="1" applyBorder="1" applyAlignment="1">
      <alignment horizontal="center" vertical="top" wrapText="1"/>
    </xf>
    <xf numFmtId="4" fontId="8" fillId="0" borderId="1" xfId="0" applyNumberFormat="1" applyFont="1" applyFill="1" applyBorder="1" applyAlignment="1">
      <alignment horizontal="center" vertical="top" wrapText="1"/>
    </xf>
    <xf numFmtId="0" fontId="7" fillId="0" borderId="1" xfId="0" applyFont="1" applyFill="1" applyBorder="1" applyAlignment="1">
      <alignment vertical="top"/>
    </xf>
    <xf numFmtId="0" fontId="7" fillId="0" borderId="9" xfId="0" applyFont="1" applyFill="1" applyBorder="1" applyAlignment="1">
      <alignment horizontal="center" vertical="top" wrapText="1"/>
    </xf>
    <xf numFmtId="3" fontId="8" fillId="0" borderId="1" xfId="0" applyNumberFormat="1" applyFont="1" applyFill="1" applyBorder="1" applyAlignment="1">
      <alignment horizontal="center" vertical="top" wrapText="1"/>
    </xf>
    <xf numFmtId="0" fontId="7" fillId="14" borderId="1" xfId="0" applyFont="1" applyFill="1" applyBorder="1" applyAlignment="1">
      <alignment horizontal="center" vertical="top"/>
    </xf>
    <xf numFmtId="0" fontId="3" fillId="0" borderId="1" xfId="0" applyFont="1" applyFill="1" applyBorder="1" applyAlignment="1">
      <alignment horizontal="center" vertical="center" wrapText="1"/>
    </xf>
    <xf numFmtId="0" fontId="6" fillId="0" borderId="0" xfId="0" applyFont="1" applyAlignment="1">
      <alignment horizontal="left" vertical="top"/>
    </xf>
    <xf numFmtId="3" fontId="3" fillId="0" borderId="5" xfId="0" applyNumberFormat="1" applyFont="1" applyFill="1" applyBorder="1" applyAlignment="1">
      <alignment vertical="top"/>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F79BD4"/>
      <color rgb="FF8699C8"/>
      <color rgb="FFE68A97"/>
      <color rgb="FFE48492"/>
      <color rgb="FFF21645"/>
      <color rgb="FFF5432B"/>
      <color rgb="FFE3250B"/>
      <color rgb="FF9D2235"/>
      <color rgb="FF62C5E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Fishe 11.042025</a:t>
            </a:r>
          </a:p>
        </c:rich>
      </c:tx>
      <c:overlay val="0"/>
      <c:spPr>
        <a:solidFill>
          <a:schemeClr val="accent2"/>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 xmlns:c16="http://schemas.microsoft.com/office/drawing/2014/chart" uri="{C3380CC4-5D6E-409C-BE32-E72D297353CC}">
              <c16:uniqueId val="{00000000-89B1-4A75-BAAB-08FE2321A868}"/>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 xmlns:c16="http://schemas.microsoft.com/office/drawing/2014/chart" uri="{C3380CC4-5D6E-409C-BE32-E72D297353CC}">
              <c16:uniqueId val="{00000001-89B1-4A75-BAAB-08FE2321A868}"/>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 xmlns:c16="http://schemas.microsoft.com/office/drawing/2014/chart" uri="{C3380CC4-5D6E-409C-BE32-E72D297353CC}">
              <c16:uniqueId val="{00000002-89B1-4A75-BAAB-08FE2321A868}"/>
            </c:ext>
          </c:extLst>
        </c:ser>
        <c:dLbls>
          <c:showLegendKey val="0"/>
          <c:showVal val="1"/>
          <c:showCatName val="0"/>
          <c:showSerName val="0"/>
          <c:showPercent val="0"/>
          <c:showBubbleSize val="0"/>
        </c:dLbls>
        <c:gapWidth val="182"/>
        <c:axId val="918125504"/>
        <c:axId val="918122624"/>
      </c:barChart>
      <c:catAx>
        <c:axId val="918125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2624"/>
        <c:crosses val="autoZero"/>
        <c:auto val="1"/>
        <c:lblAlgn val="ctr"/>
        <c:lblOffset val="100"/>
        <c:noMultiLvlLbl val="0"/>
      </c:catAx>
      <c:valAx>
        <c:axId val="91812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33</xdr:col>
      <xdr:colOff>387817</xdr:colOff>
      <xdr:row>4</xdr:row>
      <xdr:rowOff>0</xdr:rowOff>
    </xdr:to>
    <xdr:graphicFrame macro="">
      <xdr:nvGraphicFramePr>
        <xdr:cNvPr id="2" name="Chart 1">
          <a:extLst>
            <a:ext uri="{FF2B5EF4-FFF2-40B4-BE49-F238E27FC236}">
              <a16:creationId xmlns:a16="http://schemas.microsoft.com/office/drawing/2014/main" id="{266760EA-FE7F-40AA-A880-F557DB8A4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Q251"/>
  <sheetViews>
    <sheetView tabSelected="1" zoomScale="110" zoomScaleNormal="110" zoomScaleSheetLayoutView="100" workbookViewId="0">
      <pane xSplit="15" ySplit="4" topLeftCell="P5" activePane="bottomRight" state="frozen"/>
      <selection pane="topRight" activeCell="I1" sqref="I1"/>
      <selection pane="bottomLeft" activeCell="A5" sqref="A5"/>
      <selection pane="bottomRight" activeCell="AE1" sqref="AE1"/>
    </sheetView>
  </sheetViews>
  <sheetFormatPr defaultColWidth="9.44140625" defaultRowHeight="10.5" outlineLevelCol="1" x14ac:dyDescent="0.2"/>
  <cols>
    <col min="1" max="1" width="4" style="5" customWidth="1"/>
    <col min="2" max="2" width="3.44140625" style="5" customWidth="1"/>
    <col min="3" max="3" width="16.5546875" style="6" hidden="1" customWidth="1" outlineLevel="1"/>
    <col min="4" max="4" width="13" style="6" hidden="1" customWidth="1" outlineLevel="1"/>
    <col min="5" max="5" width="5.5546875" style="5" customWidth="1" collapsed="1"/>
    <col min="6" max="7" width="18.5546875" style="3" hidden="1" customWidth="1" outlineLevel="1"/>
    <col min="8" max="9" width="20.5546875" style="3" hidden="1" customWidth="1" outlineLevel="1"/>
    <col min="10" max="10" width="8.5546875" style="5" customWidth="1" collapsed="1"/>
    <col min="11" max="11" width="12.5546875" style="6" customWidth="1"/>
    <col min="12" max="12" width="19.44140625" style="6" hidden="1" customWidth="1" outlineLevel="1"/>
    <col min="13" max="14" width="31.44140625" style="6" hidden="1" customWidth="1" outlineLevel="1"/>
    <col min="15" max="15" width="3.5546875" style="5" customWidth="1" collapsed="1"/>
    <col min="16" max="16" width="4.44140625" style="6" customWidth="1"/>
    <col min="17" max="17" width="7" style="8" customWidth="1"/>
    <col min="18" max="18" width="14" style="5" customWidth="1"/>
    <col min="19" max="19" width="11.44140625" style="5" customWidth="1"/>
    <col min="20" max="20" width="18.5546875" style="5" hidden="1" customWidth="1" outlineLevel="1"/>
    <col min="21" max="21" width="13.5546875" style="5" customWidth="1" collapsed="1"/>
    <col min="22" max="22" width="7" style="8" customWidth="1"/>
    <col min="23" max="24" width="13.44140625" style="6" customWidth="1"/>
    <col min="25" max="25" width="9" style="8" customWidth="1"/>
    <col min="26" max="26" width="9" style="6" hidden="1" customWidth="1" outlineLevel="1"/>
    <col min="27" max="27" width="8.5546875" style="6" hidden="1" customWidth="1" outlineLevel="1"/>
    <col min="28" max="28" width="10.109375" style="6" hidden="1" customWidth="1" outlineLevel="1"/>
    <col min="29" max="29" width="20.44140625" style="3" customWidth="1" collapsed="1"/>
    <col min="30" max="30" width="8.5546875" style="6" customWidth="1"/>
    <col min="31" max="33" width="10.44140625" style="3" customWidth="1"/>
    <col min="34" max="35" width="11.5546875" style="6" customWidth="1"/>
    <col min="36" max="36" width="9.44140625" style="3"/>
    <col min="37" max="42" width="4.5546875" style="3" customWidth="1"/>
    <col min="43" max="43" width="3.5546875" style="3" customWidth="1"/>
    <col min="44" max="47" width="5.44140625" style="3" customWidth="1"/>
    <col min="48" max="16384" width="9.44140625" style="3"/>
  </cols>
  <sheetData>
    <row r="1" spans="1:35" ht="17.2" customHeight="1" x14ac:dyDescent="0.2">
      <c r="A1" s="349" t="s">
        <v>786</v>
      </c>
      <c r="P1" s="17"/>
      <c r="Q1" s="3"/>
      <c r="R1" s="10"/>
      <c r="S1" s="10"/>
      <c r="T1" s="10"/>
      <c r="U1" s="10"/>
      <c r="V1" s="3"/>
      <c r="W1" s="3"/>
    </row>
    <row r="2" spans="1:35" ht="11.95" customHeight="1" x14ac:dyDescent="0.2">
      <c r="A2" s="327" t="s">
        <v>1823</v>
      </c>
      <c r="P2" s="17"/>
      <c r="R2" s="97"/>
      <c r="S2" s="98"/>
      <c r="T2" s="98"/>
      <c r="U2" s="99"/>
      <c r="X2" s="14"/>
      <c r="Y2" s="13"/>
      <c r="Z2" s="14"/>
      <c r="AA2" s="14"/>
      <c r="AB2" s="14"/>
      <c r="AC2" s="15"/>
      <c r="AD2" s="14"/>
    </row>
    <row r="3" spans="1:35" ht="15.05" customHeight="1" x14ac:dyDescent="0.2">
      <c r="K3" s="17"/>
      <c r="P3" s="17"/>
      <c r="R3" s="350"/>
      <c r="S3" s="350"/>
      <c r="T3" s="350"/>
      <c r="U3" s="350"/>
    </row>
    <row r="4" spans="1:35" s="5" customFormat="1" ht="50.9" customHeight="1" x14ac:dyDescent="0.3">
      <c r="A4" s="100" t="s">
        <v>539</v>
      </c>
      <c r="B4" s="100" t="s">
        <v>540</v>
      </c>
      <c r="C4" s="101" t="s">
        <v>24</v>
      </c>
      <c r="D4" s="102" t="s">
        <v>1059</v>
      </c>
      <c r="E4" s="101" t="s">
        <v>25</v>
      </c>
      <c r="F4" s="101" t="s">
        <v>34</v>
      </c>
      <c r="G4" s="102" t="s">
        <v>1058</v>
      </c>
      <c r="H4" s="102" t="s">
        <v>801</v>
      </c>
      <c r="I4" s="102" t="s">
        <v>1057</v>
      </c>
      <c r="J4" s="100" t="s">
        <v>230</v>
      </c>
      <c r="K4" s="100" t="s">
        <v>228</v>
      </c>
      <c r="L4" s="103" t="s">
        <v>1060</v>
      </c>
      <c r="M4" s="103" t="s">
        <v>802</v>
      </c>
      <c r="N4" s="103" t="s">
        <v>1061</v>
      </c>
      <c r="O4" s="100" t="s">
        <v>26</v>
      </c>
      <c r="P4" s="101" t="s">
        <v>1</v>
      </c>
      <c r="Q4" s="100" t="s">
        <v>32</v>
      </c>
      <c r="R4" s="101" t="s">
        <v>1830</v>
      </c>
      <c r="S4" s="101" t="s">
        <v>955</v>
      </c>
      <c r="T4" s="104">
        <v>0.85</v>
      </c>
      <c r="U4" s="101" t="s">
        <v>991</v>
      </c>
      <c r="V4" s="100" t="s">
        <v>32</v>
      </c>
      <c r="W4" s="100" t="s">
        <v>64</v>
      </c>
      <c r="X4" s="100" t="s">
        <v>331</v>
      </c>
      <c r="Y4" s="100" t="s">
        <v>650</v>
      </c>
      <c r="Z4" s="100" t="s">
        <v>332</v>
      </c>
      <c r="AA4" s="100" t="s">
        <v>1686</v>
      </c>
      <c r="AB4" s="100" t="s">
        <v>1687</v>
      </c>
      <c r="AC4" s="38" t="s">
        <v>33</v>
      </c>
      <c r="AD4" s="38" t="s">
        <v>1534</v>
      </c>
      <c r="AE4" s="101" t="s">
        <v>1828</v>
      </c>
      <c r="AF4" s="101" t="s">
        <v>1825</v>
      </c>
      <c r="AG4" s="100" t="s">
        <v>1826</v>
      </c>
      <c r="AH4" s="100" t="s">
        <v>1827</v>
      </c>
      <c r="AI4" s="100" t="s">
        <v>1829</v>
      </c>
    </row>
    <row r="5" spans="1:35" s="4" customFormat="1" ht="11.3" customHeight="1" x14ac:dyDescent="0.3">
      <c r="A5" s="29">
        <v>1</v>
      </c>
      <c r="B5" s="278" t="s">
        <v>2</v>
      </c>
      <c r="C5" s="25" t="s">
        <v>3</v>
      </c>
      <c r="D5" s="25" t="s">
        <v>1040</v>
      </c>
      <c r="E5" s="29" t="s">
        <v>35</v>
      </c>
      <c r="F5" s="25" t="s">
        <v>600</v>
      </c>
      <c r="G5" s="25" t="s">
        <v>1116</v>
      </c>
      <c r="H5" s="25" t="s">
        <v>894</v>
      </c>
      <c r="I5" s="25" t="s">
        <v>1121</v>
      </c>
      <c r="J5" s="328" t="s">
        <v>229</v>
      </c>
      <c r="K5" s="329" t="s">
        <v>101</v>
      </c>
      <c r="L5" s="329" t="s">
        <v>1125</v>
      </c>
      <c r="M5" s="329" t="s">
        <v>859</v>
      </c>
      <c r="N5" s="329" t="s">
        <v>1153</v>
      </c>
      <c r="O5" s="330" t="s">
        <v>222</v>
      </c>
      <c r="P5" s="328" t="s">
        <v>4</v>
      </c>
      <c r="Q5" s="331" t="s">
        <v>102</v>
      </c>
      <c r="R5" s="332">
        <v>12239103</v>
      </c>
      <c r="S5" s="33">
        <f>R5+U5</f>
        <v>14398945</v>
      </c>
      <c r="T5" s="41">
        <f>R5/S5</f>
        <v>0.84999998263761689</v>
      </c>
      <c r="U5" s="33">
        <f>ROUNDUP((R5/0.85)*0.15,0)</f>
        <v>2159842</v>
      </c>
      <c r="V5" s="293" t="s">
        <v>102</v>
      </c>
      <c r="W5" s="294" t="s">
        <v>663</v>
      </c>
      <c r="X5" s="294" t="s">
        <v>1413</v>
      </c>
      <c r="Y5" s="39" t="s">
        <v>66</v>
      </c>
      <c r="Z5" s="29" t="s">
        <v>67</v>
      </c>
      <c r="AA5" s="29" t="s">
        <v>69</v>
      </c>
      <c r="AB5" s="32" t="s">
        <v>67</v>
      </c>
      <c r="AC5" s="25" t="s">
        <v>933</v>
      </c>
      <c r="AD5" s="32" t="s">
        <v>67</v>
      </c>
      <c r="AE5" s="43">
        <v>45072</v>
      </c>
      <c r="AF5" s="43">
        <v>45107</v>
      </c>
      <c r="AG5" s="44">
        <v>45027</v>
      </c>
      <c r="AH5" s="43">
        <v>45258</v>
      </c>
      <c r="AI5" s="43">
        <v>45282</v>
      </c>
    </row>
    <row r="6" spans="1:35" s="4" customFormat="1" ht="11.3" customHeight="1" x14ac:dyDescent="0.3">
      <c r="A6" s="29">
        <v>1</v>
      </c>
      <c r="B6" s="278" t="s">
        <v>2</v>
      </c>
      <c r="C6" s="25" t="s">
        <v>3</v>
      </c>
      <c r="D6" s="25" t="s">
        <v>1040</v>
      </c>
      <c r="E6" s="29" t="s">
        <v>35</v>
      </c>
      <c r="F6" s="25" t="s">
        <v>600</v>
      </c>
      <c r="G6" s="25" t="s">
        <v>1116</v>
      </c>
      <c r="H6" s="25" t="s">
        <v>894</v>
      </c>
      <c r="I6" s="25" t="s">
        <v>1121</v>
      </c>
      <c r="J6" s="328" t="s">
        <v>231</v>
      </c>
      <c r="K6" s="329" t="s">
        <v>770</v>
      </c>
      <c r="L6" s="329" t="s">
        <v>1126</v>
      </c>
      <c r="M6" s="329" t="s">
        <v>920</v>
      </c>
      <c r="N6" s="329" t="s">
        <v>1154</v>
      </c>
      <c r="O6" s="330" t="s">
        <v>222</v>
      </c>
      <c r="P6" s="328" t="s">
        <v>4</v>
      </c>
      <c r="Q6" s="331" t="s">
        <v>102</v>
      </c>
      <c r="R6" s="332">
        <v>36098377</v>
      </c>
      <c r="S6" s="33">
        <f>R6+U6</f>
        <v>42468679</v>
      </c>
      <c r="T6" s="41">
        <f>R6/S6</f>
        <v>0.8499999964679853</v>
      </c>
      <c r="U6" s="33">
        <f>ROUNDUP((R6/0.85)*0.15,0)</f>
        <v>6370302</v>
      </c>
      <c r="V6" s="293" t="s">
        <v>102</v>
      </c>
      <c r="W6" s="294" t="s">
        <v>103</v>
      </c>
      <c r="X6" s="294" t="s">
        <v>635</v>
      </c>
      <c r="Y6" s="39" t="s">
        <v>66</v>
      </c>
      <c r="Z6" s="29" t="s">
        <v>67</v>
      </c>
      <c r="AA6" s="29" t="s">
        <v>127</v>
      </c>
      <c r="AB6" s="29" t="s">
        <v>67</v>
      </c>
      <c r="AC6" s="25" t="s">
        <v>104</v>
      </c>
      <c r="AD6" s="45" t="s">
        <v>70</v>
      </c>
      <c r="AE6" s="44">
        <v>45687</v>
      </c>
      <c r="AF6" s="43">
        <v>45747</v>
      </c>
      <c r="AG6" s="44">
        <v>45506</v>
      </c>
      <c r="AH6" s="43">
        <v>45692</v>
      </c>
      <c r="AI6" s="43">
        <v>45771</v>
      </c>
    </row>
    <row r="7" spans="1:35" s="4" customFormat="1" ht="11.3" customHeight="1" x14ac:dyDescent="0.3">
      <c r="A7" s="29">
        <v>1</v>
      </c>
      <c r="B7" s="278" t="s">
        <v>2</v>
      </c>
      <c r="C7" s="25" t="s">
        <v>3</v>
      </c>
      <c r="D7" s="25" t="s">
        <v>1040</v>
      </c>
      <c r="E7" s="29" t="s">
        <v>35</v>
      </c>
      <c r="F7" s="25" t="s">
        <v>600</v>
      </c>
      <c r="G7" s="25" t="s">
        <v>1117</v>
      </c>
      <c r="H7" s="25" t="s">
        <v>894</v>
      </c>
      <c r="I7" s="25" t="s">
        <v>1121</v>
      </c>
      <c r="J7" s="328" t="s">
        <v>232</v>
      </c>
      <c r="K7" s="329" t="s">
        <v>105</v>
      </c>
      <c r="L7" s="329" t="s">
        <v>1127</v>
      </c>
      <c r="M7" s="329" t="s">
        <v>105</v>
      </c>
      <c r="N7" s="329" t="s">
        <v>1127</v>
      </c>
      <c r="O7" s="330">
        <v>1</v>
      </c>
      <c r="P7" s="328" t="s">
        <v>4</v>
      </c>
      <c r="Q7" s="331" t="s">
        <v>102</v>
      </c>
      <c r="R7" s="332">
        <v>28764290</v>
      </c>
      <c r="S7" s="33">
        <f>R7+U7</f>
        <v>33840342</v>
      </c>
      <c r="T7" s="41">
        <f>R7/S7</f>
        <v>0.84999997931462989</v>
      </c>
      <c r="U7" s="33">
        <f>ROUNDUP((R7/0.85)*0.15,0)</f>
        <v>5076052</v>
      </c>
      <c r="V7" s="293" t="s">
        <v>102</v>
      </c>
      <c r="W7" s="294" t="s">
        <v>635</v>
      </c>
      <c r="X7" s="294" t="s">
        <v>635</v>
      </c>
      <c r="Y7" s="39" t="s">
        <v>83</v>
      </c>
      <c r="Z7" s="29" t="s">
        <v>67</v>
      </c>
      <c r="AA7" s="29" t="s">
        <v>127</v>
      </c>
      <c r="AB7" s="29" t="s">
        <v>67</v>
      </c>
      <c r="AC7" s="25" t="s">
        <v>106</v>
      </c>
      <c r="AD7" s="32" t="s">
        <v>67</v>
      </c>
      <c r="AE7" s="44">
        <v>45134</v>
      </c>
      <c r="AF7" s="44">
        <v>45271</v>
      </c>
      <c r="AG7" s="44">
        <v>45110</v>
      </c>
      <c r="AH7" s="44">
        <v>45468</v>
      </c>
      <c r="AI7" s="43">
        <v>45541</v>
      </c>
    </row>
    <row r="8" spans="1:35" s="4" customFormat="1" ht="11.3" customHeight="1" x14ac:dyDescent="0.3">
      <c r="A8" s="29">
        <v>1</v>
      </c>
      <c r="B8" s="278" t="s">
        <v>2</v>
      </c>
      <c r="C8" s="25" t="s">
        <v>3</v>
      </c>
      <c r="D8" s="25" t="s">
        <v>1040</v>
      </c>
      <c r="E8" s="29" t="s">
        <v>35</v>
      </c>
      <c r="F8" s="25" t="s">
        <v>600</v>
      </c>
      <c r="G8" s="25" t="s">
        <v>1117</v>
      </c>
      <c r="H8" s="25" t="s">
        <v>894</v>
      </c>
      <c r="I8" s="25" t="s">
        <v>1121</v>
      </c>
      <c r="J8" s="328" t="s">
        <v>232</v>
      </c>
      <c r="K8" s="329" t="s">
        <v>105</v>
      </c>
      <c r="L8" s="329" t="s">
        <v>1127</v>
      </c>
      <c r="M8" s="329" t="s">
        <v>105</v>
      </c>
      <c r="N8" s="329" t="s">
        <v>1127</v>
      </c>
      <c r="O8" s="330">
        <v>2</v>
      </c>
      <c r="P8" s="328" t="s">
        <v>4</v>
      </c>
      <c r="Q8" s="331" t="s">
        <v>102</v>
      </c>
      <c r="R8" s="332">
        <v>24372119</v>
      </c>
      <c r="S8" s="33">
        <f>R8+U8</f>
        <v>28673082</v>
      </c>
      <c r="T8" s="41">
        <f>R8/S8</f>
        <v>0.8499999755868588</v>
      </c>
      <c r="U8" s="33">
        <f>ROUNDUP((R8/0.85)*0.15,0)</f>
        <v>4300963</v>
      </c>
      <c r="V8" s="293" t="s">
        <v>102</v>
      </c>
      <c r="W8" s="294" t="s">
        <v>635</v>
      </c>
      <c r="X8" s="294" t="s">
        <v>635</v>
      </c>
      <c r="Y8" s="39" t="s">
        <v>83</v>
      </c>
      <c r="Z8" s="29" t="s">
        <v>67</v>
      </c>
      <c r="AA8" s="29" t="s">
        <v>127</v>
      </c>
      <c r="AB8" s="29" t="s">
        <v>67</v>
      </c>
      <c r="AC8" s="25" t="s">
        <v>106</v>
      </c>
      <c r="AD8" s="32" t="s">
        <v>67</v>
      </c>
      <c r="AE8" s="44">
        <v>45866</v>
      </c>
      <c r="AF8" s="44">
        <v>45951</v>
      </c>
      <c r="AG8" s="44">
        <v>45110</v>
      </c>
      <c r="AH8" s="44">
        <v>45468</v>
      </c>
      <c r="AI8" s="330" t="s">
        <v>1023</v>
      </c>
    </row>
    <row r="9" spans="1:35" s="4" customFormat="1" ht="11.3" customHeight="1" x14ac:dyDescent="0.3">
      <c r="A9" s="29">
        <v>1</v>
      </c>
      <c r="B9" s="278" t="s">
        <v>2</v>
      </c>
      <c r="C9" s="25" t="s">
        <v>3</v>
      </c>
      <c r="D9" s="25" t="s">
        <v>1040</v>
      </c>
      <c r="E9" s="29" t="s">
        <v>35</v>
      </c>
      <c r="F9" s="25" t="s">
        <v>600</v>
      </c>
      <c r="G9" s="25" t="s">
        <v>1117</v>
      </c>
      <c r="H9" s="25" t="s">
        <v>894</v>
      </c>
      <c r="I9" s="25" t="s">
        <v>1121</v>
      </c>
      <c r="J9" s="328" t="s">
        <v>233</v>
      </c>
      <c r="K9" s="329" t="s">
        <v>107</v>
      </c>
      <c r="L9" s="329" t="s">
        <v>1128</v>
      </c>
      <c r="M9" s="329" t="s">
        <v>885</v>
      </c>
      <c r="N9" s="329" t="s">
        <v>1155</v>
      </c>
      <c r="O9" s="330">
        <v>1</v>
      </c>
      <c r="P9" s="328" t="s">
        <v>4</v>
      </c>
      <c r="Q9" s="331" t="s">
        <v>102</v>
      </c>
      <c r="R9" s="332">
        <v>12200257</v>
      </c>
      <c r="S9" s="33">
        <f>R9+U9</f>
        <v>14353244</v>
      </c>
      <c r="T9" s="41">
        <f>R9/S9</f>
        <v>0.8499999721317355</v>
      </c>
      <c r="U9" s="33">
        <f>ROUND((R9/0.85)*0.15,0)</f>
        <v>2152987</v>
      </c>
      <c r="V9" s="293" t="s">
        <v>102</v>
      </c>
      <c r="W9" s="294" t="s">
        <v>102</v>
      </c>
      <c r="X9" s="294" t="s">
        <v>103</v>
      </c>
      <c r="Y9" s="48" t="s">
        <v>66</v>
      </c>
      <c r="Z9" s="29" t="s">
        <v>67</v>
      </c>
      <c r="AA9" s="29" t="s">
        <v>69</v>
      </c>
      <c r="AB9" s="32" t="s">
        <v>67</v>
      </c>
      <c r="AC9" s="25" t="s">
        <v>1677</v>
      </c>
      <c r="AD9" s="32" t="s">
        <v>67</v>
      </c>
      <c r="AE9" s="44">
        <v>45169</v>
      </c>
      <c r="AF9" s="44">
        <v>45216</v>
      </c>
      <c r="AG9" s="44">
        <v>45132</v>
      </c>
      <c r="AH9" s="44">
        <v>45279</v>
      </c>
      <c r="AI9" s="43">
        <v>45317</v>
      </c>
    </row>
    <row r="10" spans="1:35" s="4" customFormat="1" ht="11.3" customHeight="1" x14ac:dyDescent="0.2">
      <c r="A10" s="29">
        <v>1</v>
      </c>
      <c r="B10" s="278" t="s">
        <v>2</v>
      </c>
      <c r="C10" s="25" t="s">
        <v>3</v>
      </c>
      <c r="D10" s="25" t="s">
        <v>1040</v>
      </c>
      <c r="E10" s="29" t="s">
        <v>35</v>
      </c>
      <c r="F10" s="25" t="s">
        <v>600</v>
      </c>
      <c r="G10" s="25" t="s">
        <v>1117</v>
      </c>
      <c r="H10" s="25" t="s">
        <v>894</v>
      </c>
      <c r="I10" s="25" t="s">
        <v>1121</v>
      </c>
      <c r="J10" s="328" t="s">
        <v>233</v>
      </c>
      <c r="K10" s="329" t="s">
        <v>107</v>
      </c>
      <c r="L10" s="329" t="s">
        <v>1128</v>
      </c>
      <c r="M10" s="329" t="s">
        <v>885</v>
      </c>
      <c r="N10" s="329" t="s">
        <v>1155</v>
      </c>
      <c r="O10" s="330">
        <v>2</v>
      </c>
      <c r="P10" s="328" t="s">
        <v>4</v>
      </c>
      <c r="Q10" s="331" t="s">
        <v>102</v>
      </c>
      <c r="R10" s="332">
        <v>20114979</v>
      </c>
      <c r="S10" s="33">
        <f>R10+U10</f>
        <v>23664682</v>
      </c>
      <c r="T10" s="41">
        <f>R10/S10</f>
        <v>0.84999997042005471</v>
      </c>
      <c r="U10" s="33">
        <f>ROUNDUP((R10/0.85)*0.15,0)</f>
        <v>3549703</v>
      </c>
      <c r="V10" s="293" t="s">
        <v>102</v>
      </c>
      <c r="W10" s="294" t="s">
        <v>1414</v>
      </c>
      <c r="X10" s="294" t="s">
        <v>80</v>
      </c>
      <c r="Y10" s="48" t="s">
        <v>83</v>
      </c>
      <c r="Z10" s="29" t="s">
        <v>67</v>
      </c>
      <c r="AA10" s="29" t="s">
        <v>69</v>
      </c>
      <c r="AB10" s="32" t="s">
        <v>67</v>
      </c>
      <c r="AC10" s="49" t="s">
        <v>1499</v>
      </c>
      <c r="AD10" s="32" t="s">
        <v>67</v>
      </c>
      <c r="AE10" s="44">
        <v>45169</v>
      </c>
      <c r="AF10" s="44">
        <v>45216</v>
      </c>
      <c r="AG10" s="44">
        <v>45132</v>
      </c>
      <c r="AH10" s="44">
        <v>45279</v>
      </c>
      <c r="AI10" s="43">
        <v>45530</v>
      </c>
    </row>
    <row r="11" spans="1:35" s="4" customFormat="1" ht="11.3" customHeight="1" x14ac:dyDescent="0.3">
      <c r="A11" s="29">
        <v>1</v>
      </c>
      <c r="B11" s="278" t="s">
        <v>2</v>
      </c>
      <c r="C11" s="25" t="s">
        <v>3</v>
      </c>
      <c r="D11" s="25" t="s">
        <v>1040</v>
      </c>
      <c r="E11" s="29" t="s">
        <v>35</v>
      </c>
      <c r="F11" s="25" t="s">
        <v>600</v>
      </c>
      <c r="G11" s="25" t="s">
        <v>1117</v>
      </c>
      <c r="H11" s="25" t="s">
        <v>894</v>
      </c>
      <c r="I11" s="25" t="s">
        <v>1121</v>
      </c>
      <c r="J11" s="328" t="s">
        <v>233</v>
      </c>
      <c r="K11" s="329" t="s">
        <v>107</v>
      </c>
      <c r="L11" s="329" t="s">
        <v>1128</v>
      </c>
      <c r="M11" s="329" t="s">
        <v>885</v>
      </c>
      <c r="N11" s="329" t="s">
        <v>1155</v>
      </c>
      <c r="O11" s="330">
        <v>3</v>
      </c>
      <c r="P11" s="328" t="s">
        <v>4</v>
      </c>
      <c r="Q11" s="331" t="s">
        <v>102</v>
      </c>
      <c r="R11" s="332">
        <v>13413000</v>
      </c>
      <c r="S11" s="33">
        <f>R11+U11</f>
        <v>15780000</v>
      </c>
      <c r="T11" s="41">
        <f>R11/S11</f>
        <v>0.85</v>
      </c>
      <c r="U11" s="33">
        <f>ROUNDUP((R11/0.85)*0.15,0)</f>
        <v>2367000</v>
      </c>
      <c r="V11" s="293" t="s">
        <v>102</v>
      </c>
      <c r="W11" s="294" t="s">
        <v>1420</v>
      </c>
      <c r="X11" s="294" t="s">
        <v>1420</v>
      </c>
      <c r="Y11" s="48" t="s">
        <v>66</v>
      </c>
      <c r="Z11" s="29" t="s">
        <v>67</v>
      </c>
      <c r="AA11" s="29" t="s">
        <v>69</v>
      </c>
      <c r="AB11" s="32" t="s">
        <v>80</v>
      </c>
      <c r="AC11" s="25" t="s">
        <v>1500</v>
      </c>
      <c r="AD11" s="32" t="s">
        <v>67</v>
      </c>
      <c r="AE11" s="44">
        <v>45442</v>
      </c>
      <c r="AF11" s="44">
        <v>45539</v>
      </c>
      <c r="AG11" s="44">
        <v>45401</v>
      </c>
      <c r="AH11" s="44">
        <v>45496</v>
      </c>
      <c r="AI11" s="43">
        <v>45567</v>
      </c>
    </row>
    <row r="12" spans="1:35" s="4" customFormat="1" ht="11.3" customHeight="1" x14ac:dyDescent="0.3">
      <c r="A12" s="29">
        <v>1</v>
      </c>
      <c r="B12" s="278" t="s">
        <v>2</v>
      </c>
      <c r="C12" s="25" t="s">
        <v>3</v>
      </c>
      <c r="D12" s="25" t="s">
        <v>1040</v>
      </c>
      <c r="E12" s="29" t="s">
        <v>35</v>
      </c>
      <c r="F12" s="25" t="s">
        <v>600</v>
      </c>
      <c r="G12" s="25" t="s">
        <v>1117</v>
      </c>
      <c r="H12" s="25" t="s">
        <v>894</v>
      </c>
      <c r="I12" s="25" t="s">
        <v>1121</v>
      </c>
      <c r="J12" s="328" t="s">
        <v>234</v>
      </c>
      <c r="K12" s="329" t="s">
        <v>108</v>
      </c>
      <c r="L12" s="329" t="s">
        <v>1129</v>
      </c>
      <c r="M12" s="329" t="s">
        <v>884</v>
      </c>
      <c r="N12" s="329" t="s">
        <v>1156</v>
      </c>
      <c r="O12" s="330" t="s">
        <v>222</v>
      </c>
      <c r="P12" s="328" t="s">
        <v>4</v>
      </c>
      <c r="Q12" s="331" t="s">
        <v>102</v>
      </c>
      <c r="R12" s="332">
        <v>18487501</v>
      </c>
      <c r="S12" s="33">
        <f>R12+U12</f>
        <v>21750002</v>
      </c>
      <c r="T12" s="41">
        <f>R12/S12</f>
        <v>0.84999996781609488</v>
      </c>
      <c r="U12" s="33">
        <f>ROUNDUP((R12/0.85)*0.15,0)</f>
        <v>3262501</v>
      </c>
      <c r="V12" s="293" t="s">
        <v>102</v>
      </c>
      <c r="W12" s="294" t="s">
        <v>1589</v>
      </c>
      <c r="X12" s="294" t="s">
        <v>1609</v>
      </c>
      <c r="Y12" s="48" t="s">
        <v>66</v>
      </c>
      <c r="Z12" s="29" t="s">
        <v>67</v>
      </c>
      <c r="AA12" s="29" t="s">
        <v>69</v>
      </c>
      <c r="AB12" s="32" t="s">
        <v>67</v>
      </c>
      <c r="AC12" s="25" t="s">
        <v>1500</v>
      </c>
      <c r="AD12" s="32" t="s">
        <v>67</v>
      </c>
      <c r="AE12" s="43">
        <v>45743</v>
      </c>
      <c r="AF12" s="44">
        <v>45787</v>
      </c>
      <c r="AG12" s="44">
        <v>45653</v>
      </c>
      <c r="AH12" s="50">
        <v>45839</v>
      </c>
      <c r="AI12" s="43">
        <v>45875</v>
      </c>
    </row>
    <row r="13" spans="1:35" s="4" customFormat="1" ht="11.3" customHeight="1" x14ac:dyDescent="0.3">
      <c r="A13" s="29">
        <v>1</v>
      </c>
      <c r="B13" s="278" t="s">
        <v>2</v>
      </c>
      <c r="C13" s="25" t="s">
        <v>3</v>
      </c>
      <c r="D13" s="25" t="s">
        <v>1040</v>
      </c>
      <c r="E13" s="29" t="s">
        <v>35</v>
      </c>
      <c r="F13" s="25" t="s">
        <v>600</v>
      </c>
      <c r="G13" s="25" t="s">
        <v>1117</v>
      </c>
      <c r="H13" s="25" t="s">
        <v>900</v>
      </c>
      <c r="I13" s="25" t="s">
        <v>1121</v>
      </c>
      <c r="J13" s="328" t="s">
        <v>235</v>
      </c>
      <c r="K13" s="329" t="s">
        <v>109</v>
      </c>
      <c r="L13" s="329" t="s">
        <v>1130</v>
      </c>
      <c r="M13" s="329" t="s">
        <v>109</v>
      </c>
      <c r="N13" s="329" t="s">
        <v>1130</v>
      </c>
      <c r="O13" s="330" t="s">
        <v>222</v>
      </c>
      <c r="P13" s="328" t="s">
        <v>4</v>
      </c>
      <c r="Q13" s="331" t="s">
        <v>102</v>
      </c>
      <c r="R13" s="332">
        <v>9134591</v>
      </c>
      <c r="S13" s="33">
        <f>R13+U13</f>
        <v>10746578</v>
      </c>
      <c r="T13" s="41">
        <f>R13/S13</f>
        <v>0.84999997208413691</v>
      </c>
      <c r="U13" s="33">
        <f>ROUNDUP((R13/0.85)*0.15,0)</f>
        <v>1611987</v>
      </c>
      <c r="V13" s="293" t="s">
        <v>102</v>
      </c>
      <c r="W13" s="295" t="s">
        <v>110</v>
      </c>
      <c r="X13" s="294" t="s">
        <v>111</v>
      </c>
      <c r="Y13" s="39" t="s">
        <v>83</v>
      </c>
      <c r="Z13" s="29" t="s">
        <v>67</v>
      </c>
      <c r="AA13" s="29" t="s">
        <v>69</v>
      </c>
      <c r="AB13" s="32" t="s">
        <v>67</v>
      </c>
      <c r="AC13" s="25" t="s">
        <v>112</v>
      </c>
      <c r="AD13" s="32" t="s">
        <v>67</v>
      </c>
      <c r="AE13" s="43">
        <v>45562</v>
      </c>
      <c r="AF13" s="44">
        <v>45670</v>
      </c>
      <c r="AG13" s="44">
        <v>45610</v>
      </c>
      <c r="AH13" s="43">
        <v>45692</v>
      </c>
      <c r="AI13" s="43">
        <v>45722</v>
      </c>
    </row>
    <row r="14" spans="1:35" s="4" customFormat="1" ht="11.3" customHeight="1" x14ac:dyDescent="0.3">
      <c r="A14" s="29">
        <v>1</v>
      </c>
      <c r="B14" s="278" t="s">
        <v>2</v>
      </c>
      <c r="C14" s="25" t="s">
        <v>3</v>
      </c>
      <c r="D14" s="25" t="s">
        <v>1040</v>
      </c>
      <c r="E14" s="29" t="s">
        <v>35</v>
      </c>
      <c r="F14" s="25" t="s">
        <v>600</v>
      </c>
      <c r="G14" s="25" t="s">
        <v>1117</v>
      </c>
      <c r="H14" s="25" t="s">
        <v>900</v>
      </c>
      <c r="I14" s="25" t="s">
        <v>1121</v>
      </c>
      <c r="J14" s="328" t="s">
        <v>236</v>
      </c>
      <c r="K14" s="329" t="s">
        <v>116</v>
      </c>
      <c r="L14" s="329" t="s">
        <v>1131</v>
      </c>
      <c r="M14" s="329" t="s">
        <v>116</v>
      </c>
      <c r="N14" s="329" t="s">
        <v>1131</v>
      </c>
      <c r="O14" s="330" t="s">
        <v>222</v>
      </c>
      <c r="P14" s="328" t="s">
        <v>4</v>
      </c>
      <c r="Q14" s="331" t="s">
        <v>102</v>
      </c>
      <c r="R14" s="332">
        <v>17173230</v>
      </c>
      <c r="S14" s="33">
        <f>R14+U14</f>
        <v>20203800</v>
      </c>
      <c r="T14" s="41">
        <f>R14/S14</f>
        <v>0.85</v>
      </c>
      <c r="U14" s="33">
        <f>ROUNDUP((R14/0.85)*0.15,0)</f>
        <v>3030570</v>
      </c>
      <c r="V14" s="293" t="s">
        <v>102</v>
      </c>
      <c r="W14" s="295" t="s">
        <v>113</v>
      </c>
      <c r="X14" s="294" t="s">
        <v>115</v>
      </c>
      <c r="Y14" s="39" t="s">
        <v>66</v>
      </c>
      <c r="Z14" s="29" t="s">
        <v>67</v>
      </c>
      <c r="AA14" s="29" t="s">
        <v>69</v>
      </c>
      <c r="AB14" s="32" t="s">
        <v>67</v>
      </c>
      <c r="AC14" s="25" t="s">
        <v>707</v>
      </c>
      <c r="AD14" s="32" t="s">
        <v>67</v>
      </c>
      <c r="AE14" s="44">
        <v>45169</v>
      </c>
      <c r="AF14" s="44">
        <v>45216</v>
      </c>
      <c r="AG14" s="44">
        <v>45128</v>
      </c>
      <c r="AH14" s="44">
        <v>45279</v>
      </c>
      <c r="AI14" s="43">
        <v>45531</v>
      </c>
    </row>
    <row r="15" spans="1:35" s="4" customFormat="1" ht="11.3" customHeight="1" x14ac:dyDescent="0.3">
      <c r="A15" s="29">
        <v>1</v>
      </c>
      <c r="B15" s="278" t="s">
        <v>2</v>
      </c>
      <c r="C15" s="25" t="s">
        <v>3</v>
      </c>
      <c r="D15" s="25" t="s">
        <v>1040</v>
      </c>
      <c r="E15" s="29" t="s">
        <v>35</v>
      </c>
      <c r="F15" s="25" t="s">
        <v>600</v>
      </c>
      <c r="G15" s="25" t="s">
        <v>1117</v>
      </c>
      <c r="H15" s="25" t="s">
        <v>900</v>
      </c>
      <c r="I15" s="25" t="s">
        <v>1121</v>
      </c>
      <c r="J15" s="328" t="s">
        <v>714</v>
      </c>
      <c r="K15" s="329" t="s">
        <v>715</v>
      </c>
      <c r="L15" s="329" t="s">
        <v>1132</v>
      </c>
      <c r="M15" s="329" t="s">
        <v>715</v>
      </c>
      <c r="N15" s="329" t="s">
        <v>1132</v>
      </c>
      <c r="O15" s="330" t="s">
        <v>222</v>
      </c>
      <c r="P15" s="328" t="s">
        <v>4</v>
      </c>
      <c r="Q15" s="331" t="s">
        <v>102</v>
      </c>
      <c r="R15" s="332">
        <v>43256500</v>
      </c>
      <c r="S15" s="33">
        <f>R15+U15</f>
        <v>50890000</v>
      </c>
      <c r="T15" s="41">
        <f>R15/S15</f>
        <v>0.85</v>
      </c>
      <c r="U15" s="33">
        <f>ROUNDUP((R15/0.85)*0.15,0)</f>
        <v>7633500</v>
      </c>
      <c r="V15" s="293" t="s">
        <v>102</v>
      </c>
      <c r="W15" s="291" t="s">
        <v>1415</v>
      </c>
      <c r="X15" s="294" t="s">
        <v>80</v>
      </c>
      <c r="Y15" s="48" t="s">
        <v>66</v>
      </c>
      <c r="Z15" s="29" t="s">
        <v>67</v>
      </c>
      <c r="AA15" s="29" t="s">
        <v>127</v>
      </c>
      <c r="AB15" s="32" t="s">
        <v>67</v>
      </c>
      <c r="AC15" s="25" t="s">
        <v>1678</v>
      </c>
      <c r="AD15" s="32" t="s">
        <v>67</v>
      </c>
      <c r="AE15" s="44">
        <v>45169</v>
      </c>
      <c r="AF15" s="44">
        <v>45279</v>
      </c>
      <c r="AG15" s="44">
        <v>45138</v>
      </c>
      <c r="AH15" s="44">
        <v>45300</v>
      </c>
      <c r="AI15" s="43">
        <v>45337</v>
      </c>
    </row>
    <row r="16" spans="1:35" s="4" customFormat="1" ht="11.3" customHeight="1" x14ac:dyDescent="0.3">
      <c r="A16" s="29">
        <v>1</v>
      </c>
      <c r="B16" s="278" t="s">
        <v>2</v>
      </c>
      <c r="C16" s="25" t="s">
        <v>3</v>
      </c>
      <c r="D16" s="25" t="s">
        <v>1040</v>
      </c>
      <c r="E16" s="29" t="s">
        <v>36</v>
      </c>
      <c r="F16" s="25" t="s">
        <v>601</v>
      </c>
      <c r="G16" s="25" t="s">
        <v>1066</v>
      </c>
      <c r="H16" s="51" t="s">
        <v>901</v>
      </c>
      <c r="I16" s="51" t="s">
        <v>1067</v>
      </c>
      <c r="J16" s="328" t="s">
        <v>950</v>
      </c>
      <c r="K16" s="329" t="s">
        <v>954</v>
      </c>
      <c r="L16" s="329" t="s">
        <v>1133</v>
      </c>
      <c r="M16" s="333" t="s">
        <v>858</v>
      </c>
      <c r="N16" s="333" t="s">
        <v>1157</v>
      </c>
      <c r="O16" s="330" t="s">
        <v>222</v>
      </c>
      <c r="P16" s="328" t="s">
        <v>4</v>
      </c>
      <c r="Q16" s="331" t="s">
        <v>102</v>
      </c>
      <c r="R16" s="332">
        <v>7425770</v>
      </c>
      <c r="S16" s="33">
        <f>R16+U16</f>
        <v>8736200</v>
      </c>
      <c r="T16" s="41">
        <f>R16/S16</f>
        <v>0.85</v>
      </c>
      <c r="U16" s="33">
        <f>ROUNDUP((R16/0.85)*0.15,0)</f>
        <v>1310430</v>
      </c>
      <c r="V16" s="293" t="s">
        <v>102</v>
      </c>
      <c r="W16" s="294" t="s">
        <v>1675</v>
      </c>
      <c r="X16" s="294" t="s">
        <v>1676</v>
      </c>
      <c r="Y16" s="39" t="s">
        <v>66</v>
      </c>
      <c r="Z16" s="29" t="s">
        <v>67</v>
      </c>
      <c r="AA16" s="29" t="s">
        <v>69</v>
      </c>
      <c r="AB16" s="32" t="s">
        <v>67</v>
      </c>
      <c r="AC16" s="25" t="s">
        <v>1587</v>
      </c>
      <c r="AD16" s="32" t="s">
        <v>67</v>
      </c>
      <c r="AE16" s="44">
        <v>45897</v>
      </c>
      <c r="AF16" s="44">
        <v>45957</v>
      </c>
      <c r="AG16" s="44">
        <v>45756</v>
      </c>
      <c r="AH16" s="44">
        <v>45860</v>
      </c>
      <c r="AI16" s="43">
        <v>45966</v>
      </c>
    </row>
    <row r="17" spans="1:35" s="4" customFormat="1" ht="11.3" customHeight="1" x14ac:dyDescent="0.3">
      <c r="A17" s="29">
        <v>1</v>
      </c>
      <c r="B17" s="278" t="s">
        <v>5</v>
      </c>
      <c r="C17" s="25" t="s">
        <v>6</v>
      </c>
      <c r="D17" s="25" t="s">
        <v>1041</v>
      </c>
      <c r="E17" s="29" t="s">
        <v>37</v>
      </c>
      <c r="F17" s="25" t="s">
        <v>602</v>
      </c>
      <c r="G17" s="25" t="s">
        <v>1068</v>
      </c>
      <c r="H17" s="25" t="s">
        <v>892</v>
      </c>
      <c r="I17" s="25" t="s">
        <v>1074</v>
      </c>
      <c r="J17" s="328" t="s">
        <v>237</v>
      </c>
      <c r="K17" s="329" t="s">
        <v>1002</v>
      </c>
      <c r="L17" s="329" t="s">
        <v>1080</v>
      </c>
      <c r="M17" s="329" t="s">
        <v>921</v>
      </c>
      <c r="N17" s="329" t="s">
        <v>1098</v>
      </c>
      <c r="O17" s="330">
        <v>1</v>
      </c>
      <c r="P17" s="328" t="s">
        <v>4</v>
      </c>
      <c r="Q17" s="331" t="s">
        <v>208</v>
      </c>
      <c r="R17" s="332">
        <v>5633633</v>
      </c>
      <c r="S17" s="33">
        <f>R17+U17</f>
        <v>6627804</v>
      </c>
      <c r="T17" s="41">
        <f>R17/S17</f>
        <v>0.8499999396481851</v>
      </c>
      <c r="U17" s="33">
        <f>ROUNDUP((R17/0.85)*0.15,0)</f>
        <v>994171</v>
      </c>
      <c r="V17" s="293" t="s">
        <v>208</v>
      </c>
      <c r="W17" s="296" t="s">
        <v>1540</v>
      </c>
      <c r="X17" s="294" t="s">
        <v>80</v>
      </c>
      <c r="Y17" s="48" t="s">
        <v>66</v>
      </c>
      <c r="Z17" s="29" t="s">
        <v>67</v>
      </c>
      <c r="AA17" s="29" t="s">
        <v>69</v>
      </c>
      <c r="AB17" s="32" t="s">
        <v>70</v>
      </c>
      <c r="AC17" s="52" t="s">
        <v>1004</v>
      </c>
      <c r="AD17" s="32" t="s">
        <v>67</v>
      </c>
      <c r="AE17" s="44">
        <v>45351</v>
      </c>
      <c r="AF17" s="44">
        <v>45687</v>
      </c>
      <c r="AG17" s="44">
        <v>45180</v>
      </c>
      <c r="AH17" s="44">
        <v>45496</v>
      </c>
      <c r="AI17" s="43">
        <v>45776</v>
      </c>
    </row>
    <row r="18" spans="1:35" s="4" customFormat="1" ht="10.5" customHeight="1" x14ac:dyDescent="0.3">
      <c r="A18" s="29">
        <v>1</v>
      </c>
      <c r="B18" s="278" t="s">
        <v>5</v>
      </c>
      <c r="C18" s="25" t="s">
        <v>6</v>
      </c>
      <c r="D18" s="25" t="s">
        <v>1041</v>
      </c>
      <c r="E18" s="29" t="s">
        <v>37</v>
      </c>
      <c r="F18" s="25" t="s">
        <v>602</v>
      </c>
      <c r="G18" s="25" t="s">
        <v>1068</v>
      </c>
      <c r="H18" s="25" t="s">
        <v>892</v>
      </c>
      <c r="I18" s="25" t="s">
        <v>1074</v>
      </c>
      <c r="J18" s="328" t="s">
        <v>237</v>
      </c>
      <c r="K18" s="329" t="s">
        <v>1002</v>
      </c>
      <c r="L18" s="329" t="s">
        <v>1080</v>
      </c>
      <c r="M18" s="329" t="s">
        <v>921</v>
      </c>
      <c r="N18" s="329" t="s">
        <v>1098</v>
      </c>
      <c r="O18" s="330">
        <v>2</v>
      </c>
      <c r="P18" s="328" t="s">
        <v>4</v>
      </c>
      <c r="Q18" s="331" t="s">
        <v>208</v>
      </c>
      <c r="R18" s="332">
        <v>8312810</v>
      </c>
      <c r="S18" s="33">
        <f>R18+U18</f>
        <v>9779777</v>
      </c>
      <c r="T18" s="41">
        <f>R18/S18</f>
        <v>0.84999995398668093</v>
      </c>
      <c r="U18" s="33">
        <f>ROUNDUP((R18/0.85)*0.15,0)</f>
        <v>1466967</v>
      </c>
      <c r="V18" s="293" t="s">
        <v>208</v>
      </c>
      <c r="W18" s="296" t="s">
        <v>1003</v>
      </c>
      <c r="X18" s="294" t="s">
        <v>80</v>
      </c>
      <c r="Y18" s="48" t="s">
        <v>83</v>
      </c>
      <c r="Z18" s="29" t="s">
        <v>67</v>
      </c>
      <c r="AA18" s="29" t="s">
        <v>127</v>
      </c>
      <c r="AB18" s="32" t="s">
        <v>70</v>
      </c>
      <c r="AC18" s="52" t="s">
        <v>1005</v>
      </c>
      <c r="AD18" s="32" t="s">
        <v>67</v>
      </c>
      <c r="AE18" s="43">
        <v>45407</v>
      </c>
      <c r="AF18" s="43">
        <v>45510</v>
      </c>
      <c r="AG18" s="44">
        <v>45359</v>
      </c>
      <c r="AH18" s="44">
        <v>45629</v>
      </c>
      <c r="AI18" s="43">
        <v>45719</v>
      </c>
    </row>
    <row r="19" spans="1:35" s="4" customFormat="1" ht="11.3" customHeight="1" x14ac:dyDescent="0.3">
      <c r="A19" s="29">
        <v>1</v>
      </c>
      <c r="B19" s="278" t="s">
        <v>5</v>
      </c>
      <c r="C19" s="25" t="s">
        <v>6</v>
      </c>
      <c r="D19" s="25" t="s">
        <v>1041</v>
      </c>
      <c r="E19" s="29" t="s">
        <v>37</v>
      </c>
      <c r="F19" s="25" t="s">
        <v>602</v>
      </c>
      <c r="G19" s="25" t="s">
        <v>1068</v>
      </c>
      <c r="H19" s="25" t="s">
        <v>892</v>
      </c>
      <c r="I19" s="25" t="s">
        <v>1074</v>
      </c>
      <c r="J19" s="328" t="s">
        <v>237</v>
      </c>
      <c r="K19" s="329" t="s">
        <v>1002</v>
      </c>
      <c r="L19" s="329" t="s">
        <v>1080</v>
      </c>
      <c r="M19" s="329" t="s">
        <v>921</v>
      </c>
      <c r="N19" s="329" t="s">
        <v>1098</v>
      </c>
      <c r="O19" s="330">
        <v>3</v>
      </c>
      <c r="P19" s="328" t="s">
        <v>4</v>
      </c>
      <c r="Q19" s="331" t="s">
        <v>208</v>
      </c>
      <c r="R19" s="332">
        <v>24960674</v>
      </c>
      <c r="S19" s="33">
        <f>R19+U19</f>
        <v>29365499</v>
      </c>
      <c r="T19" s="41">
        <f>R19/S19</f>
        <v>0.84999999489196487</v>
      </c>
      <c r="U19" s="33">
        <f>ROUNDUP((R19/0.85)*0.15,0)</f>
        <v>4404825</v>
      </c>
      <c r="V19" s="293" t="s">
        <v>208</v>
      </c>
      <c r="W19" s="296" t="s">
        <v>1455</v>
      </c>
      <c r="X19" s="294" t="s">
        <v>80</v>
      </c>
      <c r="Y19" s="48" t="s">
        <v>83</v>
      </c>
      <c r="Z19" s="29" t="s">
        <v>67</v>
      </c>
      <c r="AA19" s="29" t="s">
        <v>127</v>
      </c>
      <c r="AB19" s="32" t="s">
        <v>70</v>
      </c>
      <c r="AC19" s="52" t="s">
        <v>1006</v>
      </c>
      <c r="AD19" s="32" t="s">
        <v>67</v>
      </c>
      <c r="AE19" s="43">
        <v>45562</v>
      </c>
      <c r="AF19" s="43">
        <v>45680</v>
      </c>
      <c r="AG19" s="43">
        <v>45436</v>
      </c>
      <c r="AH19" s="44">
        <v>45587</v>
      </c>
      <c r="AI19" s="43">
        <v>45715</v>
      </c>
    </row>
    <row r="20" spans="1:35" s="4" customFormat="1" ht="11.3" customHeight="1" x14ac:dyDescent="0.3">
      <c r="A20" s="29">
        <v>1</v>
      </c>
      <c r="B20" s="278" t="s">
        <v>5</v>
      </c>
      <c r="C20" s="25" t="s">
        <v>6</v>
      </c>
      <c r="D20" s="25" t="s">
        <v>1041</v>
      </c>
      <c r="E20" s="29" t="s">
        <v>37</v>
      </c>
      <c r="F20" s="25" t="s">
        <v>602</v>
      </c>
      <c r="G20" s="25" t="s">
        <v>1068</v>
      </c>
      <c r="H20" s="25" t="s">
        <v>892</v>
      </c>
      <c r="I20" s="25" t="s">
        <v>1074</v>
      </c>
      <c r="J20" s="328" t="s">
        <v>238</v>
      </c>
      <c r="K20" s="329" t="s">
        <v>951</v>
      </c>
      <c r="L20" s="329" t="s">
        <v>1081</v>
      </c>
      <c r="M20" s="329" t="s">
        <v>895</v>
      </c>
      <c r="N20" s="329" t="s">
        <v>1099</v>
      </c>
      <c r="O20" s="330" t="s">
        <v>222</v>
      </c>
      <c r="P20" s="328" t="s">
        <v>4</v>
      </c>
      <c r="Q20" s="331" t="s">
        <v>208</v>
      </c>
      <c r="R20" s="332">
        <v>49621122</v>
      </c>
      <c r="S20" s="33">
        <f>R20+U20</f>
        <v>58377791</v>
      </c>
      <c r="T20" s="41">
        <f>R20/S20</f>
        <v>0.84999999400456927</v>
      </c>
      <c r="U20" s="33">
        <f>ROUNDUP((R20/0.85)*0.15,0)</f>
        <v>8756669</v>
      </c>
      <c r="V20" s="293" t="s">
        <v>208</v>
      </c>
      <c r="W20" s="296" t="s">
        <v>665</v>
      </c>
      <c r="X20" s="294" t="s">
        <v>225</v>
      </c>
      <c r="Y20" s="336" t="s">
        <v>1553</v>
      </c>
      <c r="Z20" s="29" t="s">
        <v>70</v>
      </c>
      <c r="AA20" s="29" t="s">
        <v>127</v>
      </c>
      <c r="AB20" s="29" t="s">
        <v>70</v>
      </c>
      <c r="AC20" s="52" t="s">
        <v>708</v>
      </c>
      <c r="AD20" s="32" t="s">
        <v>67</v>
      </c>
      <c r="AE20" s="45" t="s">
        <v>1509</v>
      </c>
      <c r="AF20" s="45" t="s">
        <v>1509</v>
      </c>
      <c r="AG20" s="44">
        <v>45356</v>
      </c>
      <c r="AH20" s="43">
        <v>45664</v>
      </c>
      <c r="AI20" s="43">
        <v>45664</v>
      </c>
    </row>
    <row r="21" spans="1:35" s="4" customFormat="1" ht="11.3" customHeight="1" x14ac:dyDescent="0.3">
      <c r="A21" s="29">
        <v>1</v>
      </c>
      <c r="B21" s="278" t="s">
        <v>5</v>
      </c>
      <c r="C21" s="25" t="s">
        <v>6</v>
      </c>
      <c r="D21" s="25" t="s">
        <v>1041</v>
      </c>
      <c r="E21" s="29" t="s">
        <v>37</v>
      </c>
      <c r="F21" s="25" t="s">
        <v>602</v>
      </c>
      <c r="G21" s="25" t="s">
        <v>1068</v>
      </c>
      <c r="H21" s="25" t="s">
        <v>892</v>
      </c>
      <c r="I21" s="25" t="s">
        <v>1074</v>
      </c>
      <c r="J21" s="328" t="s">
        <v>940</v>
      </c>
      <c r="K21" s="329" t="s">
        <v>939</v>
      </c>
      <c r="L21" s="329" t="s">
        <v>1082</v>
      </c>
      <c r="M21" s="329" t="s">
        <v>939</v>
      </c>
      <c r="N21" s="329" t="s">
        <v>1100</v>
      </c>
      <c r="O21" s="330" t="s">
        <v>222</v>
      </c>
      <c r="P21" s="328" t="s">
        <v>4</v>
      </c>
      <c r="Q21" s="331" t="s">
        <v>208</v>
      </c>
      <c r="R21" s="332">
        <v>1413178</v>
      </c>
      <c r="S21" s="33">
        <f>R21+U21</f>
        <v>1662563</v>
      </c>
      <c r="T21" s="41">
        <f>R21/S21</f>
        <v>0.84999966918546843</v>
      </c>
      <c r="U21" s="33">
        <f>ROUNDUP((R21/0.85)*0.15,0)</f>
        <v>249385</v>
      </c>
      <c r="V21" s="293" t="s">
        <v>208</v>
      </c>
      <c r="W21" s="296" t="s">
        <v>128</v>
      </c>
      <c r="X21" s="294" t="s">
        <v>648</v>
      </c>
      <c r="Y21" s="48" t="s">
        <v>83</v>
      </c>
      <c r="Z21" s="29" t="s">
        <v>67</v>
      </c>
      <c r="AA21" s="29" t="s">
        <v>127</v>
      </c>
      <c r="AB21" s="29" t="s">
        <v>67</v>
      </c>
      <c r="AC21" s="52" t="s">
        <v>227</v>
      </c>
      <c r="AD21" s="32" t="s">
        <v>67</v>
      </c>
      <c r="AE21" s="44">
        <v>45197</v>
      </c>
      <c r="AF21" s="44">
        <v>45232</v>
      </c>
      <c r="AG21" s="44">
        <v>44942</v>
      </c>
      <c r="AH21" s="43">
        <v>45216</v>
      </c>
      <c r="AI21" s="43">
        <v>45568</v>
      </c>
    </row>
    <row r="22" spans="1:35" s="4" customFormat="1" ht="11.3" customHeight="1" x14ac:dyDescent="0.3">
      <c r="A22" s="29">
        <v>1</v>
      </c>
      <c r="B22" s="278" t="s">
        <v>5</v>
      </c>
      <c r="C22" s="25" t="s">
        <v>6</v>
      </c>
      <c r="D22" s="25" t="s">
        <v>1041</v>
      </c>
      <c r="E22" s="29" t="s">
        <v>37</v>
      </c>
      <c r="F22" s="25" t="s">
        <v>602</v>
      </c>
      <c r="G22" s="25" t="s">
        <v>1068</v>
      </c>
      <c r="H22" s="25" t="s">
        <v>892</v>
      </c>
      <c r="I22" s="25" t="s">
        <v>1074</v>
      </c>
      <c r="J22" s="328" t="s">
        <v>952</v>
      </c>
      <c r="K22" s="329" t="s">
        <v>997</v>
      </c>
      <c r="L22" s="329" t="s">
        <v>1083</v>
      </c>
      <c r="M22" s="329" t="s">
        <v>992</v>
      </c>
      <c r="N22" s="329" t="s">
        <v>1101</v>
      </c>
      <c r="O22" s="330" t="s">
        <v>222</v>
      </c>
      <c r="P22" s="328" t="s">
        <v>4</v>
      </c>
      <c r="Q22" s="331" t="s">
        <v>208</v>
      </c>
      <c r="R22" s="332">
        <v>19811048</v>
      </c>
      <c r="S22" s="33">
        <f>R22+U22</f>
        <v>23307116</v>
      </c>
      <c r="T22" s="41">
        <f>R22/S22</f>
        <v>0.84999997425678919</v>
      </c>
      <c r="U22" s="33">
        <f>ROUNDUP((R22/0.85)*0.15,0)</f>
        <v>3496068</v>
      </c>
      <c r="V22" s="293" t="s">
        <v>208</v>
      </c>
      <c r="W22" s="296" t="s">
        <v>1014</v>
      </c>
      <c r="X22" s="294" t="s">
        <v>953</v>
      </c>
      <c r="Y22" s="48" t="s">
        <v>66</v>
      </c>
      <c r="Z22" s="29" t="s">
        <v>67</v>
      </c>
      <c r="AA22" s="29" t="s">
        <v>127</v>
      </c>
      <c r="AB22" s="29" t="s">
        <v>70</v>
      </c>
      <c r="AC22" s="52" t="s">
        <v>1418</v>
      </c>
      <c r="AD22" s="32" t="s">
        <v>67</v>
      </c>
      <c r="AE22" s="43">
        <v>45022</v>
      </c>
      <c r="AF22" s="43">
        <v>45066</v>
      </c>
      <c r="AG22" s="44">
        <v>44879</v>
      </c>
      <c r="AH22" s="43">
        <v>45237</v>
      </c>
      <c r="AI22" s="43">
        <v>45252</v>
      </c>
    </row>
    <row r="23" spans="1:35" s="4" customFormat="1" ht="11.3" customHeight="1" x14ac:dyDescent="0.3">
      <c r="A23" s="29">
        <v>1</v>
      </c>
      <c r="B23" s="278" t="s">
        <v>5</v>
      </c>
      <c r="C23" s="25" t="s">
        <v>6</v>
      </c>
      <c r="D23" s="25" t="s">
        <v>1041</v>
      </c>
      <c r="E23" s="29" t="s">
        <v>38</v>
      </c>
      <c r="F23" s="25" t="s">
        <v>603</v>
      </c>
      <c r="G23" s="25" t="s">
        <v>1069</v>
      </c>
      <c r="H23" s="25" t="s">
        <v>902</v>
      </c>
      <c r="I23" s="25" t="s">
        <v>1075</v>
      </c>
      <c r="J23" s="328" t="s">
        <v>239</v>
      </c>
      <c r="K23" s="329" t="s">
        <v>1431</v>
      </c>
      <c r="L23" s="329" t="s">
        <v>1527</v>
      </c>
      <c r="M23" s="329" t="s">
        <v>1526</v>
      </c>
      <c r="N23" s="329" t="s">
        <v>1528</v>
      </c>
      <c r="O23" s="330" t="s">
        <v>222</v>
      </c>
      <c r="P23" s="328" t="s">
        <v>4</v>
      </c>
      <c r="Q23" s="331" t="s">
        <v>208</v>
      </c>
      <c r="R23" s="332">
        <v>19769234</v>
      </c>
      <c r="S23" s="33">
        <f>R23+U23</f>
        <v>23257924</v>
      </c>
      <c r="T23" s="41">
        <f>R23/S23</f>
        <v>0.84999993980546162</v>
      </c>
      <c r="U23" s="33">
        <f>ROUNDUP((R23/0.85)*0.15,0)+1</f>
        <v>3488690</v>
      </c>
      <c r="V23" s="293" t="s">
        <v>208</v>
      </c>
      <c r="W23" s="294" t="s">
        <v>972</v>
      </c>
      <c r="X23" s="294" t="s">
        <v>80</v>
      </c>
      <c r="Y23" s="39" t="s">
        <v>66</v>
      </c>
      <c r="Z23" s="29" t="s">
        <v>67</v>
      </c>
      <c r="AA23" s="32" t="s">
        <v>127</v>
      </c>
      <c r="AB23" s="32" t="s">
        <v>70</v>
      </c>
      <c r="AC23" s="52" t="s">
        <v>1456</v>
      </c>
      <c r="AD23" s="32" t="s">
        <v>67</v>
      </c>
      <c r="AE23" s="43">
        <v>45596</v>
      </c>
      <c r="AF23" s="43">
        <v>45667</v>
      </c>
      <c r="AG23" s="43">
        <v>45415</v>
      </c>
      <c r="AH23" s="43">
        <v>45622</v>
      </c>
      <c r="AI23" s="43">
        <v>45695</v>
      </c>
    </row>
    <row r="24" spans="1:35" s="4" customFormat="1" ht="11.3" customHeight="1" x14ac:dyDescent="0.3">
      <c r="A24" s="29">
        <v>1</v>
      </c>
      <c r="B24" s="278" t="s">
        <v>5</v>
      </c>
      <c r="C24" s="25" t="s">
        <v>6</v>
      </c>
      <c r="D24" s="25" t="s">
        <v>1041</v>
      </c>
      <c r="E24" s="29" t="s">
        <v>39</v>
      </c>
      <c r="F24" s="25" t="s">
        <v>641</v>
      </c>
      <c r="G24" s="25" t="s">
        <v>1070</v>
      </c>
      <c r="H24" s="25" t="s">
        <v>893</v>
      </c>
      <c r="I24" s="25" t="s">
        <v>1076</v>
      </c>
      <c r="J24" s="328" t="s">
        <v>240</v>
      </c>
      <c r="K24" s="329" t="s">
        <v>1063</v>
      </c>
      <c r="L24" s="329" t="s">
        <v>1084</v>
      </c>
      <c r="M24" s="329" t="s">
        <v>903</v>
      </c>
      <c r="N24" s="329" t="s">
        <v>1102</v>
      </c>
      <c r="O24" s="330" t="s">
        <v>222</v>
      </c>
      <c r="P24" s="328" t="s">
        <v>4</v>
      </c>
      <c r="Q24" s="331" t="s">
        <v>208</v>
      </c>
      <c r="R24" s="332">
        <v>74161672</v>
      </c>
      <c r="S24" s="33">
        <f>R24+U24</f>
        <v>87249026</v>
      </c>
      <c r="T24" s="41">
        <f>R24/S24</f>
        <v>0.84999999885385535</v>
      </c>
      <c r="U24" s="33">
        <f>ROUNDUP((R24/0.85)*0.15,0)</f>
        <v>13087354</v>
      </c>
      <c r="V24" s="293" t="s">
        <v>208</v>
      </c>
      <c r="W24" s="294" t="s">
        <v>1013</v>
      </c>
      <c r="X24" s="294" t="s">
        <v>649</v>
      </c>
      <c r="Y24" s="39" t="s">
        <v>66</v>
      </c>
      <c r="Z24" s="32" t="s">
        <v>67</v>
      </c>
      <c r="AA24" s="32" t="s">
        <v>127</v>
      </c>
      <c r="AB24" s="29" t="s">
        <v>70</v>
      </c>
      <c r="AC24" s="25" t="s">
        <v>1419</v>
      </c>
      <c r="AD24" s="32" t="s">
        <v>67</v>
      </c>
      <c r="AE24" s="43">
        <v>44938</v>
      </c>
      <c r="AF24" s="43">
        <v>44992</v>
      </c>
      <c r="AG24" s="43">
        <v>44677</v>
      </c>
      <c r="AH24" s="43">
        <v>45120</v>
      </c>
      <c r="AI24" s="43">
        <v>45146</v>
      </c>
    </row>
    <row r="25" spans="1:35" s="4" customFormat="1" ht="11.3" customHeight="1" x14ac:dyDescent="0.3">
      <c r="A25" s="29">
        <v>1</v>
      </c>
      <c r="B25" s="278" t="s">
        <v>5</v>
      </c>
      <c r="C25" s="25" t="s">
        <v>6</v>
      </c>
      <c r="D25" s="25" t="s">
        <v>1041</v>
      </c>
      <c r="E25" s="29" t="s">
        <v>39</v>
      </c>
      <c r="F25" s="25" t="s">
        <v>641</v>
      </c>
      <c r="G25" s="25" t="s">
        <v>1070</v>
      </c>
      <c r="H25" s="25" t="s">
        <v>893</v>
      </c>
      <c r="I25" s="25" t="s">
        <v>1076</v>
      </c>
      <c r="J25" s="328" t="s">
        <v>241</v>
      </c>
      <c r="K25" s="329" t="s">
        <v>1033</v>
      </c>
      <c r="L25" s="329" t="s">
        <v>1085</v>
      </c>
      <c r="M25" s="329" t="s">
        <v>993</v>
      </c>
      <c r="N25" s="329" t="s">
        <v>1103</v>
      </c>
      <c r="O25" s="330" t="s">
        <v>222</v>
      </c>
      <c r="P25" s="328" t="s">
        <v>4</v>
      </c>
      <c r="Q25" s="331" t="s">
        <v>208</v>
      </c>
      <c r="R25" s="332">
        <v>60678205</v>
      </c>
      <c r="S25" s="33">
        <f>R25+U25</f>
        <v>71386124</v>
      </c>
      <c r="T25" s="41">
        <f>R25/S25</f>
        <v>0.84999999439667018</v>
      </c>
      <c r="U25" s="33">
        <f>ROUNDUP((R25/0.85)*0.15,0)</f>
        <v>10707919</v>
      </c>
      <c r="V25" s="293" t="s">
        <v>208</v>
      </c>
      <c r="W25" s="296" t="s">
        <v>226</v>
      </c>
      <c r="X25" s="294" t="s">
        <v>225</v>
      </c>
      <c r="Y25" s="336" t="s">
        <v>1553</v>
      </c>
      <c r="Z25" s="29" t="s">
        <v>70</v>
      </c>
      <c r="AA25" s="32" t="s">
        <v>127</v>
      </c>
      <c r="AB25" s="29" t="s">
        <v>70</v>
      </c>
      <c r="AC25" s="25" t="s">
        <v>220</v>
      </c>
      <c r="AD25" s="32" t="s">
        <v>67</v>
      </c>
      <c r="AE25" s="45" t="s">
        <v>1509</v>
      </c>
      <c r="AF25" s="45" t="s">
        <v>1509</v>
      </c>
      <c r="AG25" s="44">
        <v>44804</v>
      </c>
      <c r="AH25" s="44">
        <v>45153</v>
      </c>
      <c r="AI25" s="44">
        <v>45153</v>
      </c>
    </row>
    <row r="26" spans="1:35" s="4" customFormat="1" ht="11.3" customHeight="1" x14ac:dyDescent="0.3">
      <c r="A26" s="29">
        <v>1</v>
      </c>
      <c r="B26" s="278" t="s">
        <v>5</v>
      </c>
      <c r="C26" s="25" t="s">
        <v>6</v>
      </c>
      <c r="D26" s="25" t="s">
        <v>1041</v>
      </c>
      <c r="E26" s="29" t="s">
        <v>39</v>
      </c>
      <c r="F26" s="25" t="s">
        <v>641</v>
      </c>
      <c r="G26" s="25" t="s">
        <v>1070</v>
      </c>
      <c r="H26" s="25" t="s">
        <v>893</v>
      </c>
      <c r="I26" s="25" t="s">
        <v>1076</v>
      </c>
      <c r="J26" s="328" t="s">
        <v>581</v>
      </c>
      <c r="K26" s="329" t="s">
        <v>221</v>
      </c>
      <c r="L26" s="329" t="s">
        <v>1086</v>
      </c>
      <c r="M26" s="329" t="s">
        <v>221</v>
      </c>
      <c r="N26" s="329" t="s">
        <v>1086</v>
      </c>
      <c r="O26" s="330" t="s">
        <v>222</v>
      </c>
      <c r="P26" s="328" t="s">
        <v>4</v>
      </c>
      <c r="Q26" s="331" t="s">
        <v>208</v>
      </c>
      <c r="R26" s="332">
        <v>24307956</v>
      </c>
      <c r="S26" s="33">
        <f>R26+U26</f>
        <v>28597597</v>
      </c>
      <c r="T26" s="41">
        <f>R26/S26</f>
        <v>0.84999994929643918</v>
      </c>
      <c r="U26" s="33">
        <f>ROUNDUP((R26/0.85)*0.15,0)+1</f>
        <v>4289641</v>
      </c>
      <c r="V26" s="293" t="s">
        <v>208</v>
      </c>
      <c r="W26" s="296" t="s">
        <v>664</v>
      </c>
      <c r="X26" s="294" t="s">
        <v>225</v>
      </c>
      <c r="Y26" s="336" t="s">
        <v>1553</v>
      </c>
      <c r="Z26" s="29" t="s">
        <v>70</v>
      </c>
      <c r="AA26" s="32" t="s">
        <v>131</v>
      </c>
      <c r="AB26" s="29" t="s">
        <v>70</v>
      </c>
      <c r="AC26" s="52" t="s">
        <v>709</v>
      </c>
      <c r="AD26" s="32" t="s">
        <v>67</v>
      </c>
      <c r="AE26" s="45" t="s">
        <v>1509</v>
      </c>
      <c r="AF26" s="45" t="s">
        <v>1509</v>
      </c>
      <c r="AG26" s="44">
        <v>44973</v>
      </c>
      <c r="AH26" s="43">
        <v>45188</v>
      </c>
      <c r="AI26" s="43">
        <v>45188</v>
      </c>
    </row>
    <row r="27" spans="1:35" s="4" customFormat="1" ht="11.3" customHeight="1" x14ac:dyDescent="0.3">
      <c r="A27" s="29">
        <v>1</v>
      </c>
      <c r="B27" s="278" t="s">
        <v>5</v>
      </c>
      <c r="C27" s="25" t="s">
        <v>6</v>
      </c>
      <c r="D27" s="25" t="s">
        <v>1041</v>
      </c>
      <c r="E27" s="29" t="s">
        <v>39</v>
      </c>
      <c r="F27" s="25" t="s">
        <v>641</v>
      </c>
      <c r="G27" s="25" t="s">
        <v>1070</v>
      </c>
      <c r="H27" s="25" t="s">
        <v>893</v>
      </c>
      <c r="I27" s="25" t="s">
        <v>1076</v>
      </c>
      <c r="J27" s="328" t="s">
        <v>242</v>
      </c>
      <c r="K27" s="329" t="s">
        <v>647</v>
      </c>
      <c r="L27" s="329" t="s">
        <v>1087</v>
      </c>
      <c r="M27" s="329" t="s">
        <v>1423</v>
      </c>
      <c r="N27" s="329" t="s">
        <v>1424</v>
      </c>
      <c r="O27" s="330" t="s">
        <v>222</v>
      </c>
      <c r="P27" s="328" t="s">
        <v>4</v>
      </c>
      <c r="Q27" s="331" t="s">
        <v>208</v>
      </c>
      <c r="R27" s="332">
        <v>29361690</v>
      </c>
      <c r="S27" s="33">
        <f>R27+U27</f>
        <v>34543165</v>
      </c>
      <c r="T27" s="41">
        <f>R27/S27</f>
        <v>0.84999999276267824</v>
      </c>
      <c r="U27" s="33">
        <f>ROUNDUP((R27/0.85)*0.15,0)</f>
        <v>5181475</v>
      </c>
      <c r="V27" s="293" t="s">
        <v>208</v>
      </c>
      <c r="W27" s="296" t="s">
        <v>226</v>
      </c>
      <c r="X27" s="294" t="s">
        <v>225</v>
      </c>
      <c r="Y27" s="336" t="s">
        <v>1553</v>
      </c>
      <c r="Z27" s="29" t="s">
        <v>70</v>
      </c>
      <c r="AA27" s="32" t="s">
        <v>127</v>
      </c>
      <c r="AB27" s="29" t="s">
        <v>70</v>
      </c>
      <c r="AC27" s="52" t="s">
        <v>1773</v>
      </c>
      <c r="AD27" s="32" t="s">
        <v>67</v>
      </c>
      <c r="AE27" s="45" t="s">
        <v>1509</v>
      </c>
      <c r="AF27" s="45" t="s">
        <v>1509</v>
      </c>
      <c r="AG27" s="44">
        <v>44973</v>
      </c>
      <c r="AH27" s="43">
        <v>45174</v>
      </c>
      <c r="AI27" s="43">
        <v>45174</v>
      </c>
    </row>
    <row r="28" spans="1:35" s="4" customFormat="1" ht="11.3" customHeight="1" x14ac:dyDescent="0.3">
      <c r="A28" s="29">
        <v>1</v>
      </c>
      <c r="B28" s="278" t="s">
        <v>5</v>
      </c>
      <c r="C28" s="25" t="s">
        <v>6</v>
      </c>
      <c r="D28" s="25" t="s">
        <v>1041</v>
      </c>
      <c r="E28" s="29" t="s">
        <v>39</v>
      </c>
      <c r="F28" s="25" t="s">
        <v>641</v>
      </c>
      <c r="G28" s="25" t="s">
        <v>1070</v>
      </c>
      <c r="H28" s="25" t="s">
        <v>893</v>
      </c>
      <c r="I28" s="25" t="s">
        <v>1076</v>
      </c>
      <c r="J28" s="328" t="s">
        <v>243</v>
      </c>
      <c r="K28" s="329" t="s">
        <v>646</v>
      </c>
      <c r="L28" s="329" t="s">
        <v>1088</v>
      </c>
      <c r="M28" s="329" t="s">
        <v>896</v>
      </c>
      <c r="N28" s="329" t="s">
        <v>1104</v>
      </c>
      <c r="O28" s="330" t="s">
        <v>222</v>
      </c>
      <c r="P28" s="328" t="s">
        <v>4</v>
      </c>
      <c r="Q28" s="331" t="s">
        <v>208</v>
      </c>
      <c r="R28" s="332">
        <v>23853429</v>
      </c>
      <c r="S28" s="33">
        <f>R28+U28</f>
        <v>28062858</v>
      </c>
      <c r="T28" s="41">
        <f>R28/S28</f>
        <v>0.84999998930971321</v>
      </c>
      <c r="U28" s="33">
        <f>ROUNDUP((R28/0.85)*0.15,0)</f>
        <v>4209429</v>
      </c>
      <c r="V28" s="293" t="s">
        <v>208</v>
      </c>
      <c r="W28" s="296" t="s">
        <v>664</v>
      </c>
      <c r="X28" s="294" t="s">
        <v>225</v>
      </c>
      <c r="Y28" s="336" t="s">
        <v>1553</v>
      </c>
      <c r="Z28" s="29" t="s">
        <v>70</v>
      </c>
      <c r="AA28" s="32" t="s">
        <v>131</v>
      </c>
      <c r="AB28" s="29" t="s">
        <v>70</v>
      </c>
      <c r="AC28" s="52" t="s">
        <v>634</v>
      </c>
      <c r="AD28" s="32" t="s">
        <v>67</v>
      </c>
      <c r="AE28" s="45" t="s">
        <v>1509</v>
      </c>
      <c r="AF28" s="45" t="s">
        <v>1509</v>
      </c>
      <c r="AG28" s="44">
        <v>44973</v>
      </c>
      <c r="AH28" s="43">
        <v>45300</v>
      </c>
      <c r="AI28" s="43">
        <v>45300</v>
      </c>
    </row>
    <row r="29" spans="1:35" s="4" customFormat="1" ht="11.3" customHeight="1" x14ac:dyDescent="0.3">
      <c r="A29" s="29">
        <v>1</v>
      </c>
      <c r="B29" s="278" t="s">
        <v>5</v>
      </c>
      <c r="C29" s="25" t="s">
        <v>6</v>
      </c>
      <c r="D29" s="25" t="s">
        <v>1041</v>
      </c>
      <c r="E29" s="54" t="s">
        <v>39</v>
      </c>
      <c r="F29" s="25" t="s">
        <v>602</v>
      </c>
      <c r="G29" s="25" t="s">
        <v>1070</v>
      </c>
      <c r="H29" s="25" t="s">
        <v>892</v>
      </c>
      <c r="I29" s="25" t="s">
        <v>1076</v>
      </c>
      <c r="J29" s="328" t="s">
        <v>981</v>
      </c>
      <c r="K29" s="329" t="s">
        <v>632</v>
      </c>
      <c r="L29" s="329" t="s">
        <v>1089</v>
      </c>
      <c r="M29" s="329" t="s">
        <v>898</v>
      </c>
      <c r="N29" s="329" t="s">
        <v>1105</v>
      </c>
      <c r="O29" s="330">
        <v>1</v>
      </c>
      <c r="P29" s="328" t="s">
        <v>4</v>
      </c>
      <c r="Q29" s="331" t="s">
        <v>208</v>
      </c>
      <c r="R29" s="332">
        <v>423953</v>
      </c>
      <c r="S29" s="33">
        <f>R29+U29</f>
        <v>498769</v>
      </c>
      <c r="T29" s="41">
        <f>R29/S29</f>
        <v>0.84999869679150064</v>
      </c>
      <c r="U29" s="33">
        <f>ROUNDUP((R29/0.85)*0.15,0)</f>
        <v>74816</v>
      </c>
      <c r="V29" s="293" t="s">
        <v>208</v>
      </c>
      <c r="W29" s="294" t="s">
        <v>972</v>
      </c>
      <c r="X29" s="294" t="s">
        <v>80</v>
      </c>
      <c r="Y29" s="39" t="s">
        <v>66</v>
      </c>
      <c r="Z29" s="29" t="s">
        <v>67</v>
      </c>
      <c r="AA29" s="32" t="s">
        <v>127</v>
      </c>
      <c r="AB29" s="29" t="s">
        <v>67</v>
      </c>
      <c r="AC29" s="52" t="s">
        <v>974</v>
      </c>
      <c r="AD29" s="32" t="s">
        <v>67</v>
      </c>
      <c r="AE29" s="43">
        <v>45021</v>
      </c>
      <c r="AF29" s="43">
        <v>45145</v>
      </c>
      <c r="AG29" s="43">
        <v>44813</v>
      </c>
      <c r="AH29" s="43">
        <v>45160</v>
      </c>
      <c r="AI29" s="43">
        <v>45190</v>
      </c>
    </row>
    <row r="30" spans="1:35" s="4" customFormat="1" ht="11.3" customHeight="1" x14ac:dyDescent="0.3">
      <c r="A30" s="29">
        <v>1</v>
      </c>
      <c r="B30" s="278" t="s">
        <v>5</v>
      </c>
      <c r="C30" s="25" t="s">
        <v>6</v>
      </c>
      <c r="D30" s="25" t="s">
        <v>1041</v>
      </c>
      <c r="E30" s="29" t="s">
        <v>39</v>
      </c>
      <c r="F30" s="25" t="s">
        <v>602</v>
      </c>
      <c r="G30" s="25" t="s">
        <v>1070</v>
      </c>
      <c r="H30" s="25" t="s">
        <v>892</v>
      </c>
      <c r="I30" s="25" t="s">
        <v>1076</v>
      </c>
      <c r="J30" s="328" t="s">
        <v>981</v>
      </c>
      <c r="K30" s="329" t="s">
        <v>632</v>
      </c>
      <c r="L30" s="329" t="s">
        <v>1089</v>
      </c>
      <c r="M30" s="329" t="s">
        <v>898</v>
      </c>
      <c r="N30" s="329" t="s">
        <v>1105</v>
      </c>
      <c r="O30" s="330">
        <v>2</v>
      </c>
      <c r="P30" s="328" t="s">
        <v>4</v>
      </c>
      <c r="Q30" s="331" t="s">
        <v>208</v>
      </c>
      <c r="R30" s="332">
        <v>4186539</v>
      </c>
      <c r="S30" s="33">
        <f>R30+U30</f>
        <v>4925340</v>
      </c>
      <c r="T30" s="41">
        <f>R30/S30</f>
        <v>0.85</v>
      </c>
      <c r="U30" s="33">
        <f>ROUNDUP((R30/0.85)*0.15,0)</f>
        <v>738801</v>
      </c>
      <c r="V30" s="293" t="s">
        <v>208</v>
      </c>
      <c r="W30" s="294" t="s">
        <v>904</v>
      </c>
      <c r="X30" s="294" t="s">
        <v>973</v>
      </c>
      <c r="Y30" s="39" t="s">
        <v>83</v>
      </c>
      <c r="Z30" s="29" t="s">
        <v>67</v>
      </c>
      <c r="AA30" s="32" t="s">
        <v>127</v>
      </c>
      <c r="AB30" s="29" t="s">
        <v>70</v>
      </c>
      <c r="AC30" s="52" t="s">
        <v>633</v>
      </c>
      <c r="AD30" s="32" t="s">
        <v>67</v>
      </c>
      <c r="AE30" s="43">
        <v>45021</v>
      </c>
      <c r="AF30" s="43">
        <v>45145</v>
      </c>
      <c r="AG30" s="44">
        <v>44813</v>
      </c>
      <c r="AH30" s="43">
        <v>45160</v>
      </c>
      <c r="AI30" s="43">
        <v>45253</v>
      </c>
    </row>
    <row r="31" spans="1:35" s="4" customFormat="1" ht="11.3" customHeight="1" x14ac:dyDescent="0.2">
      <c r="A31" s="29">
        <v>1</v>
      </c>
      <c r="B31" s="278" t="s">
        <v>7</v>
      </c>
      <c r="C31" s="25" t="s">
        <v>8</v>
      </c>
      <c r="D31" s="279" t="s">
        <v>1042</v>
      </c>
      <c r="E31" s="29" t="s">
        <v>40</v>
      </c>
      <c r="F31" s="25" t="s">
        <v>643</v>
      </c>
      <c r="G31" s="25" t="s">
        <v>1271</v>
      </c>
      <c r="H31" s="25" t="s">
        <v>943</v>
      </c>
      <c r="I31" s="25" t="s">
        <v>1287</v>
      </c>
      <c r="J31" s="330" t="s">
        <v>574</v>
      </c>
      <c r="K31" s="329" t="s">
        <v>1815</v>
      </c>
      <c r="L31" s="329" t="s">
        <v>1292</v>
      </c>
      <c r="M31" s="333" t="s">
        <v>930</v>
      </c>
      <c r="N31" s="333" t="s">
        <v>1318</v>
      </c>
      <c r="O31" s="330" t="s">
        <v>222</v>
      </c>
      <c r="P31" s="328" t="s">
        <v>4</v>
      </c>
      <c r="Q31" s="334" t="s">
        <v>132</v>
      </c>
      <c r="R31" s="332">
        <v>133302252</v>
      </c>
      <c r="S31" s="33">
        <f>R31+U31</f>
        <v>156826179</v>
      </c>
      <c r="T31" s="41">
        <f>R31/S31</f>
        <v>0.84999999904352708</v>
      </c>
      <c r="U31" s="33">
        <f>ROUNDUP((R31/0.85)*0.15,0)</f>
        <v>23523927</v>
      </c>
      <c r="V31" s="298" t="s">
        <v>132</v>
      </c>
      <c r="W31" s="299" t="s">
        <v>1475</v>
      </c>
      <c r="X31" s="299" t="s">
        <v>1476</v>
      </c>
      <c r="Y31" s="39" t="s">
        <v>66</v>
      </c>
      <c r="Z31" s="29" t="s">
        <v>67</v>
      </c>
      <c r="AA31" s="29" t="s">
        <v>127</v>
      </c>
      <c r="AB31" s="29" t="s">
        <v>67</v>
      </c>
      <c r="AC31" s="25" t="s">
        <v>1554</v>
      </c>
      <c r="AD31" s="45" t="s">
        <v>70</v>
      </c>
      <c r="AE31" s="43">
        <v>45281</v>
      </c>
      <c r="AF31" s="43">
        <v>45331</v>
      </c>
      <c r="AG31" s="43">
        <v>45274</v>
      </c>
      <c r="AH31" s="43">
        <v>45447</v>
      </c>
      <c r="AI31" s="43">
        <v>45687</v>
      </c>
    </row>
    <row r="32" spans="1:35" s="4" customFormat="1" ht="11.3" customHeight="1" x14ac:dyDescent="0.2">
      <c r="A32" s="29">
        <v>1</v>
      </c>
      <c r="B32" s="278" t="s">
        <v>7</v>
      </c>
      <c r="C32" s="25" t="s">
        <v>8</v>
      </c>
      <c r="D32" s="279" t="s">
        <v>1042</v>
      </c>
      <c r="E32" s="29" t="s">
        <v>40</v>
      </c>
      <c r="F32" s="25" t="s">
        <v>643</v>
      </c>
      <c r="G32" s="25" t="s">
        <v>1271</v>
      </c>
      <c r="H32" s="25" t="s">
        <v>943</v>
      </c>
      <c r="I32" s="25" t="s">
        <v>1287</v>
      </c>
      <c r="J32" s="330" t="s">
        <v>590</v>
      </c>
      <c r="K32" s="329" t="s">
        <v>944</v>
      </c>
      <c r="L32" s="329" t="s">
        <v>1335</v>
      </c>
      <c r="M32" s="329" t="s">
        <v>899</v>
      </c>
      <c r="N32" s="329" t="s">
        <v>1341</v>
      </c>
      <c r="O32" s="330" t="s">
        <v>222</v>
      </c>
      <c r="P32" s="328" t="s">
        <v>4</v>
      </c>
      <c r="Q32" s="334" t="s">
        <v>310</v>
      </c>
      <c r="R32" s="332">
        <v>1094772</v>
      </c>
      <c r="S32" s="33">
        <f>R32+U32</f>
        <v>1287968</v>
      </c>
      <c r="T32" s="41">
        <f>R32/S32</f>
        <v>0.84999937886655574</v>
      </c>
      <c r="U32" s="33">
        <f>ROUNDUP((R32/0.85)*0.15,0)</f>
        <v>193196</v>
      </c>
      <c r="V32" s="298" t="s">
        <v>310</v>
      </c>
      <c r="W32" s="294" t="s">
        <v>310</v>
      </c>
      <c r="X32" s="300" t="s">
        <v>132</v>
      </c>
      <c r="Y32" s="39" t="s">
        <v>66</v>
      </c>
      <c r="Z32" s="29" t="s">
        <v>67</v>
      </c>
      <c r="AA32" s="29" t="s">
        <v>69</v>
      </c>
      <c r="AB32" s="32" t="s">
        <v>67</v>
      </c>
      <c r="AC32" s="25" t="s">
        <v>964</v>
      </c>
      <c r="AD32" s="32" t="s">
        <v>67</v>
      </c>
      <c r="AE32" s="43">
        <v>45071</v>
      </c>
      <c r="AF32" s="43">
        <v>45111</v>
      </c>
      <c r="AG32" s="44">
        <v>45092</v>
      </c>
      <c r="AH32" s="43">
        <v>45195</v>
      </c>
      <c r="AI32" s="43">
        <v>45229</v>
      </c>
    </row>
    <row r="33" spans="1:35" s="4" customFormat="1" ht="11.3" customHeight="1" x14ac:dyDescent="0.2">
      <c r="A33" s="32">
        <v>1</v>
      </c>
      <c r="B33" s="280" t="s">
        <v>311</v>
      </c>
      <c r="C33" s="51" t="s">
        <v>14</v>
      </c>
      <c r="D33" s="279" t="s">
        <v>1043</v>
      </c>
      <c r="E33" s="57" t="s">
        <v>312</v>
      </c>
      <c r="F33" s="25" t="s">
        <v>642</v>
      </c>
      <c r="G33" s="25" t="s">
        <v>1245</v>
      </c>
      <c r="H33" s="25" t="s">
        <v>14</v>
      </c>
      <c r="I33" s="25" t="s">
        <v>1249</v>
      </c>
      <c r="J33" s="335" t="s">
        <v>313</v>
      </c>
      <c r="K33" s="329" t="s">
        <v>191</v>
      </c>
      <c r="L33" s="329" t="s">
        <v>1253</v>
      </c>
      <c r="M33" s="329" t="s">
        <v>860</v>
      </c>
      <c r="N33" s="329" t="s">
        <v>1261</v>
      </c>
      <c r="O33" s="330" t="s">
        <v>222</v>
      </c>
      <c r="P33" s="330" t="s">
        <v>4</v>
      </c>
      <c r="Q33" s="336" t="s">
        <v>333</v>
      </c>
      <c r="R33" s="332">
        <v>3697500</v>
      </c>
      <c r="S33" s="33">
        <f>R33+U33</f>
        <v>4350000</v>
      </c>
      <c r="T33" s="41">
        <f>R33/S33</f>
        <v>0.85</v>
      </c>
      <c r="U33" s="33">
        <f>ROUNDUP((R33/0.85)*0.15,0)</f>
        <v>652500</v>
      </c>
      <c r="V33" s="301" t="s">
        <v>333</v>
      </c>
      <c r="W33" s="294" t="s">
        <v>666</v>
      </c>
      <c r="X33" s="294" t="s">
        <v>80</v>
      </c>
      <c r="Y33" s="39" t="s">
        <v>66</v>
      </c>
      <c r="Z33" s="32" t="s">
        <v>67</v>
      </c>
      <c r="AA33" s="29" t="s">
        <v>69</v>
      </c>
      <c r="AB33" s="32" t="s">
        <v>67</v>
      </c>
      <c r="AC33" s="25" t="s">
        <v>965</v>
      </c>
      <c r="AD33" s="32" t="s">
        <v>67</v>
      </c>
      <c r="AE33" s="43">
        <v>45072</v>
      </c>
      <c r="AF33" s="43">
        <v>45111</v>
      </c>
      <c r="AG33" s="44">
        <v>45092</v>
      </c>
      <c r="AH33" s="43">
        <v>45433</v>
      </c>
      <c r="AI33" s="43">
        <v>45457</v>
      </c>
    </row>
    <row r="34" spans="1:35" s="4" customFormat="1" ht="11.3" customHeight="1" x14ac:dyDescent="0.2">
      <c r="A34" s="32">
        <v>1</v>
      </c>
      <c r="B34" s="280" t="s">
        <v>1653</v>
      </c>
      <c r="C34" s="51" t="s">
        <v>1654</v>
      </c>
      <c r="D34" s="279"/>
      <c r="E34" s="57" t="s">
        <v>1655</v>
      </c>
      <c r="F34" s="25" t="s">
        <v>1796</v>
      </c>
      <c r="G34" s="25" t="s">
        <v>1772</v>
      </c>
      <c r="H34" s="25" t="s">
        <v>1770</v>
      </c>
      <c r="I34" s="25" t="s">
        <v>1769</v>
      </c>
      <c r="J34" s="335" t="s">
        <v>1805</v>
      </c>
      <c r="K34" s="330" t="s">
        <v>222</v>
      </c>
      <c r="L34" s="329"/>
      <c r="M34" s="329"/>
      <c r="N34" s="329"/>
      <c r="O34" s="330" t="s">
        <v>222</v>
      </c>
      <c r="P34" s="330" t="s">
        <v>4</v>
      </c>
      <c r="Q34" s="336" t="s">
        <v>208</v>
      </c>
      <c r="R34" s="332">
        <v>34000000</v>
      </c>
      <c r="S34" s="33">
        <f>R34+U34</f>
        <v>40000000</v>
      </c>
      <c r="T34" s="41">
        <f>R34/S34</f>
        <v>0.85</v>
      </c>
      <c r="U34" s="33">
        <f>ROUNDUP((R34/0.85)*0.15,0)</f>
        <v>6000000</v>
      </c>
      <c r="V34" s="301" t="s">
        <v>208</v>
      </c>
      <c r="W34" s="297" t="s">
        <v>1657</v>
      </c>
      <c r="X34" s="297" t="s">
        <v>1658</v>
      </c>
      <c r="Y34" s="348" t="s">
        <v>1553</v>
      </c>
      <c r="Z34" s="32" t="s">
        <v>70</v>
      </c>
      <c r="AA34" s="29" t="s">
        <v>127</v>
      </c>
      <c r="AB34" s="32" t="s">
        <v>70</v>
      </c>
      <c r="AC34" s="25" t="s">
        <v>1801</v>
      </c>
      <c r="AD34" s="45" t="s">
        <v>70</v>
      </c>
      <c r="AE34" s="45" t="s">
        <v>1509</v>
      </c>
      <c r="AF34" s="45" t="s">
        <v>1509</v>
      </c>
      <c r="AG34" s="44">
        <v>45971</v>
      </c>
      <c r="AH34" s="58" t="s">
        <v>1023</v>
      </c>
      <c r="AI34" s="32" t="s">
        <v>1025</v>
      </c>
    </row>
    <row r="35" spans="1:35" s="4" customFormat="1" ht="11.3" customHeight="1" x14ac:dyDescent="0.2">
      <c r="A35" s="32">
        <v>2</v>
      </c>
      <c r="B35" s="278" t="s">
        <v>9</v>
      </c>
      <c r="C35" s="25" t="s">
        <v>29</v>
      </c>
      <c r="D35" s="279" t="s">
        <v>1044</v>
      </c>
      <c r="E35" s="32" t="s">
        <v>41</v>
      </c>
      <c r="F35" s="25" t="s">
        <v>604</v>
      </c>
      <c r="G35" s="25" t="s">
        <v>1071</v>
      </c>
      <c r="H35" s="52" t="s">
        <v>804</v>
      </c>
      <c r="I35" s="25" t="s">
        <v>1077</v>
      </c>
      <c r="J35" s="328" t="s">
        <v>244</v>
      </c>
      <c r="K35" s="329" t="s">
        <v>209</v>
      </c>
      <c r="L35" s="329"/>
      <c r="M35" s="329"/>
      <c r="N35" s="329"/>
      <c r="O35" s="330">
        <v>1</v>
      </c>
      <c r="P35" s="330" t="s">
        <v>4</v>
      </c>
      <c r="Q35" s="334" t="s">
        <v>208</v>
      </c>
      <c r="R35" s="332">
        <v>2550000</v>
      </c>
      <c r="S35" s="33">
        <f>R35+U35</f>
        <v>3000000</v>
      </c>
      <c r="T35" s="41">
        <f>R35/S35</f>
        <v>0.85</v>
      </c>
      <c r="U35" s="33">
        <f>ROUNDUP((R35/0.85)*0.15,0)</f>
        <v>450000</v>
      </c>
      <c r="V35" s="298" t="s">
        <v>208</v>
      </c>
      <c r="W35" s="294" t="s">
        <v>1510</v>
      </c>
      <c r="X35" s="294" t="s">
        <v>1510</v>
      </c>
      <c r="Y35" s="39" t="s">
        <v>66</v>
      </c>
      <c r="Z35" s="32" t="s">
        <v>67</v>
      </c>
      <c r="AA35" s="29" t="s">
        <v>69</v>
      </c>
      <c r="AB35" s="32" t="s">
        <v>67</v>
      </c>
      <c r="AC35" s="59" t="s">
        <v>1510</v>
      </c>
      <c r="AD35" s="32" t="s">
        <v>67</v>
      </c>
      <c r="AE35" s="43" t="s">
        <v>1567</v>
      </c>
      <c r="AF35" s="46" t="s">
        <v>1567</v>
      </c>
      <c r="AG35" s="43">
        <v>45470</v>
      </c>
      <c r="AH35" s="44">
        <v>45643</v>
      </c>
      <c r="AI35" s="45" t="s">
        <v>1509</v>
      </c>
    </row>
    <row r="36" spans="1:35" s="4" customFormat="1" ht="11.3" customHeight="1" x14ac:dyDescent="0.2">
      <c r="A36" s="32">
        <v>2</v>
      </c>
      <c r="B36" s="278" t="s">
        <v>9</v>
      </c>
      <c r="C36" s="25" t="s">
        <v>29</v>
      </c>
      <c r="D36" s="279" t="s">
        <v>1044</v>
      </c>
      <c r="E36" s="32" t="s">
        <v>41</v>
      </c>
      <c r="F36" s="25" t="s">
        <v>604</v>
      </c>
      <c r="G36" s="25" t="s">
        <v>1071</v>
      </c>
      <c r="H36" s="52" t="s">
        <v>804</v>
      </c>
      <c r="I36" s="25" t="s">
        <v>1077</v>
      </c>
      <c r="J36" s="328" t="s">
        <v>244</v>
      </c>
      <c r="K36" s="329" t="s">
        <v>209</v>
      </c>
      <c r="L36" s="329" t="s">
        <v>1090</v>
      </c>
      <c r="M36" s="329" t="s">
        <v>805</v>
      </c>
      <c r="N36" s="329" t="s">
        <v>1106</v>
      </c>
      <c r="O36" s="330">
        <v>2</v>
      </c>
      <c r="P36" s="330" t="s">
        <v>4</v>
      </c>
      <c r="Q36" s="334" t="s">
        <v>208</v>
      </c>
      <c r="R36" s="332">
        <v>144685431</v>
      </c>
      <c r="S36" s="33">
        <f>R36+U36</f>
        <v>170218155</v>
      </c>
      <c r="T36" s="41">
        <f>R36/S36</f>
        <v>0.8499999955938895</v>
      </c>
      <c r="U36" s="33">
        <f>ROUNDUP((R36/0.85)*0.15,0)</f>
        <v>25532724</v>
      </c>
      <c r="V36" s="298" t="s">
        <v>208</v>
      </c>
      <c r="W36" s="294" t="s">
        <v>1422</v>
      </c>
      <c r="X36" s="294" t="s">
        <v>225</v>
      </c>
      <c r="Y36" s="336" t="s">
        <v>1553</v>
      </c>
      <c r="Z36" s="29" t="s">
        <v>70</v>
      </c>
      <c r="AA36" s="29" t="s">
        <v>127</v>
      </c>
      <c r="AB36" s="32" t="s">
        <v>67</v>
      </c>
      <c r="AC36" s="25" t="s">
        <v>966</v>
      </c>
      <c r="AD36" s="45" t="s">
        <v>70</v>
      </c>
      <c r="AE36" s="45" t="s">
        <v>1509</v>
      </c>
      <c r="AF36" s="45" t="s">
        <v>1509</v>
      </c>
      <c r="AG36" s="43">
        <v>45470</v>
      </c>
      <c r="AH36" s="44">
        <v>45643</v>
      </c>
      <c r="AI36" s="43">
        <v>45750</v>
      </c>
    </row>
    <row r="37" spans="1:35" s="4" customFormat="1" ht="11.3" customHeight="1" x14ac:dyDescent="0.2">
      <c r="A37" s="32">
        <v>2</v>
      </c>
      <c r="B37" s="278" t="s">
        <v>9</v>
      </c>
      <c r="C37" s="25" t="s">
        <v>29</v>
      </c>
      <c r="D37" s="279" t="s">
        <v>1044</v>
      </c>
      <c r="E37" s="32" t="s">
        <v>41</v>
      </c>
      <c r="F37" s="25" t="s">
        <v>604</v>
      </c>
      <c r="G37" s="25" t="s">
        <v>1071</v>
      </c>
      <c r="H37" s="52" t="s">
        <v>804</v>
      </c>
      <c r="I37" s="25" t="s">
        <v>1077</v>
      </c>
      <c r="J37" s="328" t="s">
        <v>245</v>
      </c>
      <c r="K37" s="329" t="s">
        <v>211</v>
      </c>
      <c r="L37" s="329" t="s">
        <v>1091</v>
      </c>
      <c r="M37" s="329" t="s">
        <v>806</v>
      </c>
      <c r="N37" s="329" t="s">
        <v>1107</v>
      </c>
      <c r="O37" s="330" t="s">
        <v>222</v>
      </c>
      <c r="P37" s="330" t="s">
        <v>4</v>
      </c>
      <c r="Q37" s="334" t="s">
        <v>208</v>
      </c>
      <c r="R37" s="332">
        <v>6639649</v>
      </c>
      <c r="S37" s="33">
        <f>R37+U37</f>
        <v>7811352</v>
      </c>
      <c r="T37" s="41">
        <f>R37/S37</f>
        <v>0.84999997439623765</v>
      </c>
      <c r="U37" s="33">
        <f>ROUNDUP((R37/0.85)*0.15,0)</f>
        <v>1171703</v>
      </c>
      <c r="V37" s="298" t="s">
        <v>208</v>
      </c>
      <c r="W37" s="294" t="s">
        <v>226</v>
      </c>
      <c r="X37" s="294" t="s">
        <v>225</v>
      </c>
      <c r="Y37" s="336" t="s">
        <v>1553</v>
      </c>
      <c r="Z37" s="29" t="s">
        <v>70</v>
      </c>
      <c r="AA37" s="29" t="s">
        <v>127</v>
      </c>
      <c r="AB37" s="32" t="s">
        <v>67</v>
      </c>
      <c r="AC37" s="25" t="s">
        <v>1532</v>
      </c>
      <c r="AD37" s="32" t="s">
        <v>67</v>
      </c>
      <c r="AE37" s="45" t="s">
        <v>1509</v>
      </c>
      <c r="AF37" s="45" t="s">
        <v>1509</v>
      </c>
      <c r="AG37" s="43">
        <v>45636</v>
      </c>
      <c r="AH37" s="44">
        <v>45727</v>
      </c>
      <c r="AI37" s="45" t="s">
        <v>1509</v>
      </c>
    </row>
    <row r="38" spans="1:35" s="4" customFormat="1" ht="11.3" customHeight="1" x14ac:dyDescent="0.2">
      <c r="A38" s="32">
        <v>2</v>
      </c>
      <c r="B38" s="278" t="s">
        <v>9</v>
      </c>
      <c r="C38" s="25" t="s">
        <v>29</v>
      </c>
      <c r="D38" s="279" t="s">
        <v>1044</v>
      </c>
      <c r="E38" s="32" t="s">
        <v>41</v>
      </c>
      <c r="F38" s="25" t="s">
        <v>604</v>
      </c>
      <c r="G38" s="25" t="s">
        <v>1071</v>
      </c>
      <c r="H38" s="52" t="s">
        <v>804</v>
      </c>
      <c r="I38" s="25" t="s">
        <v>1077</v>
      </c>
      <c r="J38" s="328" t="s">
        <v>246</v>
      </c>
      <c r="K38" s="329" t="s">
        <v>212</v>
      </c>
      <c r="L38" s="329" t="s">
        <v>1177</v>
      </c>
      <c r="M38" s="329" t="s">
        <v>807</v>
      </c>
      <c r="N38" s="329"/>
      <c r="O38" s="330">
        <v>1</v>
      </c>
      <c r="P38" s="330" t="s">
        <v>4</v>
      </c>
      <c r="Q38" s="334" t="s">
        <v>208</v>
      </c>
      <c r="R38" s="332">
        <v>271188</v>
      </c>
      <c r="S38" s="33">
        <f>R38+U38</f>
        <v>319045</v>
      </c>
      <c r="T38" s="41">
        <f>R38/S38</f>
        <v>0.84999921641147802</v>
      </c>
      <c r="U38" s="33">
        <f>ROUNDUP((R38/0.85)*0.15,0)</f>
        <v>47857</v>
      </c>
      <c r="V38" s="298" t="s">
        <v>208</v>
      </c>
      <c r="W38" s="294" t="s">
        <v>213</v>
      </c>
      <c r="X38" s="295" t="s">
        <v>210</v>
      </c>
      <c r="Y38" s="39" t="s">
        <v>83</v>
      </c>
      <c r="Z38" s="29" t="s">
        <v>70</v>
      </c>
      <c r="AA38" s="29" t="s">
        <v>127</v>
      </c>
      <c r="AB38" s="32" t="s">
        <v>67</v>
      </c>
      <c r="AC38" s="25" t="s">
        <v>968</v>
      </c>
      <c r="AD38" s="32" t="s">
        <v>67</v>
      </c>
      <c r="AE38" s="45" t="s">
        <v>1566</v>
      </c>
      <c r="AF38" s="43">
        <v>45510</v>
      </c>
      <c r="AG38" s="45" t="s">
        <v>1566</v>
      </c>
      <c r="AH38" s="43">
        <v>45447</v>
      </c>
      <c r="AI38" s="43" t="s">
        <v>1622</v>
      </c>
    </row>
    <row r="39" spans="1:35" s="4" customFormat="1" ht="11.3" customHeight="1" x14ac:dyDescent="0.2">
      <c r="A39" s="32">
        <v>2</v>
      </c>
      <c r="B39" s="278" t="s">
        <v>9</v>
      </c>
      <c r="C39" s="25" t="s">
        <v>29</v>
      </c>
      <c r="D39" s="279" t="s">
        <v>1044</v>
      </c>
      <c r="E39" s="32" t="s">
        <v>41</v>
      </c>
      <c r="F39" s="25" t="s">
        <v>604</v>
      </c>
      <c r="G39" s="25" t="s">
        <v>1071</v>
      </c>
      <c r="H39" s="52" t="s">
        <v>804</v>
      </c>
      <c r="I39" s="25" t="s">
        <v>1077</v>
      </c>
      <c r="J39" s="328" t="s">
        <v>246</v>
      </c>
      <c r="K39" s="329" t="s">
        <v>1600</v>
      </c>
      <c r="L39" s="329" t="s">
        <v>1601</v>
      </c>
      <c r="M39" s="329" t="s">
        <v>807</v>
      </c>
      <c r="N39" s="329" t="s">
        <v>1602</v>
      </c>
      <c r="O39" s="330">
        <v>2</v>
      </c>
      <c r="P39" s="330" t="s">
        <v>4</v>
      </c>
      <c r="Q39" s="334" t="s">
        <v>1020</v>
      </c>
      <c r="R39" s="332">
        <v>47440102</v>
      </c>
      <c r="S39" s="33">
        <f>R39+U39</f>
        <v>55811885</v>
      </c>
      <c r="T39" s="41">
        <f>R39/S39</f>
        <v>0.8499999955206673</v>
      </c>
      <c r="U39" s="33">
        <f>ROUNDUP((R39/0.85)*0.15,0)</f>
        <v>8371783</v>
      </c>
      <c r="V39" s="298" t="s">
        <v>1020</v>
      </c>
      <c r="W39" s="294" t="s">
        <v>226</v>
      </c>
      <c r="X39" s="294" t="s">
        <v>225</v>
      </c>
      <c r="Y39" s="336" t="s">
        <v>1553</v>
      </c>
      <c r="Z39" s="29" t="s">
        <v>70</v>
      </c>
      <c r="AA39" s="29" t="s">
        <v>127</v>
      </c>
      <c r="AB39" s="32" t="s">
        <v>67</v>
      </c>
      <c r="AC39" s="25" t="s">
        <v>967</v>
      </c>
      <c r="AD39" s="32" t="s">
        <v>67</v>
      </c>
      <c r="AE39" s="45" t="s">
        <v>1509</v>
      </c>
      <c r="AF39" s="45" t="s">
        <v>1509</v>
      </c>
      <c r="AG39" s="44">
        <v>45610</v>
      </c>
      <c r="AH39" s="44">
        <v>45664</v>
      </c>
      <c r="AI39" s="45" t="s">
        <v>1509</v>
      </c>
    </row>
    <row r="40" spans="1:35" s="4" customFormat="1" ht="11.3" customHeight="1" x14ac:dyDescent="0.2">
      <c r="A40" s="32">
        <v>2</v>
      </c>
      <c r="B40" s="278" t="s">
        <v>9</v>
      </c>
      <c r="C40" s="25" t="s">
        <v>29</v>
      </c>
      <c r="D40" s="279" t="s">
        <v>1044</v>
      </c>
      <c r="E40" s="32" t="s">
        <v>41</v>
      </c>
      <c r="F40" s="25" t="s">
        <v>604</v>
      </c>
      <c r="G40" s="25" t="s">
        <v>1071</v>
      </c>
      <c r="H40" s="52" t="s">
        <v>804</v>
      </c>
      <c r="I40" s="25" t="s">
        <v>1077</v>
      </c>
      <c r="J40" s="328" t="s">
        <v>247</v>
      </c>
      <c r="K40" s="329" t="s">
        <v>1816</v>
      </c>
      <c r="L40" s="329" t="s">
        <v>1092</v>
      </c>
      <c r="M40" s="329" t="s">
        <v>808</v>
      </c>
      <c r="N40" s="329" t="s">
        <v>1108</v>
      </c>
      <c r="O40" s="330" t="s">
        <v>222</v>
      </c>
      <c r="P40" s="330" t="s">
        <v>4</v>
      </c>
      <c r="Q40" s="334" t="s">
        <v>208</v>
      </c>
      <c r="R40" s="332">
        <v>74486813</v>
      </c>
      <c r="S40" s="33">
        <f>R40+U40</f>
        <v>87631545</v>
      </c>
      <c r="T40" s="41">
        <f>R40/S40</f>
        <v>0.84999999714714602</v>
      </c>
      <c r="U40" s="33">
        <f>ROUNDUP((R40/0.85)*0.15,0)</f>
        <v>13144732</v>
      </c>
      <c r="V40" s="298" t="s">
        <v>208</v>
      </c>
      <c r="W40" s="294" t="s">
        <v>214</v>
      </c>
      <c r="X40" s="295" t="s">
        <v>215</v>
      </c>
      <c r="Y40" s="39" t="s">
        <v>66</v>
      </c>
      <c r="Z40" s="29" t="s">
        <v>67</v>
      </c>
      <c r="AA40" s="29" t="s">
        <v>127</v>
      </c>
      <c r="AB40" s="32" t="s">
        <v>67</v>
      </c>
      <c r="AC40" s="25" t="s">
        <v>969</v>
      </c>
      <c r="AD40" s="32" t="s">
        <v>67</v>
      </c>
      <c r="AE40" s="43">
        <v>45533</v>
      </c>
      <c r="AF40" s="43">
        <v>45713</v>
      </c>
      <c r="AG40" s="44">
        <v>45462</v>
      </c>
      <c r="AH40" s="44">
        <v>45643</v>
      </c>
      <c r="AI40" s="43">
        <v>45741</v>
      </c>
    </row>
    <row r="41" spans="1:35" s="4" customFormat="1" ht="11.3" customHeight="1" x14ac:dyDescent="0.2">
      <c r="A41" s="32">
        <v>2</v>
      </c>
      <c r="B41" s="278" t="s">
        <v>9</v>
      </c>
      <c r="C41" s="25" t="s">
        <v>29</v>
      </c>
      <c r="D41" s="279" t="s">
        <v>1044</v>
      </c>
      <c r="E41" s="32" t="s">
        <v>41</v>
      </c>
      <c r="F41" s="25" t="s">
        <v>604</v>
      </c>
      <c r="G41" s="25" t="s">
        <v>1071</v>
      </c>
      <c r="H41" s="52" t="s">
        <v>804</v>
      </c>
      <c r="I41" s="25" t="s">
        <v>1077</v>
      </c>
      <c r="J41" s="330" t="s">
        <v>248</v>
      </c>
      <c r="K41" s="329" t="s">
        <v>931</v>
      </c>
      <c r="L41" s="329" t="s">
        <v>1134</v>
      </c>
      <c r="M41" s="329" t="s">
        <v>809</v>
      </c>
      <c r="N41" s="329" t="s">
        <v>1158</v>
      </c>
      <c r="O41" s="330" t="s">
        <v>222</v>
      </c>
      <c r="P41" s="330" t="s">
        <v>4</v>
      </c>
      <c r="Q41" s="336" t="s">
        <v>102</v>
      </c>
      <c r="R41" s="332">
        <v>16269000</v>
      </c>
      <c r="S41" s="33">
        <f>R41+U41</f>
        <v>19140000</v>
      </c>
      <c r="T41" s="41">
        <f>R41/S41</f>
        <v>0.85</v>
      </c>
      <c r="U41" s="33">
        <f>ROUNDUP((R41/0.85)*0.15,0)</f>
        <v>2871000</v>
      </c>
      <c r="V41" s="301" t="s">
        <v>102</v>
      </c>
      <c r="W41" s="294" t="s">
        <v>1764</v>
      </c>
      <c r="X41" s="294" t="s">
        <v>1416</v>
      </c>
      <c r="Y41" s="48" t="s">
        <v>66</v>
      </c>
      <c r="Z41" s="32" t="s">
        <v>67</v>
      </c>
      <c r="AA41" s="32" t="s">
        <v>69</v>
      </c>
      <c r="AB41" s="32" t="s">
        <v>67</v>
      </c>
      <c r="AC41" s="25" t="s">
        <v>970</v>
      </c>
      <c r="AD41" s="32" t="s">
        <v>67</v>
      </c>
      <c r="AE41" s="45" t="s">
        <v>1518</v>
      </c>
      <c r="AF41" s="45" t="s">
        <v>1518</v>
      </c>
      <c r="AG41" s="44">
        <v>45454</v>
      </c>
      <c r="AH41" s="44">
        <v>45552</v>
      </c>
      <c r="AI41" s="43" t="s">
        <v>1622</v>
      </c>
    </row>
    <row r="42" spans="1:35" s="4" customFormat="1" ht="11.3" customHeight="1" x14ac:dyDescent="0.2">
      <c r="A42" s="32">
        <v>2</v>
      </c>
      <c r="B42" s="278" t="s">
        <v>9</v>
      </c>
      <c r="C42" s="25" t="s">
        <v>29</v>
      </c>
      <c r="D42" s="279" t="s">
        <v>1044</v>
      </c>
      <c r="E42" s="32" t="s">
        <v>41</v>
      </c>
      <c r="F42" s="25" t="s">
        <v>604</v>
      </c>
      <c r="G42" s="25" t="s">
        <v>1071</v>
      </c>
      <c r="H42" s="52" t="s">
        <v>804</v>
      </c>
      <c r="I42" s="25" t="s">
        <v>1077</v>
      </c>
      <c r="J42" s="328" t="s">
        <v>249</v>
      </c>
      <c r="K42" s="329" t="s">
        <v>160</v>
      </c>
      <c r="L42" s="329" t="s">
        <v>1293</v>
      </c>
      <c r="M42" s="329" t="s">
        <v>810</v>
      </c>
      <c r="N42" s="329" t="s">
        <v>1319</v>
      </c>
      <c r="O42" s="330">
        <v>1</v>
      </c>
      <c r="P42" s="330" t="s">
        <v>4</v>
      </c>
      <c r="Q42" s="334" t="s">
        <v>132</v>
      </c>
      <c r="R42" s="332">
        <v>2458569</v>
      </c>
      <c r="S42" s="33">
        <f>R42+U42</f>
        <v>2892435</v>
      </c>
      <c r="T42" s="41">
        <f>R42/S42</f>
        <v>0.84999974070290252</v>
      </c>
      <c r="U42" s="33">
        <f>ROUNDUP((R42/0.85)*0.15,0)</f>
        <v>433866</v>
      </c>
      <c r="V42" s="298" t="s">
        <v>132</v>
      </c>
      <c r="W42" s="294" t="s">
        <v>591</v>
      </c>
      <c r="X42" s="294" t="s">
        <v>80</v>
      </c>
      <c r="Y42" s="48" t="s">
        <v>66</v>
      </c>
      <c r="Z42" s="29" t="s">
        <v>67</v>
      </c>
      <c r="AA42" s="29" t="s">
        <v>127</v>
      </c>
      <c r="AB42" s="29" t="s">
        <v>67</v>
      </c>
      <c r="AC42" s="25" t="s">
        <v>1472</v>
      </c>
      <c r="AD42" s="32" t="s">
        <v>67</v>
      </c>
      <c r="AE42" s="45" t="s">
        <v>1518</v>
      </c>
      <c r="AF42" s="45" t="s">
        <v>1518</v>
      </c>
      <c r="AG42" s="44">
        <v>45397</v>
      </c>
      <c r="AH42" s="44">
        <v>45489</v>
      </c>
      <c r="AI42" s="43" t="s">
        <v>1622</v>
      </c>
    </row>
    <row r="43" spans="1:35" s="4" customFormat="1" ht="11.3" customHeight="1" x14ac:dyDescent="0.2">
      <c r="A43" s="32">
        <v>2</v>
      </c>
      <c r="B43" s="278" t="s">
        <v>9</v>
      </c>
      <c r="C43" s="25" t="s">
        <v>29</v>
      </c>
      <c r="D43" s="279" t="s">
        <v>1044</v>
      </c>
      <c r="E43" s="32" t="s">
        <v>41</v>
      </c>
      <c r="F43" s="25" t="s">
        <v>604</v>
      </c>
      <c r="G43" s="25" t="s">
        <v>1071</v>
      </c>
      <c r="H43" s="52" t="s">
        <v>804</v>
      </c>
      <c r="I43" s="25" t="s">
        <v>1077</v>
      </c>
      <c r="J43" s="328" t="s">
        <v>249</v>
      </c>
      <c r="K43" s="329" t="s">
        <v>160</v>
      </c>
      <c r="L43" s="329" t="s">
        <v>1293</v>
      </c>
      <c r="M43" s="329" t="s">
        <v>810</v>
      </c>
      <c r="N43" s="329" t="s">
        <v>1319</v>
      </c>
      <c r="O43" s="330">
        <v>2</v>
      </c>
      <c r="P43" s="330" t="s">
        <v>4</v>
      </c>
      <c r="Q43" s="334" t="s">
        <v>132</v>
      </c>
      <c r="R43" s="332">
        <v>2322573</v>
      </c>
      <c r="S43" s="33">
        <f>R43+U43</f>
        <v>2732439</v>
      </c>
      <c r="T43" s="41">
        <f>R43/S43</f>
        <v>0.84999994510398946</v>
      </c>
      <c r="U43" s="33">
        <f>ROUNDUP((R43/0.85)*0.15,0)</f>
        <v>409866</v>
      </c>
      <c r="V43" s="298" t="s">
        <v>132</v>
      </c>
      <c r="W43" s="294" t="s">
        <v>165</v>
      </c>
      <c r="X43" s="294" t="s">
        <v>80</v>
      </c>
      <c r="Y43" s="39" t="s">
        <v>83</v>
      </c>
      <c r="Z43" s="29" t="s">
        <v>67</v>
      </c>
      <c r="AA43" s="29" t="s">
        <v>127</v>
      </c>
      <c r="AB43" s="29" t="s">
        <v>67</v>
      </c>
      <c r="AC43" s="25" t="s">
        <v>1473</v>
      </c>
      <c r="AD43" s="32" t="s">
        <v>67</v>
      </c>
      <c r="AE43" s="43">
        <v>45498</v>
      </c>
      <c r="AF43" s="44">
        <v>45538</v>
      </c>
      <c r="AG43" s="44">
        <v>45503</v>
      </c>
      <c r="AH43" s="44">
        <v>45601</v>
      </c>
      <c r="AI43" s="43" t="s">
        <v>1622</v>
      </c>
    </row>
    <row r="44" spans="1:35" s="4" customFormat="1" ht="11.3" customHeight="1" x14ac:dyDescent="0.2">
      <c r="A44" s="32">
        <v>2</v>
      </c>
      <c r="B44" s="278" t="s">
        <v>9</v>
      </c>
      <c r="C44" s="25" t="s">
        <v>29</v>
      </c>
      <c r="D44" s="279" t="s">
        <v>1044</v>
      </c>
      <c r="E44" s="32" t="s">
        <v>41</v>
      </c>
      <c r="F44" s="25" t="s">
        <v>604</v>
      </c>
      <c r="G44" s="25" t="s">
        <v>1071</v>
      </c>
      <c r="H44" s="52" t="s">
        <v>804</v>
      </c>
      <c r="I44" s="25" t="s">
        <v>1077</v>
      </c>
      <c r="J44" s="328" t="s">
        <v>249</v>
      </c>
      <c r="K44" s="329" t="s">
        <v>160</v>
      </c>
      <c r="L44" s="329" t="s">
        <v>1293</v>
      </c>
      <c r="M44" s="329" t="s">
        <v>810</v>
      </c>
      <c r="N44" s="329" t="s">
        <v>1319</v>
      </c>
      <c r="O44" s="330">
        <v>3</v>
      </c>
      <c r="P44" s="330" t="s">
        <v>4</v>
      </c>
      <c r="Q44" s="334" t="s">
        <v>132</v>
      </c>
      <c r="R44" s="332">
        <v>16464931</v>
      </c>
      <c r="S44" s="33">
        <f>R44+U44</f>
        <v>19370508</v>
      </c>
      <c r="T44" s="41">
        <f>R44/S44</f>
        <v>0.84999995870010225</v>
      </c>
      <c r="U44" s="33">
        <f>ROUNDUP((R44/0.85)*0.15,0)</f>
        <v>2905577</v>
      </c>
      <c r="V44" s="298" t="s">
        <v>132</v>
      </c>
      <c r="W44" s="294" t="s">
        <v>591</v>
      </c>
      <c r="X44" s="294" t="s">
        <v>80</v>
      </c>
      <c r="Y44" s="39" t="s">
        <v>83</v>
      </c>
      <c r="Z44" s="29" t="s">
        <v>67</v>
      </c>
      <c r="AA44" s="29" t="s">
        <v>127</v>
      </c>
      <c r="AB44" s="29" t="s">
        <v>67</v>
      </c>
      <c r="AC44" s="25" t="s">
        <v>1474</v>
      </c>
      <c r="AD44" s="32" t="s">
        <v>67</v>
      </c>
      <c r="AE44" s="309" t="s">
        <v>1802</v>
      </c>
      <c r="AF44" s="32" t="s">
        <v>1024</v>
      </c>
      <c r="AG44" s="43">
        <v>45982</v>
      </c>
      <c r="AH44" s="32" t="s">
        <v>1024</v>
      </c>
      <c r="AI44" s="32" t="s">
        <v>1024</v>
      </c>
    </row>
    <row r="45" spans="1:35" s="4" customFormat="1" ht="11.3" customHeight="1" x14ac:dyDescent="0.2">
      <c r="A45" s="32">
        <v>2</v>
      </c>
      <c r="B45" s="278" t="s">
        <v>9</v>
      </c>
      <c r="C45" s="25" t="s">
        <v>29</v>
      </c>
      <c r="D45" s="279" t="s">
        <v>1044</v>
      </c>
      <c r="E45" s="32" t="s">
        <v>41</v>
      </c>
      <c r="F45" s="25" t="s">
        <v>604</v>
      </c>
      <c r="G45" s="25" t="s">
        <v>1071</v>
      </c>
      <c r="H45" s="52" t="s">
        <v>804</v>
      </c>
      <c r="I45" s="25" t="s">
        <v>1077</v>
      </c>
      <c r="J45" s="328" t="s">
        <v>550</v>
      </c>
      <c r="K45" s="329" t="s">
        <v>1533</v>
      </c>
      <c r="L45" s="329" t="s">
        <v>1093</v>
      </c>
      <c r="M45" s="329" t="s">
        <v>552</v>
      </c>
      <c r="N45" s="329" t="s">
        <v>1093</v>
      </c>
      <c r="O45" s="330" t="s">
        <v>222</v>
      </c>
      <c r="P45" s="330" t="s">
        <v>4</v>
      </c>
      <c r="Q45" s="334" t="s">
        <v>208</v>
      </c>
      <c r="R45" s="332">
        <v>11092500</v>
      </c>
      <c r="S45" s="33">
        <f>R45+U45</f>
        <v>13050000</v>
      </c>
      <c r="T45" s="41">
        <f>R45/S45</f>
        <v>0.85</v>
      </c>
      <c r="U45" s="33">
        <f>ROUNDUP((R45/0.85)*0.15,0)</f>
        <v>1957500</v>
      </c>
      <c r="V45" s="298" t="s">
        <v>208</v>
      </c>
      <c r="W45" s="294" t="s">
        <v>307</v>
      </c>
      <c r="X45" s="294" t="s">
        <v>569</v>
      </c>
      <c r="Y45" s="48" t="s">
        <v>66</v>
      </c>
      <c r="Z45" s="32" t="s">
        <v>67</v>
      </c>
      <c r="AA45" s="32" t="s">
        <v>69</v>
      </c>
      <c r="AB45" s="32" t="s">
        <v>67</v>
      </c>
      <c r="AC45" s="25" t="s">
        <v>769</v>
      </c>
      <c r="AD45" s="32" t="s">
        <v>67</v>
      </c>
      <c r="AE45" s="43">
        <v>45533</v>
      </c>
      <c r="AF45" s="43">
        <v>45712</v>
      </c>
      <c r="AG45" s="44">
        <v>45462</v>
      </c>
      <c r="AH45" s="44">
        <v>45643</v>
      </c>
      <c r="AI45" s="43">
        <v>45747</v>
      </c>
    </row>
    <row r="46" spans="1:35" s="4" customFormat="1" ht="11.3" customHeight="1" x14ac:dyDescent="0.2">
      <c r="A46" s="32">
        <v>2</v>
      </c>
      <c r="B46" s="278" t="s">
        <v>9</v>
      </c>
      <c r="C46" s="25" t="s">
        <v>29</v>
      </c>
      <c r="D46" s="279" t="s">
        <v>1044</v>
      </c>
      <c r="E46" s="32" t="s">
        <v>41</v>
      </c>
      <c r="F46" s="25" t="s">
        <v>604</v>
      </c>
      <c r="G46" s="25" t="s">
        <v>1071</v>
      </c>
      <c r="H46" s="52" t="s">
        <v>804</v>
      </c>
      <c r="I46" s="25" t="s">
        <v>1077</v>
      </c>
      <c r="J46" s="328" t="s">
        <v>551</v>
      </c>
      <c r="K46" s="329" t="s">
        <v>576</v>
      </c>
      <c r="L46" s="329" t="s">
        <v>1094</v>
      </c>
      <c r="M46" s="329" t="s">
        <v>811</v>
      </c>
      <c r="N46" s="329" t="s">
        <v>1109</v>
      </c>
      <c r="O46" s="330" t="s">
        <v>222</v>
      </c>
      <c r="P46" s="330" t="s">
        <v>4</v>
      </c>
      <c r="Q46" s="334" t="s">
        <v>208</v>
      </c>
      <c r="R46" s="332">
        <v>29580000</v>
      </c>
      <c r="S46" s="33">
        <f>R46+U46</f>
        <v>34800000</v>
      </c>
      <c r="T46" s="41">
        <f>R46/S46</f>
        <v>0.85</v>
      </c>
      <c r="U46" s="33">
        <f>ROUNDUP((R46/0.85)*0.15,0)</f>
        <v>5220000</v>
      </c>
      <c r="V46" s="298" t="s">
        <v>208</v>
      </c>
      <c r="W46" s="294" t="s">
        <v>660</v>
      </c>
      <c r="X46" s="294" t="s">
        <v>100</v>
      </c>
      <c r="Y46" s="60" t="s">
        <v>66</v>
      </c>
      <c r="Z46" s="32" t="s">
        <v>67</v>
      </c>
      <c r="AA46" s="32" t="s">
        <v>69</v>
      </c>
      <c r="AB46" s="32" t="s">
        <v>67</v>
      </c>
      <c r="AC46" s="25" t="s">
        <v>710</v>
      </c>
      <c r="AD46" s="32" t="s">
        <v>67</v>
      </c>
      <c r="AE46" s="44">
        <v>45743</v>
      </c>
      <c r="AF46" s="44">
        <v>45805</v>
      </c>
      <c r="AG46" s="43">
        <v>45491</v>
      </c>
      <c r="AH46" s="44">
        <v>45664</v>
      </c>
      <c r="AI46" s="43">
        <v>45833</v>
      </c>
    </row>
    <row r="47" spans="1:35" s="4" customFormat="1" ht="11.3" customHeight="1" x14ac:dyDescent="0.2">
      <c r="A47" s="29">
        <v>2</v>
      </c>
      <c r="B47" s="280" t="s">
        <v>9</v>
      </c>
      <c r="C47" s="25" t="s">
        <v>29</v>
      </c>
      <c r="D47" s="279" t="s">
        <v>1044</v>
      </c>
      <c r="E47" s="29" t="s">
        <v>42</v>
      </c>
      <c r="F47" s="25" t="s">
        <v>760</v>
      </c>
      <c r="G47" s="25" t="s">
        <v>1176</v>
      </c>
      <c r="H47" s="25" t="s">
        <v>812</v>
      </c>
      <c r="I47" s="25" t="s">
        <v>1604</v>
      </c>
      <c r="J47" s="330" t="s">
        <v>1408</v>
      </c>
      <c r="K47" s="330" t="s">
        <v>222</v>
      </c>
      <c r="L47" s="330" t="s">
        <v>222</v>
      </c>
      <c r="M47" s="330" t="s">
        <v>222</v>
      </c>
      <c r="N47" s="330" t="s">
        <v>222</v>
      </c>
      <c r="O47" s="330">
        <v>1</v>
      </c>
      <c r="P47" s="328" t="s">
        <v>202</v>
      </c>
      <c r="Q47" s="334" t="s">
        <v>1020</v>
      </c>
      <c r="R47" s="332">
        <v>18246193</v>
      </c>
      <c r="S47" s="33">
        <f>R47+U47</f>
        <v>21466110</v>
      </c>
      <c r="T47" s="41">
        <f>R47/S47</f>
        <v>0.84999997670747052</v>
      </c>
      <c r="U47" s="33">
        <f>ROUNDUP((R47/0.85)*0.15,0)</f>
        <v>3219917</v>
      </c>
      <c r="V47" s="298" t="s">
        <v>1020</v>
      </c>
      <c r="W47" s="294" t="s">
        <v>1639</v>
      </c>
      <c r="X47" s="295" t="s">
        <v>80</v>
      </c>
      <c r="Y47" s="336" t="s">
        <v>1553</v>
      </c>
      <c r="Z47" s="29" t="s">
        <v>70</v>
      </c>
      <c r="AA47" s="29" t="s">
        <v>127</v>
      </c>
      <c r="AB47" s="32" t="s">
        <v>70</v>
      </c>
      <c r="AC47" s="25" t="s">
        <v>1642</v>
      </c>
      <c r="AD47" s="32" t="s">
        <v>67</v>
      </c>
      <c r="AE47" s="45" t="s">
        <v>1509</v>
      </c>
      <c r="AF47" s="45" t="s">
        <v>1509</v>
      </c>
      <c r="AG47" s="44">
        <v>45604</v>
      </c>
      <c r="AH47" s="44">
        <v>45664</v>
      </c>
      <c r="AI47" s="45" t="s">
        <v>1509</v>
      </c>
    </row>
    <row r="48" spans="1:35" s="4" customFormat="1" ht="11.3" customHeight="1" x14ac:dyDescent="0.2">
      <c r="A48" s="29">
        <v>2</v>
      </c>
      <c r="B48" s="280" t="s">
        <v>9</v>
      </c>
      <c r="C48" s="25" t="s">
        <v>29</v>
      </c>
      <c r="D48" s="279" t="s">
        <v>1044</v>
      </c>
      <c r="E48" s="29" t="s">
        <v>43</v>
      </c>
      <c r="F48" s="25" t="s">
        <v>605</v>
      </c>
      <c r="G48" s="25" t="s">
        <v>1113</v>
      </c>
      <c r="H48" s="52" t="s">
        <v>813</v>
      </c>
      <c r="I48" s="25" t="s">
        <v>1114</v>
      </c>
      <c r="J48" s="328" t="s">
        <v>250</v>
      </c>
      <c r="K48" s="329" t="s">
        <v>161</v>
      </c>
      <c r="L48" s="329" t="s">
        <v>1294</v>
      </c>
      <c r="M48" s="329" t="s">
        <v>161</v>
      </c>
      <c r="N48" s="329" t="s">
        <v>1294</v>
      </c>
      <c r="O48" s="330">
        <v>1</v>
      </c>
      <c r="P48" s="328" t="s">
        <v>4</v>
      </c>
      <c r="Q48" s="334" t="s">
        <v>132</v>
      </c>
      <c r="R48" s="332">
        <v>33035993</v>
      </c>
      <c r="S48" s="33">
        <f>R48+U48</f>
        <v>38865875</v>
      </c>
      <c r="T48" s="41">
        <f>R48/S48</f>
        <v>0.84999998070286598</v>
      </c>
      <c r="U48" s="33">
        <f>ROUNDUP((R48/0.85)*0.15,0)</f>
        <v>5829882</v>
      </c>
      <c r="V48" s="298" t="s">
        <v>132</v>
      </c>
      <c r="W48" s="294" t="s">
        <v>162</v>
      </c>
      <c r="X48" s="294" t="s">
        <v>1480</v>
      </c>
      <c r="Y48" s="39" t="s">
        <v>83</v>
      </c>
      <c r="Z48" s="29" t="s">
        <v>67</v>
      </c>
      <c r="AA48" s="29" t="s">
        <v>69</v>
      </c>
      <c r="AB48" s="32" t="s">
        <v>67</v>
      </c>
      <c r="AC48" s="52" t="s">
        <v>1555</v>
      </c>
      <c r="AD48" s="32" t="s">
        <v>67</v>
      </c>
      <c r="AE48" s="44">
        <v>45197</v>
      </c>
      <c r="AF48" s="44">
        <v>45252</v>
      </c>
      <c r="AG48" s="44">
        <v>45210</v>
      </c>
      <c r="AH48" s="44">
        <v>45419</v>
      </c>
      <c r="AI48" s="43">
        <v>45469</v>
      </c>
    </row>
    <row r="49" spans="1:35" s="4" customFormat="1" ht="11.3" customHeight="1" x14ac:dyDescent="0.2">
      <c r="A49" s="29">
        <v>2</v>
      </c>
      <c r="B49" s="280" t="s">
        <v>9</v>
      </c>
      <c r="C49" s="25" t="s">
        <v>29</v>
      </c>
      <c r="D49" s="279" t="s">
        <v>1044</v>
      </c>
      <c r="E49" s="29" t="s">
        <v>43</v>
      </c>
      <c r="F49" s="25" t="s">
        <v>605</v>
      </c>
      <c r="G49" s="25" t="s">
        <v>1113</v>
      </c>
      <c r="H49" s="52" t="s">
        <v>813</v>
      </c>
      <c r="I49" s="25" t="s">
        <v>1114</v>
      </c>
      <c r="J49" s="328" t="s">
        <v>250</v>
      </c>
      <c r="K49" s="329" t="s">
        <v>161</v>
      </c>
      <c r="L49" s="329" t="s">
        <v>1294</v>
      </c>
      <c r="M49" s="329" t="s">
        <v>161</v>
      </c>
      <c r="N49" s="329" t="s">
        <v>1294</v>
      </c>
      <c r="O49" s="330">
        <v>2</v>
      </c>
      <c r="P49" s="328" t="s">
        <v>4</v>
      </c>
      <c r="Q49" s="334" t="s">
        <v>132</v>
      </c>
      <c r="R49" s="332">
        <v>9264007</v>
      </c>
      <c r="S49" s="33">
        <f>R49+U49</f>
        <v>10898832</v>
      </c>
      <c r="T49" s="41">
        <f>R49/S49</f>
        <v>0.84999998164940982</v>
      </c>
      <c r="U49" s="33">
        <f>ROUNDUP((R49/0.85)*0.15,0)</f>
        <v>1634825</v>
      </c>
      <c r="V49" s="298" t="s">
        <v>132</v>
      </c>
      <c r="W49" s="294" t="s">
        <v>162</v>
      </c>
      <c r="X49" s="294" t="s">
        <v>1481</v>
      </c>
      <c r="Y49" s="39" t="s">
        <v>83</v>
      </c>
      <c r="Z49" s="29" t="s">
        <v>67</v>
      </c>
      <c r="AA49" s="29" t="s">
        <v>69</v>
      </c>
      <c r="AB49" s="32" t="s">
        <v>67</v>
      </c>
      <c r="AC49" s="25" t="s">
        <v>1555</v>
      </c>
      <c r="AD49" s="32" t="s">
        <v>67</v>
      </c>
      <c r="AE49" s="309" t="s">
        <v>1824</v>
      </c>
      <c r="AF49" s="29" t="s">
        <v>1025</v>
      </c>
      <c r="AG49" s="44">
        <v>45933</v>
      </c>
      <c r="AH49" s="29" t="s">
        <v>1024</v>
      </c>
      <c r="AI49" s="29" t="s">
        <v>1661</v>
      </c>
    </row>
    <row r="50" spans="1:35" s="4" customFormat="1" ht="11.3" customHeight="1" x14ac:dyDescent="0.2">
      <c r="A50" s="29">
        <v>2</v>
      </c>
      <c r="B50" s="280" t="s">
        <v>9</v>
      </c>
      <c r="C50" s="25" t="s">
        <v>29</v>
      </c>
      <c r="D50" s="279" t="s">
        <v>1044</v>
      </c>
      <c r="E50" s="29" t="s">
        <v>43</v>
      </c>
      <c r="F50" s="25" t="s">
        <v>605</v>
      </c>
      <c r="G50" s="25" t="s">
        <v>1113</v>
      </c>
      <c r="H50" s="52" t="s">
        <v>813</v>
      </c>
      <c r="I50" s="25" t="s">
        <v>1114</v>
      </c>
      <c r="J50" s="328" t="s">
        <v>251</v>
      </c>
      <c r="K50" s="329" t="s">
        <v>163</v>
      </c>
      <c r="L50" s="329" t="s">
        <v>1295</v>
      </c>
      <c r="M50" s="329" t="s">
        <v>814</v>
      </c>
      <c r="N50" s="329" t="s">
        <v>1320</v>
      </c>
      <c r="O50" s="330">
        <v>1</v>
      </c>
      <c r="P50" s="328" t="s">
        <v>4</v>
      </c>
      <c r="Q50" s="331" t="s">
        <v>132</v>
      </c>
      <c r="R50" s="332">
        <v>14391596</v>
      </c>
      <c r="S50" s="33">
        <f>R50+U50</f>
        <v>16931290</v>
      </c>
      <c r="T50" s="41">
        <f>R50/S50</f>
        <v>0.84999997046887743</v>
      </c>
      <c r="U50" s="33">
        <f>ROUNDUP((R50/0.85)*0.15,0)</f>
        <v>2539694</v>
      </c>
      <c r="V50" s="293" t="s">
        <v>132</v>
      </c>
      <c r="W50" s="294" t="s">
        <v>1065</v>
      </c>
      <c r="X50" s="294" t="s">
        <v>80</v>
      </c>
      <c r="Y50" s="55" t="s">
        <v>66</v>
      </c>
      <c r="Z50" s="29" t="s">
        <v>67</v>
      </c>
      <c r="AA50" s="32" t="s">
        <v>69</v>
      </c>
      <c r="AB50" s="32" t="s">
        <v>67</v>
      </c>
      <c r="AC50" s="25" t="s">
        <v>976</v>
      </c>
      <c r="AD50" s="32" t="s">
        <v>67</v>
      </c>
      <c r="AE50" s="43">
        <v>45098</v>
      </c>
      <c r="AF50" s="43">
        <v>45107</v>
      </c>
      <c r="AG50" s="44">
        <v>45072</v>
      </c>
      <c r="AH50" s="44">
        <v>45104</v>
      </c>
      <c r="AI50" s="43" t="s">
        <v>1622</v>
      </c>
    </row>
    <row r="51" spans="1:35" s="4" customFormat="1" ht="11.3" customHeight="1" x14ac:dyDescent="0.2">
      <c r="A51" s="29">
        <v>2</v>
      </c>
      <c r="B51" s="280" t="s">
        <v>9</v>
      </c>
      <c r="C51" s="25" t="s">
        <v>29</v>
      </c>
      <c r="D51" s="279" t="s">
        <v>1044</v>
      </c>
      <c r="E51" s="29" t="s">
        <v>43</v>
      </c>
      <c r="F51" s="25" t="s">
        <v>605</v>
      </c>
      <c r="G51" s="25" t="s">
        <v>1113</v>
      </c>
      <c r="H51" s="52" t="s">
        <v>813</v>
      </c>
      <c r="I51" s="25" t="s">
        <v>1114</v>
      </c>
      <c r="J51" s="328" t="s">
        <v>251</v>
      </c>
      <c r="K51" s="329" t="s">
        <v>163</v>
      </c>
      <c r="L51" s="329" t="s">
        <v>1295</v>
      </c>
      <c r="M51" s="329" t="s">
        <v>814</v>
      </c>
      <c r="N51" s="329" t="s">
        <v>1320</v>
      </c>
      <c r="O51" s="330">
        <v>2</v>
      </c>
      <c r="P51" s="328" t="s">
        <v>4</v>
      </c>
      <c r="Q51" s="331" t="s">
        <v>132</v>
      </c>
      <c r="R51" s="332">
        <v>34838404</v>
      </c>
      <c r="S51" s="33">
        <f>R51+U51</f>
        <v>40986358</v>
      </c>
      <c r="T51" s="41">
        <f>R51/S51</f>
        <v>0.84999999268049142</v>
      </c>
      <c r="U51" s="33">
        <f>ROUNDUP((R51/0.85)*0.15,0)</f>
        <v>6147954</v>
      </c>
      <c r="V51" s="293" t="s">
        <v>132</v>
      </c>
      <c r="W51" s="294" t="s">
        <v>592</v>
      </c>
      <c r="X51" s="294" t="s">
        <v>80</v>
      </c>
      <c r="Y51" s="55" t="s">
        <v>66</v>
      </c>
      <c r="Z51" s="29" t="s">
        <v>67</v>
      </c>
      <c r="AA51" s="32" t="s">
        <v>69</v>
      </c>
      <c r="AB51" s="32" t="s">
        <v>67</v>
      </c>
      <c r="AC51" s="25" t="s">
        <v>976</v>
      </c>
      <c r="AD51" s="32" t="s">
        <v>67</v>
      </c>
      <c r="AE51" s="43">
        <v>45316</v>
      </c>
      <c r="AF51" s="43">
        <v>45366</v>
      </c>
      <c r="AG51" s="43">
        <v>45335</v>
      </c>
      <c r="AH51" s="44">
        <v>45412</v>
      </c>
      <c r="AI51" s="43">
        <v>45456</v>
      </c>
    </row>
    <row r="52" spans="1:35" s="4" customFormat="1" ht="11.3" customHeight="1" x14ac:dyDescent="0.2">
      <c r="A52" s="29">
        <v>2</v>
      </c>
      <c r="B52" s="280" t="s">
        <v>9</v>
      </c>
      <c r="C52" s="25" t="s">
        <v>29</v>
      </c>
      <c r="D52" s="279" t="s">
        <v>1044</v>
      </c>
      <c r="E52" s="29" t="s">
        <v>43</v>
      </c>
      <c r="F52" s="25" t="s">
        <v>605</v>
      </c>
      <c r="G52" s="25" t="s">
        <v>1113</v>
      </c>
      <c r="H52" s="52" t="s">
        <v>813</v>
      </c>
      <c r="I52" s="25" t="s">
        <v>1114</v>
      </c>
      <c r="J52" s="328" t="s">
        <v>252</v>
      </c>
      <c r="K52" s="329" t="s">
        <v>767</v>
      </c>
      <c r="L52" s="329" t="s">
        <v>1115</v>
      </c>
      <c r="M52" s="329" t="s">
        <v>767</v>
      </c>
      <c r="N52" s="329" t="s">
        <v>1115</v>
      </c>
      <c r="O52" s="330">
        <v>1</v>
      </c>
      <c r="P52" s="328" t="s">
        <v>4</v>
      </c>
      <c r="Q52" s="331" t="s">
        <v>164</v>
      </c>
      <c r="R52" s="332">
        <v>2918429</v>
      </c>
      <c r="S52" s="33">
        <f>R52+U52</f>
        <v>3433446</v>
      </c>
      <c r="T52" s="41">
        <f>R52/S52</f>
        <v>0.84999997087474222</v>
      </c>
      <c r="U52" s="33">
        <f>ROUND((R52/0.85)*0.15,0)</f>
        <v>515017</v>
      </c>
      <c r="V52" s="293" t="s">
        <v>164</v>
      </c>
      <c r="W52" s="294" t="s">
        <v>1034</v>
      </c>
      <c r="X52" s="294" t="s">
        <v>1035</v>
      </c>
      <c r="Y52" s="39" t="s">
        <v>66</v>
      </c>
      <c r="Z52" s="29" t="s">
        <v>67</v>
      </c>
      <c r="AA52" s="32" t="s">
        <v>69</v>
      </c>
      <c r="AB52" s="32" t="s">
        <v>67</v>
      </c>
      <c r="AC52" s="52" t="s">
        <v>1062</v>
      </c>
      <c r="AD52" s="32" t="s">
        <v>67</v>
      </c>
      <c r="AE52" s="43">
        <v>45021</v>
      </c>
      <c r="AF52" s="43">
        <v>45111</v>
      </c>
      <c r="AG52" s="44">
        <v>45012</v>
      </c>
      <c r="AH52" s="44">
        <v>45216</v>
      </c>
      <c r="AI52" s="43" t="s">
        <v>1622</v>
      </c>
    </row>
    <row r="53" spans="1:35" s="4" customFormat="1" ht="11.3" customHeight="1" x14ac:dyDescent="0.2">
      <c r="A53" s="29">
        <v>2</v>
      </c>
      <c r="B53" s="280" t="s">
        <v>9</v>
      </c>
      <c r="C53" s="25" t="s">
        <v>29</v>
      </c>
      <c r="D53" s="279" t="s">
        <v>1044</v>
      </c>
      <c r="E53" s="29" t="s">
        <v>43</v>
      </c>
      <c r="F53" s="25" t="s">
        <v>605</v>
      </c>
      <c r="G53" s="25" t="s">
        <v>1113</v>
      </c>
      <c r="H53" s="52" t="s">
        <v>813</v>
      </c>
      <c r="I53" s="25" t="s">
        <v>1114</v>
      </c>
      <c r="J53" s="328" t="s">
        <v>252</v>
      </c>
      <c r="K53" s="329" t="s">
        <v>767</v>
      </c>
      <c r="L53" s="329" t="s">
        <v>1115</v>
      </c>
      <c r="M53" s="329" t="s">
        <v>767</v>
      </c>
      <c r="N53" s="329" t="s">
        <v>1115</v>
      </c>
      <c r="O53" s="330">
        <v>2</v>
      </c>
      <c r="P53" s="328" t="s">
        <v>4</v>
      </c>
      <c r="Q53" s="331" t="s">
        <v>164</v>
      </c>
      <c r="R53" s="332">
        <v>0</v>
      </c>
      <c r="S53" s="33">
        <f>R53+U53</f>
        <v>0</v>
      </c>
      <c r="T53" s="41" t="e">
        <f>R53/S53</f>
        <v>#DIV/0!</v>
      </c>
      <c r="U53" s="33">
        <f>ROUNDUP((R53/0.85)*0.15,0)</f>
        <v>0</v>
      </c>
      <c r="V53" s="293" t="s">
        <v>164</v>
      </c>
      <c r="W53" s="294" t="s">
        <v>186</v>
      </c>
      <c r="X53" s="294" t="s">
        <v>80</v>
      </c>
      <c r="Y53" s="39" t="s">
        <v>66</v>
      </c>
      <c r="Z53" s="29" t="s">
        <v>67</v>
      </c>
      <c r="AA53" s="32" t="s">
        <v>69</v>
      </c>
      <c r="AB53" s="32" t="s">
        <v>67</v>
      </c>
      <c r="AC53" s="52" t="s">
        <v>1036</v>
      </c>
      <c r="AD53" s="32" t="s">
        <v>67</v>
      </c>
      <c r="AE53" s="45" t="s">
        <v>1518</v>
      </c>
      <c r="AF53" s="45" t="s">
        <v>1518</v>
      </c>
      <c r="AG53" s="43">
        <v>45664</v>
      </c>
      <c r="AH53" s="44">
        <v>45846</v>
      </c>
      <c r="AI53" s="43" t="s">
        <v>1622</v>
      </c>
    </row>
    <row r="54" spans="1:35" s="4" customFormat="1" ht="11.3" customHeight="1" x14ac:dyDescent="0.2">
      <c r="A54" s="29">
        <v>2</v>
      </c>
      <c r="B54" s="280" t="s">
        <v>9</v>
      </c>
      <c r="C54" s="25" t="s">
        <v>29</v>
      </c>
      <c r="D54" s="279" t="s">
        <v>1044</v>
      </c>
      <c r="E54" s="29" t="s">
        <v>43</v>
      </c>
      <c r="F54" s="25" t="s">
        <v>605</v>
      </c>
      <c r="G54" s="25" t="s">
        <v>1113</v>
      </c>
      <c r="H54" s="52" t="s">
        <v>813</v>
      </c>
      <c r="I54" s="25" t="s">
        <v>1114</v>
      </c>
      <c r="J54" s="328" t="s">
        <v>252</v>
      </c>
      <c r="K54" s="329" t="s">
        <v>767</v>
      </c>
      <c r="L54" s="329" t="s">
        <v>1115</v>
      </c>
      <c r="M54" s="329" t="s">
        <v>767</v>
      </c>
      <c r="N54" s="329" t="s">
        <v>1115</v>
      </c>
      <c r="O54" s="330">
        <v>3</v>
      </c>
      <c r="P54" s="328" t="s">
        <v>4</v>
      </c>
      <c r="Q54" s="331" t="s">
        <v>164</v>
      </c>
      <c r="R54" s="332">
        <v>47206634</v>
      </c>
      <c r="S54" s="33">
        <f>R54+U54</f>
        <v>55537217</v>
      </c>
      <c r="T54" s="41">
        <f>R54/S54</f>
        <v>0.84999999189732534</v>
      </c>
      <c r="U54" s="33">
        <f>ROUNDUP((R54/0.85)*0.15,0)</f>
        <v>8330583</v>
      </c>
      <c r="V54" s="293" t="s">
        <v>164</v>
      </c>
      <c r="W54" s="294" t="s">
        <v>1629</v>
      </c>
      <c r="X54" s="294" t="s">
        <v>1380</v>
      </c>
      <c r="Y54" s="39" t="s">
        <v>66</v>
      </c>
      <c r="Z54" s="29" t="s">
        <v>67</v>
      </c>
      <c r="AA54" s="32" t="s">
        <v>69</v>
      </c>
      <c r="AB54" s="32" t="s">
        <v>67</v>
      </c>
      <c r="AC54" s="52" t="s">
        <v>1037</v>
      </c>
      <c r="AD54" s="32" t="s">
        <v>67</v>
      </c>
      <c r="AE54" s="44">
        <v>45225</v>
      </c>
      <c r="AF54" s="43">
        <v>45265</v>
      </c>
      <c r="AG54" s="43">
        <v>45239</v>
      </c>
      <c r="AH54" s="44">
        <v>45342</v>
      </c>
      <c r="AI54" s="44">
        <v>45435</v>
      </c>
    </row>
    <row r="55" spans="1:35" s="4" customFormat="1" ht="11.15" customHeight="1" x14ac:dyDescent="0.2">
      <c r="A55" s="29">
        <v>2</v>
      </c>
      <c r="B55" s="280" t="s">
        <v>10</v>
      </c>
      <c r="C55" s="25" t="s">
        <v>11</v>
      </c>
      <c r="D55" s="279" t="s">
        <v>1045</v>
      </c>
      <c r="E55" s="29" t="s">
        <v>44</v>
      </c>
      <c r="F55" s="25" t="s">
        <v>606</v>
      </c>
      <c r="G55" s="25" t="s">
        <v>1272</v>
      </c>
      <c r="H55" s="25" t="s">
        <v>1280</v>
      </c>
      <c r="I55" s="25" t="s">
        <v>1288</v>
      </c>
      <c r="J55" s="328" t="s">
        <v>651</v>
      </c>
      <c r="K55" s="329" t="s">
        <v>652</v>
      </c>
      <c r="L55" s="329" t="s">
        <v>1296</v>
      </c>
      <c r="M55" s="337" t="s">
        <v>815</v>
      </c>
      <c r="N55" s="329" t="s">
        <v>1321</v>
      </c>
      <c r="O55" s="330">
        <v>1</v>
      </c>
      <c r="P55" s="328" t="s">
        <v>4</v>
      </c>
      <c r="Q55" s="334" t="s">
        <v>132</v>
      </c>
      <c r="R55" s="332">
        <v>30394458</v>
      </c>
      <c r="S55" s="33">
        <f>R55+U55</f>
        <v>35758186</v>
      </c>
      <c r="T55" s="41">
        <f>R55/S55</f>
        <v>0.84999999720343755</v>
      </c>
      <c r="U55" s="33">
        <f>ROUNDUP((R55/0.85)*0.15,0)</f>
        <v>5363728</v>
      </c>
      <c r="V55" s="298" t="s">
        <v>132</v>
      </c>
      <c r="W55" s="289" t="s">
        <v>165</v>
      </c>
      <c r="X55" s="294" t="s">
        <v>80</v>
      </c>
      <c r="Y55" s="55" t="s">
        <v>83</v>
      </c>
      <c r="Z55" s="40" t="s">
        <v>67</v>
      </c>
      <c r="AA55" s="40" t="s">
        <v>131</v>
      </c>
      <c r="AB55" s="40" t="s">
        <v>67</v>
      </c>
      <c r="AC55" s="305" t="s">
        <v>1556</v>
      </c>
      <c r="AD55" s="32" t="s">
        <v>67</v>
      </c>
      <c r="AE55" s="44">
        <v>45316</v>
      </c>
      <c r="AF55" s="43">
        <v>45434</v>
      </c>
      <c r="AG55" s="44">
        <v>45330</v>
      </c>
      <c r="AH55" s="44">
        <v>45419</v>
      </c>
      <c r="AI55" s="43" t="s">
        <v>1622</v>
      </c>
    </row>
    <row r="56" spans="1:35" s="4" customFormat="1" ht="11.3" customHeight="1" x14ac:dyDescent="0.2">
      <c r="A56" s="29">
        <v>2</v>
      </c>
      <c r="B56" s="280" t="s">
        <v>10</v>
      </c>
      <c r="C56" s="25" t="s">
        <v>11</v>
      </c>
      <c r="D56" s="279" t="s">
        <v>1045</v>
      </c>
      <c r="E56" s="29" t="s">
        <v>44</v>
      </c>
      <c r="F56" s="25" t="s">
        <v>606</v>
      </c>
      <c r="G56" s="25" t="s">
        <v>1273</v>
      </c>
      <c r="H56" s="25" t="s">
        <v>1280</v>
      </c>
      <c r="I56" s="25" t="s">
        <v>1288</v>
      </c>
      <c r="J56" s="328" t="s">
        <v>651</v>
      </c>
      <c r="K56" s="329" t="s">
        <v>652</v>
      </c>
      <c r="L56" s="329" t="s">
        <v>1296</v>
      </c>
      <c r="M56" s="337" t="s">
        <v>815</v>
      </c>
      <c r="N56" s="329" t="s">
        <v>1321</v>
      </c>
      <c r="O56" s="330">
        <v>2</v>
      </c>
      <c r="P56" s="328" t="s">
        <v>4</v>
      </c>
      <c r="Q56" s="334" t="s">
        <v>132</v>
      </c>
      <c r="R56" s="332">
        <v>22309636</v>
      </c>
      <c r="S56" s="33">
        <f>R56+U56</f>
        <v>26246631</v>
      </c>
      <c r="T56" s="41">
        <f>R56/S56</f>
        <v>0.84999998666495524</v>
      </c>
      <c r="U56" s="33">
        <f>ROUNDUP((R56/0.85)*0.15,0)</f>
        <v>3936995</v>
      </c>
      <c r="V56" s="298" t="s">
        <v>132</v>
      </c>
      <c r="W56" s="289" t="s">
        <v>1630</v>
      </c>
      <c r="X56" s="294" t="s">
        <v>80</v>
      </c>
      <c r="Y56" s="55" t="s">
        <v>66</v>
      </c>
      <c r="Z56" s="40" t="s">
        <v>67</v>
      </c>
      <c r="AA56" s="40" t="s">
        <v>131</v>
      </c>
      <c r="AB56" s="40" t="s">
        <v>67</v>
      </c>
      <c r="AC56" s="305" t="s">
        <v>1631</v>
      </c>
      <c r="AD56" s="32" t="s">
        <v>67</v>
      </c>
      <c r="AE56" s="35" t="s">
        <v>1673</v>
      </c>
      <c r="AF56" s="35" t="s">
        <v>1673</v>
      </c>
      <c r="AG56" s="44">
        <v>45758</v>
      </c>
      <c r="AH56" s="44">
        <v>45839</v>
      </c>
      <c r="AI56" s="43" t="s">
        <v>1622</v>
      </c>
    </row>
    <row r="57" spans="1:35" s="4" customFormat="1" ht="11.3" customHeight="1" x14ac:dyDescent="0.2">
      <c r="A57" s="29">
        <v>2</v>
      </c>
      <c r="B57" s="280" t="s">
        <v>10</v>
      </c>
      <c r="C57" s="25" t="s">
        <v>11</v>
      </c>
      <c r="D57" s="279" t="s">
        <v>1045</v>
      </c>
      <c r="E57" s="29" t="s">
        <v>44</v>
      </c>
      <c r="F57" s="25" t="s">
        <v>606</v>
      </c>
      <c r="G57" s="25" t="s">
        <v>1273</v>
      </c>
      <c r="H57" s="25" t="s">
        <v>1280</v>
      </c>
      <c r="I57" s="25" t="s">
        <v>1288</v>
      </c>
      <c r="J57" s="328" t="s">
        <v>651</v>
      </c>
      <c r="K57" s="329" t="s">
        <v>652</v>
      </c>
      <c r="L57" s="329"/>
      <c r="M57" s="337"/>
      <c r="N57" s="329"/>
      <c r="O57" s="330">
        <v>3</v>
      </c>
      <c r="P57" s="328" t="s">
        <v>4</v>
      </c>
      <c r="Q57" s="334" t="s">
        <v>132</v>
      </c>
      <c r="R57" s="332">
        <v>21455906</v>
      </c>
      <c r="S57" s="33">
        <f>R57+U57</f>
        <v>25242243</v>
      </c>
      <c r="T57" s="41">
        <f>R57/S57</f>
        <v>0.84999997821112805</v>
      </c>
      <c r="U57" s="33">
        <f>ROUNDUP((R57/0.85)*0.15,0)</f>
        <v>3786337</v>
      </c>
      <c r="V57" s="298" t="s">
        <v>132</v>
      </c>
      <c r="W57" s="289" t="s">
        <v>1632</v>
      </c>
      <c r="X57" s="294" t="s">
        <v>80</v>
      </c>
      <c r="Y57" s="55" t="s">
        <v>83</v>
      </c>
      <c r="Z57" s="40" t="s">
        <v>67</v>
      </c>
      <c r="AA57" s="40" t="s">
        <v>131</v>
      </c>
      <c r="AB57" s="40" t="s">
        <v>80</v>
      </c>
      <c r="AC57" s="305" t="s">
        <v>1633</v>
      </c>
      <c r="AD57" s="32" t="s">
        <v>67</v>
      </c>
      <c r="AE57" s="44">
        <v>45869</v>
      </c>
      <c r="AF57" s="44">
        <v>45916</v>
      </c>
      <c r="AG57" s="44">
        <v>45813</v>
      </c>
      <c r="AH57" s="44">
        <v>45860</v>
      </c>
      <c r="AI57" s="61">
        <v>45952</v>
      </c>
    </row>
    <row r="58" spans="1:35" s="4" customFormat="1" ht="11.3" customHeight="1" x14ac:dyDescent="0.2">
      <c r="A58" s="29">
        <v>2</v>
      </c>
      <c r="B58" s="280" t="s">
        <v>10</v>
      </c>
      <c r="C58" s="25" t="s">
        <v>11</v>
      </c>
      <c r="D58" s="279" t="s">
        <v>1045</v>
      </c>
      <c r="E58" s="29" t="s">
        <v>45</v>
      </c>
      <c r="F58" s="25" t="s">
        <v>607</v>
      </c>
      <c r="G58" s="25" t="s">
        <v>1274</v>
      </c>
      <c r="H58" s="52" t="s">
        <v>816</v>
      </c>
      <c r="I58" s="25" t="s">
        <v>1289</v>
      </c>
      <c r="J58" s="338" t="s">
        <v>253</v>
      </c>
      <c r="K58" s="337" t="s">
        <v>798</v>
      </c>
      <c r="L58" s="329" t="s">
        <v>1297</v>
      </c>
      <c r="M58" s="337" t="s">
        <v>798</v>
      </c>
      <c r="N58" s="329" t="s">
        <v>1322</v>
      </c>
      <c r="O58" s="330">
        <v>1</v>
      </c>
      <c r="P58" s="328" t="s">
        <v>202</v>
      </c>
      <c r="Q58" s="331" t="s">
        <v>132</v>
      </c>
      <c r="R58" s="332">
        <v>20000000</v>
      </c>
      <c r="S58" s="33">
        <f>R58+U58</f>
        <v>23529412</v>
      </c>
      <c r="T58" s="41">
        <f>R58/S58</f>
        <v>0.84999999150000005</v>
      </c>
      <c r="U58" s="33">
        <f>ROUNDUP((R58/0.85)*0.15,0)</f>
        <v>3529412</v>
      </c>
      <c r="V58" s="293" t="s">
        <v>132</v>
      </c>
      <c r="W58" s="294" t="s">
        <v>128</v>
      </c>
      <c r="X58" s="294" t="s">
        <v>80</v>
      </c>
      <c r="Y58" s="39" t="s">
        <v>83</v>
      </c>
      <c r="Z58" s="29" t="s">
        <v>67</v>
      </c>
      <c r="AA58" s="29" t="s">
        <v>127</v>
      </c>
      <c r="AB58" s="40" t="s">
        <v>67</v>
      </c>
      <c r="AC58" s="25" t="s">
        <v>1482</v>
      </c>
      <c r="AD58" s="32" t="s">
        <v>67</v>
      </c>
      <c r="AE58" s="44">
        <v>45197</v>
      </c>
      <c r="AF58" s="44">
        <v>45252</v>
      </c>
      <c r="AG58" s="44">
        <v>45209</v>
      </c>
      <c r="AH58" s="44">
        <v>45377</v>
      </c>
      <c r="AI58" s="43" t="s">
        <v>1622</v>
      </c>
    </row>
    <row r="59" spans="1:35" s="4" customFormat="1" ht="11.3" customHeight="1" x14ac:dyDescent="0.2">
      <c r="A59" s="29">
        <v>2</v>
      </c>
      <c r="B59" s="280" t="s">
        <v>10</v>
      </c>
      <c r="C59" s="25" t="s">
        <v>11</v>
      </c>
      <c r="D59" s="279" t="s">
        <v>1045</v>
      </c>
      <c r="E59" s="29" t="s">
        <v>45</v>
      </c>
      <c r="F59" s="25" t="s">
        <v>607</v>
      </c>
      <c r="G59" s="25" t="s">
        <v>1274</v>
      </c>
      <c r="H59" s="52" t="s">
        <v>816</v>
      </c>
      <c r="I59" s="25" t="s">
        <v>1289</v>
      </c>
      <c r="J59" s="338" t="s">
        <v>253</v>
      </c>
      <c r="K59" s="337" t="s">
        <v>798</v>
      </c>
      <c r="L59" s="329" t="s">
        <v>1297</v>
      </c>
      <c r="M59" s="337" t="s">
        <v>798</v>
      </c>
      <c r="N59" s="329" t="s">
        <v>1322</v>
      </c>
      <c r="O59" s="330">
        <v>2</v>
      </c>
      <c r="P59" s="328" t="s">
        <v>202</v>
      </c>
      <c r="Q59" s="331" t="s">
        <v>132</v>
      </c>
      <c r="R59" s="332">
        <v>12114534</v>
      </c>
      <c r="S59" s="33">
        <f>R59+U59</f>
        <v>14252393</v>
      </c>
      <c r="T59" s="41">
        <f>R59/S59</f>
        <v>0.84999999649181723</v>
      </c>
      <c r="U59" s="33">
        <f>ROUNDUP((R59/0.85)*0.15,0)</f>
        <v>2137859</v>
      </c>
      <c r="V59" s="293" t="s">
        <v>132</v>
      </c>
      <c r="W59" s="294" t="s">
        <v>1026</v>
      </c>
      <c r="X59" s="294" t="s">
        <v>80</v>
      </c>
      <c r="Y59" s="39" t="s">
        <v>83</v>
      </c>
      <c r="Z59" s="29" t="s">
        <v>67</v>
      </c>
      <c r="AA59" s="29" t="s">
        <v>127</v>
      </c>
      <c r="AB59" s="40" t="s">
        <v>67</v>
      </c>
      <c r="AC59" s="25" t="s">
        <v>1478</v>
      </c>
      <c r="AD59" s="32" t="s">
        <v>67</v>
      </c>
      <c r="AE59" s="43">
        <v>45596</v>
      </c>
      <c r="AF59" s="44">
        <v>45643</v>
      </c>
      <c r="AG59" s="44">
        <v>45551</v>
      </c>
      <c r="AH59" s="44">
        <v>45643</v>
      </c>
      <c r="AI59" s="43" t="s">
        <v>1622</v>
      </c>
    </row>
    <row r="60" spans="1:35" s="4" customFormat="1" ht="11.3" customHeight="1" x14ac:dyDescent="0.2">
      <c r="A60" s="29">
        <v>2</v>
      </c>
      <c r="B60" s="280" t="s">
        <v>10</v>
      </c>
      <c r="C60" s="25" t="s">
        <v>11</v>
      </c>
      <c r="D60" s="279" t="s">
        <v>1045</v>
      </c>
      <c r="E60" s="29" t="s">
        <v>45</v>
      </c>
      <c r="F60" s="25" t="s">
        <v>607</v>
      </c>
      <c r="G60" s="25" t="s">
        <v>1274</v>
      </c>
      <c r="H60" s="52" t="s">
        <v>816</v>
      </c>
      <c r="I60" s="25" t="s">
        <v>1289</v>
      </c>
      <c r="J60" s="338" t="s">
        <v>253</v>
      </c>
      <c r="K60" s="337" t="s">
        <v>798</v>
      </c>
      <c r="L60" s="329" t="s">
        <v>1297</v>
      </c>
      <c r="M60" s="337" t="s">
        <v>798</v>
      </c>
      <c r="N60" s="329" t="s">
        <v>1322</v>
      </c>
      <c r="O60" s="330">
        <v>3</v>
      </c>
      <c r="P60" s="328" t="s">
        <v>202</v>
      </c>
      <c r="Q60" s="331" t="s">
        <v>132</v>
      </c>
      <c r="R60" s="332">
        <v>33175776</v>
      </c>
      <c r="S60" s="33">
        <f>R60+U60</f>
        <v>39030325</v>
      </c>
      <c r="T60" s="41">
        <f>R60/S60</f>
        <v>0.84999999359472411</v>
      </c>
      <c r="U60" s="33">
        <f>ROUNDUP((R60/0.85)*0.15,0)</f>
        <v>5854549</v>
      </c>
      <c r="V60" s="293" t="s">
        <v>132</v>
      </c>
      <c r="W60" s="294" t="s">
        <v>1477</v>
      </c>
      <c r="X60" s="294" t="s">
        <v>80</v>
      </c>
      <c r="Y60" s="39" t="s">
        <v>66</v>
      </c>
      <c r="Z60" s="29" t="s">
        <v>67</v>
      </c>
      <c r="AA60" s="29" t="s">
        <v>127</v>
      </c>
      <c r="AB60" s="40" t="s">
        <v>67</v>
      </c>
      <c r="AC60" s="25" t="s">
        <v>1479</v>
      </c>
      <c r="AD60" s="32" t="s">
        <v>67</v>
      </c>
      <c r="AE60" s="43">
        <v>45596</v>
      </c>
      <c r="AF60" s="44">
        <v>45643</v>
      </c>
      <c r="AG60" s="44">
        <v>45551</v>
      </c>
      <c r="AH60" s="44">
        <v>45643</v>
      </c>
      <c r="AI60" s="43">
        <v>45786</v>
      </c>
    </row>
    <row r="61" spans="1:35" s="4" customFormat="1" ht="11.3" customHeight="1" x14ac:dyDescent="0.2">
      <c r="A61" s="29">
        <v>2</v>
      </c>
      <c r="B61" s="280" t="s">
        <v>10</v>
      </c>
      <c r="C61" s="25" t="s">
        <v>11</v>
      </c>
      <c r="D61" s="279" t="s">
        <v>1045</v>
      </c>
      <c r="E61" s="29" t="s">
        <v>45</v>
      </c>
      <c r="F61" s="25" t="s">
        <v>607</v>
      </c>
      <c r="G61" s="25" t="s">
        <v>1274</v>
      </c>
      <c r="H61" s="52" t="s">
        <v>816</v>
      </c>
      <c r="I61" s="25" t="s">
        <v>1289</v>
      </c>
      <c r="J61" s="338" t="s">
        <v>254</v>
      </c>
      <c r="K61" s="329" t="s">
        <v>166</v>
      </c>
      <c r="L61" s="329" t="s">
        <v>1298</v>
      </c>
      <c r="M61" s="329" t="s">
        <v>166</v>
      </c>
      <c r="N61" s="329" t="s">
        <v>1298</v>
      </c>
      <c r="O61" s="330">
        <v>1</v>
      </c>
      <c r="P61" s="328" t="s">
        <v>202</v>
      </c>
      <c r="Q61" s="331" t="s">
        <v>132</v>
      </c>
      <c r="R61" s="332">
        <v>1598349</v>
      </c>
      <c r="S61" s="33">
        <f>R61+U61</f>
        <v>1880411</v>
      </c>
      <c r="T61" s="41">
        <f>R61/S61</f>
        <v>0.84999981387047829</v>
      </c>
      <c r="U61" s="33">
        <f>ROUNDUP((R61/0.85)*0.15,0)</f>
        <v>282062</v>
      </c>
      <c r="V61" s="293" t="s">
        <v>132</v>
      </c>
      <c r="W61" s="294" t="s">
        <v>1026</v>
      </c>
      <c r="X61" s="294" t="s">
        <v>80</v>
      </c>
      <c r="Y61" s="39" t="s">
        <v>83</v>
      </c>
      <c r="Z61" s="29" t="s">
        <v>67</v>
      </c>
      <c r="AA61" s="29" t="s">
        <v>127</v>
      </c>
      <c r="AB61" s="40" t="s">
        <v>67</v>
      </c>
      <c r="AC61" s="25" t="s">
        <v>1028</v>
      </c>
      <c r="AD61" s="32" t="s">
        <v>67</v>
      </c>
      <c r="AE61" s="44">
        <v>45225</v>
      </c>
      <c r="AF61" s="44">
        <v>45278</v>
      </c>
      <c r="AG61" s="44">
        <v>45238</v>
      </c>
      <c r="AH61" s="44">
        <v>45377</v>
      </c>
      <c r="AI61" s="43" t="s">
        <v>1622</v>
      </c>
    </row>
    <row r="62" spans="1:35" s="4" customFormat="1" ht="11.3" customHeight="1" x14ac:dyDescent="0.2">
      <c r="A62" s="29">
        <v>2</v>
      </c>
      <c r="B62" s="280" t="s">
        <v>10</v>
      </c>
      <c r="C62" s="25" t="s">
        <v>11</v>
      </c>
      <c r="D62" s="279" t="s">
        <v>1045</v>
      </c>
      <c r="E62" s="29" t="s">
        <v>45</v>
      </c>
      <c r="F62" s="25" t="s">
        <v>607</v>
      </c>
      <c r="G62" s="25" t="s">
        <v>1274</v>
      </c>
      <c r="H62" s="52" t="s">
        <v>816</v>
      </c>
      <c r="I62" s="25" t="s">
        <v>1289</v>
      </c>
      <c r="J62" s="338" t="s">
        <v>254</v>
      </c>
      <c r="K62" s="329" t="s">
        <v>166</v>
      </c>
      <c r="L62" s="329" t="s">
        <v>1298</v>
      </c>
      <c r="M62" s="329" t="s">
        <v>166</v>
      </c>
      <c r="N62" s="329" t="s">
        <v>1298</v>
      </c>
      <c r="O62" s="330">
        <v>2</v>
      </c>
      <c r="P62" s="328" t="s">
        <v>202</v>
      </c>
      <c r="Q62" s="331" t="s">
        <v>132</v>
      </c>
      <c r="R62" s="332">
        <v>3057970</v>
      </c>
      <c r="S62" s="33">
        <f>R62+U62</f>
        <v>3597612</v>
      </c>
      <c r="T62" s="41">
        <f>R62/S62</f>
        <v>0.8499999444075681</v>
      </c>
      <c r="U62" s="33">
        <f>ROUNDUP((R62/0.85)*0.15,0)</f>
        <v>539642</v>
      </c>
      <c r="V62" s="293" t="s">
        <v>132</v>
      </c>
      <c r="W62" s="294" t="s">
        <v>1027</v>
      </c>
      <c r="X62" s="294" t="s">
        <v>80</v>
      </c>
      <c r="Y62" s="39" t="s">
        <v>83</v>
      </c>
      <c r="Z62" s="29" t="s">
        <v>67</v>
      </c>
      <c r="AA62" s="29" t="s">
        <v>127</v>
      </c>
      <c r="AB62" s="40" t="s">
        <v>67</v>
      </c>
      <c r="AC62" s="25" t="s">
        <v>1029</v>
      </c>
      <c r="AD62" s="32" t="s">
        <v>67</v>
      </c>
      <c r="AE62" s="43">
        <v>45379</v>
      </c>
      <c r="AF62" s="44">
        <v>45447</v>
      </c>
      <c r="AG62" s="44">
        <v>45385</v>
      </c>
      <c r="AH62" s="44">
        <v>45545</v>
      </c>
      <c r="AI62" s="43">
        <v>45580</v>
      </c>
    </row>
    <row r="63" spans="1:35" s="4" customFormat="1" ht="11.3" customHeight="1" x14ac:dyDescent="0.2">
      <c r="A63" s="29">
        <v>2</v>
      </c>
      <c r="B63" s="280" t="s">
        <v>10</v>
      </c>
      <c r="C63" s="25" t="s">
        <v>11</v>
      </c>
      <c r="D63" s="279" t="s">
        <v>1045</v>
      </c>
      <c r="E63" s="29" t="s">
        <v>45</v>
      </c>
      <c r="F63" s="25" t="s">
        <v>607</v>
      </c>
      <c r="G63" s="25" t="s">
        <v>1274</v>
      </c>
      <c r="H63" s="52" t="s">
        <v>816</v>
      </c>
      <c r="I63" s="25" t="s">
        <v>1289</v>
      </c>
      <c r="J63" s="338" t="s">
        <v>255</v>
      </c>
      <c r="K63" s="329" t="s">
        <v>1817</v>
      </c>
      <c r="L63" s="329" t="s">
        <v>1299</v>
      </c>
      <c r="M63" s="337" t="s">
        <v>167</v>
      </c>
      <c r="N63" s="329" t="s">
        <v>1299</v>
      </c>
      <c r="O63" s="330" t="s">
        <v>222</v>
      </c>
      <c r="P63" s="328" t="s">
        <v>202</v>
      </c>
      <c r="Q63" s="334" t="s">
        <v>1020</v>
      </c>
      <c r="R63" s="332">
        <v>0</v>
      </c>
      <c r="S63" s="33">
        <f>R63+U63</f>
        <v>0</v>
      </c>
      <c r="T63" s="41" t="e">
        <f>R63/S63</f>
        <v>#DIV/0!</v>
      </c>
      <c r="U63" s="33">
        <f>ROUNDUP((R63/0.85)*0.15,0)</f>
        <v>0</v>
      </c>
      <c r="V63" s="298" t="s">
        <v>1020</v>
      </c>
      <c r="W63" s="294" t="s">
        <v>168</v>
      </c>
      <c r="X63" s="294" t="s">
        <v>80</v>
      </c>
      <c r="Y63" s="48" t="s">
        <v>83</v>
      </c>
      <c r="Z63" s="29" t="s">
        <v>67</v>
      </c>
      <c r="AA63" s="29" t="s">
        <v>127</v>
      </c>
      <c r="AB63" s="40" t="s">
        <v>67</v>
      </c>
      <c r="AC63" s="32" t="s">
        <v>653</v>
      </c>
      <c r="AD63" s="32" t="s">
        <v>67</v>
      </c>
      <c r="AE63" s="32" t="s">
        <v>1021</v>
      </c>
      <c r="AF63" s="32" t="s">
        <v>1021</v>
      </c>
      <c r="AG63" s="44">
        <v>45819</v>
      </c>
      <c r="AH63" s="32" t="s">
        <v>1021</v>
      </c>
      <c r="AI63" s="330" t="s">
        <v>1023</v>
      </c>
    </row>
    <row r="64" spans="1:35" s="4" customFormat="1" ht="11.3" customHeight="1" x14ac:dyDescent="0.2">
      <c r="A64" s="29">
        <v>2</v>
      </c>
      <c r="B64" s="280" t="s">
        <v>10</v>
      </c>
      <c r="C64" s="25" t="s">
        <v>11</v>
      </c>
      <c r="D64" s="279" t="s">
        <v>1045</v>
      </c>
      <c r="E64" s="29" t="s">
        <v>46</v>
      </c>
      <c r="F64" s="25" t="s">
        <v>608</v>
      </c>
      <c r="G64" s="25" t="s">
        <v>1275</v>
      </c>
      <c r="H64" s="52" t="s">
        <v>1281</v>
      </c>
      <c r="I64" s="25" t="s">
        <v>1290</v>
      </c>
      <c r="J64" s="338" t="s">
        <v>256</v>
      </c>
      <c r="K64" s="329" t="s">
        <v>170</v>
      </c>
      <c r="L64" s="329" t="s">
        <v>1300</v>
      </c>
      <c r="M64" s="329" t="s">
        <v>1282</v>
      </c>
      <c r="N64" s="329" t="s">
        <v>1323</v>
      </c>
      <c r="O64" s="330" t="s">
        <v>222</v>
      </c>
      <c r="P64" s="328" t="s">
        <v>4</v>
      </c>
      <c r="Q64" s="334" t="s">
        <v>132</v>
      </c>
      <c r="R64" s="332">
        <v>10428625</v>
      </c>
      <c r="S64" s="33">
        <f>R64+U64</f>
        <v>12268971</v>
      </c>
      <c r="T64" s="41">
        <f>R64/S64</f>
        <v>0.84999997147275019</v>
      </c>
      <c r="U64" s="33">
        <f>ROUNDUP((R64/0.85)*0.15,0)</f>
        <v>1840346</v>
      </c>
      <c r="V64" s="298" t="s">
        <v>132</v>
      </c>
      <c r="W64" s="294" t="s">
        <v>654</v>
      </c>
      <c r="X64" s="294" t="s">
        <v>80</v>
      </c>
      <c r="Y64" s="39" t="s">
        <v>66</v>
      </c>
      <c r="Z64" s="40" t="s">
        <v>67</v>
      </c>
      <c r="AA64" s="32" t="s">
        <v>69</v>
      </c>
      <c r="AB64" s="29" t="s">
        <v>67</v>
      </c>
      <c r="AC64" s="25" t="s">
        <v>1487</v>
      </c>
      <c r="AD64" s="32" t="s">
        <v>67</v>
      </c>
      <c r="AE64" s="44">
        <v>45197</v>
      </c>
      <c r="AF64" s="44">
        <v>45454</v>
      </c>
      <c r="AG64" s="44">
        <v>45209</v>
      </c>
      <c r="AH64" s="43">
        <v>45482</v>
      </c>
      <c r="AI64" s="43">
        <v>45513</v>
      </c>
    </row>
    <row r="65" spans="1:35" s="4" customFormat="1" ht="11.3" customHeight="1" x14ac:dyDescent="0.2">
      <c r="A65" s="29">
        <v>2</v>
      </c>
      <c r="B65" s="280" t="s">
        <v>10</v>
      </c>
      <c r="C65" s="25" t="s">
        <v>11</v>
      </c>
      <c r="D65" s="279" t="s">
        <v>1045</v>
      </c>
      <c r="E65" s="29" t="s">
        <v>46</v>
      </c>
      <c r="F65" s="25" t="s">
        <v>608</v>
      </c>
      <c r="G65" s="25" t="s">
        <v>1275</v>
      </c>
      <c r="H65" s="52" t="s">
        <v>1281</v>
      </c>
      <c r="I65" s="25" t="s">
        <v>1290</v>
      </c>
      <c r="J65" s="338" t="s">
        <v>257</v>
      </c>
      <c r="K65" s="329" t="s">
        <v>171</v>
      </c>
      <c r="L65" s="329" t="s">
        <v>1301</v>
      </c>
      <c r="M65" s="337" t="s">
        <v>817</v>
      </c>
      <c r="N65" s="329" t="s">
        <v>1324</v>
      </c>
      <c r="O65" s="330">
        <v>1</v>
      </c>
      <c r="P65" s="328" t="s">
        <v>4</v>
      </c>
      <c r="Q65" s="334" t="s">
        <v>132</v>
      </c>
      <c r="R65" s="332">
        <v>2500000</v>
      </c>
      <c r="S65" s="33">
        <f>R65+U65</f>
        <v>2941177</v>
      </c>
      <c r="T65" s="41">
        <f>R65/S65</f>
        <v>0.84999984700002751</v>
      </c>
      <c r="U65" s="33">
        <f>ROUNDUP((R65/0.85)*0.15,0)</f>
        <v>441177</v>
      </c>
      <c r="V65" s="298" t="s">
        <v>132</v>
      </c>
      <c r="W65" s="294" t="s">
        <v>654</v>
      </c>
      <c r="X65" s="294" t="s">
        <v>80</v>
      </c>
      <c r="Y65" s="39" t="s">
        <v>66</v>
      </c>
      <c r="Z65" s="40" t="s">
        <v>67</v>
      </c>
      <c r="AA65" s="32" t="s">
        <v>69</v>
      </c>
      <c r="AB65" s="32" t="s">
        <v>67</v>
      </c>
      <c r="AC65" s="25" t="s">
        <v>655</v>
      </c>
      <c r="AD65" s="32" t="s">
        <v>67</v>
      </c>
      <c r="AE65" s="44">
        <v>45225</v>
      </c>
      <c r="AF65" s="43">
        <v>45265</v>
      </c>
      <c r="AG65" s="44">
        <v>45238</v>
      </c>
      <c r="AH65" s="44">
        <v>45377</v>
      </c>
      <c r="AI65" s="43" t="s">
        <v>1622</v>
      </c>
    </row>
    <row r="66" spans="1:35" s="4" customFormat="1" ht="11.3" customHeight="1" x14ac:dyDescent="0.2">
      <c r="A66" s="29">
        <v>2</v>
      </c>
      <c r="B66" s="280" t="s">
        <v>10</v>
      </c>
      <c r="C66" s="25" t="s">
        <v>11</v>
      </c>
      <c r="D66" s="279" t="s">
        <v>1045</v>
      </c>
      <c r="E66" s="29" t="s">
        <v>46</v>
      </c>
      <c r="F66" s="25" t="s">
        <v>608</v>
      </c>
      <c r="G66" s="25" t="s">
        <v>1275</v>
      </c>
      <c r="H66" s="52" t="s">
        <v>1281</v>
      </c>
      <c r="I66" s="25" t="s">
        <v>1290</v>
      </c>
      <c r="J66" s="338" t="s">
        <v>257</v>
      </c>
      <c r="K66" s="329" t="s">
        <v>171</v>
      </c>
      <c r="L66" s="329" t="s">
        <v>1301</v>
      </c>
      <c r="M66" s="337" t="s">
        <v>817</v>
      </c>
      <c r="N66" s="329" t="s">
        <v>1324</v>
      </c>
      <c r="O66" s="330">
        <v>2</v>
      </c>
      <c r="P66" s="328" t="s">
        <v>4</v>
      </c>
      <c r="Q66" s="334" t="s">
        <v>132</v>
      </c>
      <c r="R66" s="332">
        <v>1694262</v>
      </c>
      <c r="S66" s="33">
        <f>R66+U66</f>
        <v>1993250</v>
      </c>
      <c r="T66" s="41">
        <f>R66/S66</f>
        <v>0.84999974915339271</v>
      </c>
      <c r="U66" s="33">
        <f>ROUNDUP((R66/0.85)*0.15,0)</f>
        <v>298988</v>
      </c>
      <c r="V66" s="298" t="s">
        <v>132</v>
      </c>
      <c r="W66" s="294" t="s">
        <v>90</v>
      </c>
      <c r="X66" s="294" t="s">
        <v>90</v>
      </c>
      <c r="Y66" s="39" t="s">
        <v>83</v>
      </c>
      <c r="Z66" s="40" t="s">
        <v>67</v>
      </c>
      <c r="AA66" s="32" t="s">
        <v>69</v>
      </c>
      <c r="AB66" s="32" t="s">
        <v>80</v>
      </c>
      <c r="AC66" s="25" t="s">
        <v>655</v>
      </c>
      <c r="AD66" s="32" t="s">
        <v>67</v>
      </c>
      <c r="AE66" s="44">
        <v>45225</v>
      </c>
      <c r="AF66" s="43">
        <v>45265</v>
      </c>
      <c r="AG66" s="44">
        <v>45238</v>
      </c>
      <c r="AH66" s="44">
        <v>45377</v>
      </c>
      <c r="AI66" s="43" t="s">
        <v>1622</v>
      </c>
    </row>
    <row r="67" spans="1:35" s="4" customFormat="1" ht="11.3" customHeight="1" x14ac:dyDescent="0.2">
      <c r="A67" s="29">
        <v>2</v>
      </c>
      <c r="B67" s="280" t="s">
        <v>10</v>
      </c>
      <c r="C67" s="25" t="s">
        <v>11</v>
      </c>
      <c r="D67" s="279" t="s">
        <v>1045</v>
      </c>
      <c r="E67" s="29" t="s">
        <v>46</v>
      </c>
      <c r="F67" s="25" t="s">
        <v>608</v>
      </c>
      <c r="G67" s="25" t="s">
        <v>1275</v>
      </c>
      <c r="H67" s="52" t="s">
        <v>1281</v>
      </c>
      <c r="I67" s="25" t="s">
        <v>1290</v>
      </c>
      <c r="J67" s="338" t="s">
        <v>257</v>
      </c>
      <c r="K67" s="329" t="s">
        <v>171</v>
      </c>
      <c r="L67" s="329" t="s">
        <v>1301</v>
      </c>
      <c r="M67" s="337" t="s">
        <v>817</v>
      </c>
      <c r="N67" s="329" t="s">
        <v>1324</v>
      </c>
      <c r="O67" s="330">
        <v>3</v>
      </c>
      <c r="P67" s="328" t="s">
        <v>4</v>
      </c>
      <c r="Q67" s="334" t="s">
        <v>132</v>
      </c>
      <c r="R67" s="332">
        <v>16000000</v>
      </c>
      <c r="S67" s="33">
        <f>R67+U67</f>
        <v>18823530</v>
      </c>
      <c r="T67" s="41">
        <f>R67/S67</f>
        <v>0.84999997343750078</v>
      </c>
      <c r="U67" s="33">
        <f>ROUNDUP((R67/0.85)*0.15,0)</f>
        <v>2823530</v>
      </c>
      <c r="V67" s="298" t="s">
        <v>132</v>
      </c>
      <c r="W67" s="294" t="s">
        <v>654</v>
      </c>
      <c r="X67" s="294" t="s">
        <v>1574</v>
      </c>
      <c r="Y67" s="39" t="s">
        <v>66</v>
      </c>
      <c r="Z67" s="40" t="s">
        <v>67</v>
      </c>
      <c r="AA67" s="32" t="s">
        <v>127</v>
      </c>
      <c r="AB67" s="32" t="s">
        <v>67</v>
      </c>
      <c r="AC67" s="25" t="s">
        <v>656</v>
      </c>
      <c r="AD67" s="32" t="s">
        <v>67</v>
      </c>
      <c r="AE67" s="44">
        <v>45624</v>
      </c>
      <c r="AF67" s="43">
        <v>45693</v>
      </c>
      <c r="AG67" s="44">
        <v>45632</v>
      </c>
      <c r="AH67" s="44">
        <v>45706</v>
      </c>
      <c r="AI67" s="43">
        <v>45737</v>
      </c>
    </row>
    <row r="68" spans="1:35" s="4" customFormat="1" ht="11.3" customHeight="1" x14ac:dyDescent="0.2">
      <c r="A68" s="29">
        <v>2</v>
      </c>
      <c r="B68" s="280" t="s">
        <v>10</v>
      </c>
      <c r="C68" s="25" t="s">
        <v>11</v>
      </c>
      <c r="D68" s="279" t="s">
        <v>1045</v>
      </c>
      <c r="E68" s="29" t="s">
        <v>46</v>
      </c>
      <c r="F68" s="25" t="s">
        <v>608</v>
      </c>
      <c r="G68" s="25" t="s">
        <v>1275</v>
      </c>
      <c r="H68" s="52" t="s">
        <v>1281</v>
      </c>
      <c r="I68" s="25" t="s">
        <v>1290</v>
      </c>
      <c r="J68" s="338" t="s">
        <v>257</v>
      </c>
      <c r="K68" s="329" t="s">
        <v>171</v>
      </c>
      <c r="L68" s="329" t="s">
        <v>1301</v>
      </c>
      <c r="M68" s="337" t="s">
        <v>817</v>
      </c>
      <c r="N68" s="329" t="s">
        <v>1324</v>
      </c>
      <c r="O68" s="330">
        <v>4</v>
      </c>
      <c r="P68" s="328" t="s">
        <v>4</v>
      </c>
      <c r="Q68" s="334" t="s">
        <v>132</v>
      </c>
      <c r="R68" s="332">
        <v>9083238</v>
      </c>
      <c r="S68" s="33">
        <f>R68+U68</f>
        <v>10686163</v>
      </c>
      <c r="T68" s="41">
        <f>R68/S68</f>
        <v>0.84999994853157301</v>
      </c>
      <c r="U68" s="33">
        <f>ROUNDUP((R68/0.85)*0.15,0)</f>
        <v>1602925</v>
      </c>
      <c r="V68" s="298" t="s">
        <v>132</v>
      </c>
      <c r="W68" s="294" t="s">
        <v>1598</v>
      </c>
      <c r="X68" s="294" t="s">
        <v>1599</v>
      </c>
      <c r="Y68" s="39" t="s">
        <v>83</v>
      </c>
      <c r="Z68" s="40" t="s">
        <v>67</v>
      </c>
      <c r="AA68" s="32" t="s">
        <v>127</v>
      </c>
      <c r="AB68" s="32" t="s">
        <v>67</v>
      </c>
      <c r="AC68" s="25" t="s">
        <v>656</v>
      </c>
      <c r="AD68" s="32" t="s">
        <v>67</v>
      </c>
      <c r="AE68" s="44">
        <v>45624</v>
      </c>
      <c r="AF68" s="43">
        <v>45693</v>
      </c>
      <c r="AG68" s="44">
        <v>45632</v>
      </c>
      <c r="AH68" s="44">
        <v>45706</v>
      </c>
      <c r="AI68" s="43">
        <v>45748</v>
      </c>
    </row>
    <row r="69" spans="1:35" s="4" customFormat="1" ht="11.3" customHeight="1" x14ac:dyDescent="0.2">
      <c r="A69" s="29">
        <v>2</v>
      </c>
      <c r="B69" s="280" t="s">
        <v>10</v>
      </c>
      <c r="C69" s="25" t="s">
        <v>11</v>
      </c>
      <c r="D69" s="279" t="s">
        <v>1045</v>
      </c>
      <c r="E69" s="29" t="s">
        <v>46</v>
      </c>
      <c r="F69" s="25" t="s">
        <v>608</v>
      </c>
      <c r="G69" s="25" t="s">
        <v>1275</v>
      </c>
      <c r="H69" s="52" t="s">
        <v>1281</v>
      </c>
      <c r="I69" s="25" t="s">
        <v>1290</v>
      </c>
      <c r="J69" s="338" t="s">
        <v>258</v>
      </c>
      <c r="K69" s="329" t="s">
        <v>172</v>
      </c>
      <c r="L69" s="329" t="s">
        <v>1302</v>
      </c>
      <c r="M69" s="337" t="s">
        <v>818</v>
      </c>
      <c r="N69" s="329" t="s">
        <v>1325</v>
      </c>
      <c r="O69" s="330">
        <v>1</v>
      </c>
      <c r="P69" s="328" t="s">
        <v>4</v>
      </c>
      <c r="Q69" s="334" t="s">
        <v>132</v>
      </c>
      <c r="R69" s="332">
        <v>9243750</v>
      </c>
      <c r="S69" s="33">
        <f>R69+U69</f>
        <v>10875000</v>
      </c>
      <c r="T69" s="41">
        <f>R69/S69</f>
        <v>0.85</v>
      </c>
      <c r="U69" s="33">
        <f>ROUNDUP((R69/0.85)*0.15,0)</f>
        <v>1631250</v>
      </c>
      <c r="V69" s="298" t="s">
        <v>132</v>
      </c>
      <c r="W69" s="294" t="s">
        <v>1030</v>
      </c>
      <c r="X69" s="294" t="s">
        <v>1031</v>
      </c>
      <c r="Y69" s="39" t="s">
        <v>66</v>
      </c>
      <c r="Z69" s="40" t="s">
        <v>67</v>
      </c>
      <c r="AA69" s="29" t="s">
        <v>69</v>
      </c>
      <c r="AB69" s="32" t="s">
        <v>67</v>
      </c>
      <c r="AC69" s="25" t="s">
        <v>1032</v>
      </c>
      <c r="AD69" s="32" t="s">
        <v>67</v>
      </c>
      <c r="AE69" s="43">
        <v>45021</v>
      </c>
      <c r="AF69" s="43">
        <v>45078</v>
      </c>
      <c r="AG69" s="44">
        <v>45028</v>
      </c>
      <c r="AH69" s="44">
        <v>45120</v>
      </c>
      <c r="AI69" s="43" t="s">
        <v>1622</v>
      </c>
    </row>
    <row r="70" spans="1:35" s="4" customFormat="1" ht="11.3" customHeight="1" x14ac:dyDescent="0.2">
      <c r="A70" s="29">
        <v>2</v>
      </c>
      <c r="B70" s="280" t="s">
        <v>10</v>
      </c>
      <c r="C70" s="25" t="s">
        <v>11</v>
      </c>
      <c r="D70" s="279" t="s">
        <v>1045</v>
      </c>
      <c r="E70" s="29" t="s">
        <v>46</v>
      </c>
      <c r="F70" s="25" t="s">
        <v>608</v>
      </c>
      <c r="G70" s="25" t="s">
        <v>1276</v>
      </c>
      <c r="H70" s="52" t="s">
        <v>1281</v>
      </c>
      <c r="I70" s="25" t="s">
        <v>1290</v>
      </c>
      <c r="J70" s="328" t="s">
        <v>259</v>
      </c>
      <c r="K70" s="329" t="s">
        <v>173</v>
      </c>
      <c r="L70" s="329" t="s">
        <v>1303</v>
      </c>
      <c r="M70" s="329" t="s">
        <v>819</v>
      </c>
      <c r="N70" s="329" t="s">
        <v>1326</v>
      </c>
      <c r="O70" s="330">
        <v>1</v>
      </c>
      <c r="P70" s="328" t="s">
        <v>4</v>
      </c>
      <c r="Q70" s="331" t="s">
        <v>132</v>
      </c>
      <c r="R70" s="332">
        <v>4225717</v>
      </c>
      <c r="S70" s="33">
        <f>R70+U70</f>
        <v>4971432</v>
      </c>
      <c r="T70" s="41">
        <f>R70/S70</f>
        <v>0.84999995977014264</v>
      </c>
      <c r="U70" s="33">
        <f>ROUND((R70/0.85)*0.15,0)</f>
        <v>745715</v>
      </c>
      <c r="V70" s="293" t="s">
        <v>132</v>
      </c>
      <c r="W70" s="295" t="s">
        <v>90</v>
      </c>
      <c r="X70" s="294" t="s">
        <v>174</v>
      </c>
      <c r="Y70" s="55" t="s">
        <v>66</v>
      </c>
      <c r="Z70" s="29" t="s">
        <v>67</v>
      </c>
      <c r="AA70" s="32" t="s">
        <v>69</v>
      </c>
      <c r="AB70" s="32" t="s">
        <v>67</v>
      </c>
      <c r="AC70" s="25" t="s">
        <v>175</v>
      </c>
      <c r="AD70" s="32" t="s">
        <v>67</v>
      </c>
      <c r="AE70" s="44">
        <v>45169</v>
      </c>
      <c r="AF70" s="44">
        <v>45205</v>
      </c>
      <c r="AG70" s="44">
        <v>45174</v>
      </c>
      <c r="AH70" s="43">
        <v>45307</v>
      </c>
      <c r="AI70" s="43" t="s">
        <v>1622</v>
      </c>
    </row>
    <row r="71" spans="1:35" s="4" customFormat="1" ht="11.3" customHeight="1" x14ac:dyDescent="0.2">
      <c r="A71" s="29">
        <v>2</v>
      </c>
      <c r="B71" s="280" t="s">
        <v>10</v>
      </c>
      <c r="C71" s="25" t="s">
        <v>11</v>
      </c>
      <c r="D71" s="279" t="s">
        <v>1045</v>
      </c>
      <c r="E71" s="29" t="s">
        <v>46</v>
      </c>
      <c r="F71" s="25" t="s">
        <v>608</v>
      </c>
      <c r="G71" s="25" t="s">
        <v>1276</v>
      </c>
      <c r="H71" s="52" t="s">
        <v>1281</v>
      </c>
      <c r="I71" s="25" t="s">
        <v>1290</v>
      </c>
      <c r="J71" s="328" t="s">
        <v>259</v>
      </c>
      <c r="K71" s="329" t="s">
        <v>173</v>
      </c>
      <c r="L71" s="329" t="s">
        <v>1303</v>
      </c>
      <c r="M71" s="329" t="s">
        <v>819</v>
      </c>
      <c r="N71" s="329" t="s">
        <v>1326</v>
      </c>
      <c r="O71" s="330">
        <v>2</v>
      </c>
      <c r="P71" s="328" t="s">
        <v>4</v>
      </c>
      <c r="Q71" s="331" t="s">
        <v>132</v>
      </c>
      <c r="R71" s="332">
        <v>845143</v>
      </c>
      <c r="S71" s="33">
        <f>R71+U71</f>
        <v>994286</v>
      </c>
      <c r="T71" s="41">
        <f>R71/S71</f>
        <v>0.84999989942531629</v>
      </c>
      <c r="U71" s="33">
        <f>ROUND((R71/0.85)*0.15,0)</f>
        <v>149143</v>
      </c>
      <c r="V71" s="293" t="s">
        <v>132</v>
      </c>
      <c r="W71" s="295" t="s">
        <v>90</v>
      </c>
      <c r="X71" s="294" t="s">
        <v>174</v>
      </c>
      <c r="Y71" s="55" t="s">
        <v>66</v>
      </c>
      <c r="Z71" s="29" t="s">
        <v>67</v>
      </c>
      <c r="AA71" s="32" t="s">
        <v>69</v>
      </c>
      <c r="AB71" s="29" t="s">
        <v>80</v>
      </c>
      <c r="AC71" s="25" t="s">
        <v>175</v>
      </c>
      <c r="AD71" s="32" t="s">
        <v>67</v>
      </c>
      <c r="AE71" s="44">
        <v>45169</v>
      </c>
      <c r="AF71" s="44">
        <v>45205</v>
      </c>
      <c r="AG71" s="44">
        <v>45174</v>
      </c>
      <c r="AH71" s="43">
        <v>45307</v>
      </c>
      <c r="AI71" s="43" t="s">
        <v>1622</v>
      </c>
    </row>
    <row r="72" spans="1:35" s="4" customFormat="1" ht="11.3" customHeight="1" x14ac:dyDescent="0.2">
      <c r="A72" s="29">
        <v>2</v>
      </c>
      <c r="B72" s="280" t="s">
        <v>10</v>
      </c>
      <c r="C72" s="25" t="s">
        <v>11</v>
      </c>
      <c r="D72" s="279" t="s">
        <v>1045</v>
      </c>
      <c r="E72" s="29" t="s">
        <v>46</v>
      </c>
      <c r="F72" s="25" t="s">
        <v>608</v>
      </c>
      <c r="G72" s="25" t="s">
        <v>1275</v>
      </c>
      <c r="H72" s="52" t="s">
        <v>1281</v>
      </c>
      <c r="I72" s="25" t="s">
        <v>1290</v>
      </c>
      <c r="J72" s="338" t="s">
        <v>260</v>
      </c>
      <c r="K72" s="329" t="s">
        <v>927</v>
      </c>
      <c r="L72" s="329" t="s">
        <v>1304</v>
      </c>
      <c r="M72" s="329" t="s">
        <v>1007</v>
      </c>
      <c r="N72" s="329" t="s">
        <v>1327</v>
      </c>
      <c r="O72" s="330">
        <v>1</v>
      </c>
      <c r="P72" s="328" t="s">
        <v>4</v>
      </c>
      <c r="Q72" s="331" t="s">
        <v>132</v>
      </c>
      <c r="R72" s="332">
        <v>74812</v>
      </c>
      <c r="S72" s="33">
        <f>R72+U72</f>
        <v>88015</v>
      </c>
      <c r="T72" s="41">
        <f>R72/S72</f>
        <v>0.8499914787252173</v>
      </c>
      <c r="U72" s="33">
        <f>ROUNDUP((R72/0.85)*0.15,0)</f>
        <v>13203</v>
      </c>
      <c r="V72" s="293" t="s">
        <v>132</v>
      </c>
      <c r="W72" s="294" t="s">
        <v>657</v>
      </c>
      <c r="X72" s="294" t="s">
        <v>80</v>
      </c>
      <c r="Y72" s="39" t="s">
        <v>83</v>
      </c>
      <c r="Z72" s="29" t="s">
        <v>67</v>
      </c>
      <c r="AA72" s="32" t="s">
        <v>131</v>
      </c>
      <c r="AB72" s="29" t="s">
        <v>67</v>
      </c>
      <c r="AC72" s="25" t="s">
        <v>176</v>
      </c>
      <c r="AD72" s="45" t="s">
        <v>70</v>
      </c>
      <c r="AE72" s="43">
        <v>44833</v>
      </c>
      <c r="AF72" s="43">
        <v>44952</v>
      </c>
      <c r="AG72" s="43">
        <v>44855</v>
      </c>
      <c r="AH72" s="43">
        <v>45021</v>
      </c>
      <c r="AI72" s="43" t="s">
        <v>1622</v>
      </c>
    </row>
    <row r="73" spans="1:35" s="4" customFormat="1" ht="11.3" customHeight="1" x14ac:dyDescent="0.2">
      <c r="A73" s="29">
        <v>2</v>
      </c>
      <c r="B73" s="280" t="s">
        <v>10</v>
      </c>
      <c r="C73" s="25" t="s">
        <v>11</v>
      </c>
      <c r="D73" s="279" t="s">
        <v>1045</v>
      </c>
      <c r="E73" s="29" t="s">
        <v>46</v>
      </c>
      <c r="F73" s="25" t="s">
        <v>608</v>
      </c>
      <c r="G73" s="25" t="s">
        <v>1275</v>
      </c>
      <c r="H73" s="52" t="s">
        <v>1281</v>
      </c>
      <c r="I73" s="25" t="s">
        <v>1290</v>
      </c>
      <c r="J73" s="338" t="s">
        <v>260</v>
      </c>
      <c r="K73" s="329" t="s">
        <v>927</v>
      </c>
      <c r="L73" s="329" t="s">
        <v>1304</v>
      </c>
      <c r="M73" s="329" t="s">
        <v>1007</v>
      </c>
      <c r="N73" s="329" t="s">
        <v>1327</v>
      </c>
      <c r="O73" s="330">
        <v>2</v>
      </c>
      <c r="P73" s="328" t="s">
        <v>4</v>
      </c>
      <c r="Q73" s="331" t="s">
        <v>132</v>
      </c>
      <c r="R73" s="332">
        <v>1773172</v>
      </c>
      <c r="S73" s="33">
        <f>R73+U73</f>
        <v>2086085</v>
      </c>
      <c r="T73" s="41">
        <f>R73/S73</f>
        <v>0.84999988015828698</v>
      </c>
      <c r="U73" s="33">
        <f>ROUNDUP((R73/0.85)*0.15,0)</f>
        <v>312913</v>
      </c>
      <c r="V73" s="293" t="s">
        <v>132</v>
      </c>
      <c r="W73" s="294" t="s">
        <v>657</v>
      </c>
      <c r="X73" s="294" t="s">
        <v>80</v>
      </c>
      <c r="Y73" s="39" t="s">
        <v>83</v>
      </c>
      <c r="Z73" s="29" t="s">
        <v>67</v>
      </c>
      <c r="AA73" s="32" t="s">
        <v>131</v>
      </c>
      <c r="AB73" s="29" t="s">
        <v>67</v>
      </c>
      <c r="AC73" s="25" t="s">
        <v>176</v>
      </c>
      <c r="AD73" s="45" t="s">
        <v>70</v>
      </c>
      <c r="AE73" s="43">
        <v>44833</v>
      </c>
      <c r="AF73" s="43">
        <v>44952</v>
      </c>
      <c r="AG73" s="43">
        <v>44855</v>
      </c>
      <c r="AH73" s="43">
        <v>45021</v>
      </c>
      <c r="AI73" s="43" t="s">
        <v>1622</v>
      </c>
    </row>
    <row r="74" spans="1:35" s="4" customFormat="1" ht="11.3" customHeight="1" x14ac:dyDescent="0.2">
      <c r="A74" s="29">
        <v>2</v>
      </c>
      <c r="B74" s="280" t="s">
        <v>10</v>
      </c>
      <c r="C74" s="25" t="s">
        <v>11</v>
      </c>
      <c r="D74" s="279" t="s">
        <v>1045</v>
      </c>
      <c r="E74" s="29" t="s">
        <v>46</v>
      </c>
      <c r="F74" s="25" t="s">
        <v>608</v>
      </c>
      <c r="G74" s="25" t="s">
        <v>1275</v>
      </c>
      <c r="H74" s="52" t="s">
        <v>1281</v>
      </c>
      <c r="I74" s="25" t="s">
        <v>1290</v>
      </c>
      <c r="J74" s="338" t="s">
        <v>260</v>
      </c>
      <c r="K74" s="329" t="s">
        <v>927</v>
      </c>
      <c r="L74" s="329" t="s">
        <v>1304</v>
      </c>
      <c r="M74" s="329" t="s">
        <v>1007</v>
      </c>
      <c r="N74" s="329" t="s">
        <v>1327</v>
      </c>
      <c r="O74" s="330">
        <v>3</v>
      </c>
      <c r="P74" s="328" t="s">
        <v>4</v>
      </c>
      <c r="Q74" s="331" t="s">
        <v>132</v>
      </c>
      <c r="R74" s="332">
        <v>441289</v>
      </c>
      <c r="S74" s="33">
        <f>R74+U74</f>
        <v>519164</v>
      </c>
      <c r="T74" s="41">
        <f>R74/S74</f>
        <v>0.84999922953055296</v>
      </c>
      <c r="U74" s="33">
        <f>ROUNDUP((R74/0.85)*0.15,0)</f>
        <v>77875</v>
      </c>
      <c r="V74" s="293" t="s">
        <v>132</v>
      </c>
      <c r="W74" s="294" t="s">
        <v>657</v>
      </c>
      <c r="X74" s="294" t="s">
        <v>80</v>
      </c>
      <c r="Y74" s="39" t="s">
        <v>83</v>
      </c>
      <c r="Z74" s="29" t="s">
        <v>67</v>
      </c>
      <c r="AA74" s="32" t="s">
        <v>131</v>
      </c>
      <c r="AB74" s="29" t="s">
        <v>67</v>
      </c>
      <c r="AC74" s="25" t="s">
        <v>176</v>
      </c>
      <c r="AD74" s="45" t="s">
        <v>70</v>
      </c>
      <c r="AE74" s="43">
        <v>44833</v>
      </c>
      <c r="AF74" s="43">
        <v>44952</v>
      </c>
      <c r="AG74" s="43">
        <v>44855</v>
      </c>
      <c r="AH74" s="43">
        <v>45021</v>
      </c>
      <c r="AI74" s="43" t="s">
        <v>1622</v>
      </c>
    </row>
    <row r="75" spans="1:35" s="4" customFormat="1" ht="11.3" customHeight="1" x14ac:dyDescent="0.2">
      <c r="A75" s="29">
        <v>2</v>
      </c>
      <c r="B75" s="280" t="s">
        <v>10</v>
      </c>
      <c r="C75" s="25" t="s">
        <v>11</v>
      </c>
      <c r="D75" s="279" t="s">
        <v>1045</v>
      </c>
      <c r="E75" s="29" t="s">
        <v>46</v>
      </c>
      <c r="F75" s="25" t="s">
        <v>608</v>
      </c>
      <c r="G75" s="25" t="s">
        <v>1275</v>
      </c>
      <c r="H75" s="52" t="s">
        <v>1281</v>
      </c>
      <c r="I75" s="25" t="s">
        <v>1290</v>
      </c>
      <c r="J75" s="338" t="s">
        <v>260</v>
      </c>
      <c r="K75" s="329" t="s">
        <v>927</v>
      </c>
      <c r="L75" s="329" t="s">
        <v>1304</v>
      </c>
      <c r="M75" s="329" t="s">
        <v>1007</v>
      </c>
      <c r="N75" s="329" t="s">
        <v>1327</v>
      </c>
      <c r="O75" s="330">
        <v>4</v>
      </c>
      <c r="P75" s="328" t="s">
        <v>4</v>
      </c>
      <c r="Q75" s="331" t="s">
        <v>132</v>
      </c>
      <c r="R75" s="332">
        <v>2173791</v>
      </c>
      <c r="S75" s="33">
        <f>R75+U75</f>
        <v>2557402</v>
      </c>
      <c r="T75" s="41">
        <f>R75/S75</f>
        <v>0.84999972628472176</v>
      </c>
      <c r="U75" s="33">
        <f>ROUNDUP((R75/0.85)*0.15,0)</f>
        <v>383611</v>
      </c>
      <c r="V75" s="293" t="s">
        <v>132</v>
      </c>
      <c r="W75" s="294" t="s">
        <v>657</v>
      </c>
      <c r="X75" s="294" t="s">
        <v>80</v>
      </c>
      <c r="Y75" s="39" t="s">
        <v>83</v>
      </c>
      <c r="Z75" s="29" t="s">
        <v>67</v>
      </c>
      <c r="AA75" s="32" t="s">
        <v>131</v>
      </c>
      <c r="AB75" s="29" t="s">
        <v>67</v>
      </c>
      <c r="AC75" s="25" t="s">
        <v>176</v>
      </c>
      <c r="AD75" s="45" t="s">
        <v>70</v>
      </c>
      <c r="AE75" s="43">
        <v>44833</v>
      </c>
      <c r="AF75" s="43">
        <v>44952</v>
      </c>
      <c r="AG75" s="43">
        <v>44855</v>
      </c>
      <c r="AH75" s="43">
        <v>45021</v>
      </c>
      <c r="AI75" s="43">
        <v>45352</v>
      </c>
    </row>
    <row r="76" spans="1:35" s="4" customFormat="1" ht="11.3" customHeight="1" x14ac:dyDescent="0.2">
      <c r="A76" s="29">
        <v>2</v>
      </c>
      <c r="B76" s="280" t="s">
        <v>10</v>
      </c>
      <c r="C76" s="25" t="s">
        <v>11</v>
      </c>
      <c r="D76" s="279" t="s">
        <v>1045</v>
      </c>
      <c r="E76" s="29" t="s">
        <v>46</v>
      </c>
      <c r="F76" s="25" t="s">
        <v>608</v>
      </c>
      <c r="G76" s="25" t="s">
        <v>1275</v>
      </c>
      <c r="H76" s="52" t="s">
        <v>1281</v>
      </c>
      <c r="I76" s="25" t="s">
        <v>1290</v>
      </c>
      <c r="J76" s="338" t="s">
        <v>260</v>
      </c>
      <c r="K76" s="329" t="s">
        <v>927</v>
      </c>
      <c r="L76" s="329" t="s">
        <v>1304</v>
      </c>
      <c r="M76" s="329" t="s">
        <v>1007</v>
      </c>
      <c r="N76" s="329" t="s">
        <v>1327</v>
      </c>
      <c r="O76" s="330">
        <v>5</v>
      </c>
      <c r="P76" s="328" t="s">
        <v>4</v>
      </c>
      <c r="Q76" s="331" t="s">
        <v>132</v>
      </c>
      <c r="R76" s="332">
        <v>8738786</v>
      </c>
      <c r="S76" s="33">
        <f>R76+U76</f>
        <v>10280925</v>
      </c>
      <c r="T76" s="41">
        <f>R76/S76</f>
        <v>0.84999997568312191</v>
      </c>
      <c r="U76" s="33">
        <f>ROUNDUP((R76/0.85)*0.15,0)</f>
        <v>1542139</v>
      </c>
      <c r="V76" s="293" t="s">
        <v>132</v>
      </c>
      <c r="W76" s="294" t="s">
        <v>657</v>
      </c>
      <c r="X76" s="294" t="s">
        <v>80</v>
      </c>
      <c r="Y76" s="39" t="s">
        <v>83</v>
      </c>
      <c r="Z76" s="29" t="s">
        <v>67</v>
      </c>
      <c r="AA76" s="32" t="s">
        <v>131</v>
      </c>
      <c r="AB76" s="29" t="s">
        <v>80</v>
      </c>
      <c r="AC76" s="25" t="s">
        <v>176</v>
      </c>
      <c r="AD76" s="45" t="s">
        <v>70</v>
      </c>
      <c r="AE76" s="43">
        <v>44833</v>
      </c>
      <c r="AF76" s="43">
        <v>44952</v>
      </c>
      <c r="AG76" s="43">
        <v>44855</v>
      </c>
      <c r="AH76" s="43">
        <v>45021</v>
      </c>
      <c r="AI76" s="43">
        <v>45870</v>
      </c>
    </row>
    <row r="77" spans="1:35" s="4" customFormat="1" ht="11.3" customHeight="1" x14ac:dyDescent="0.2">
      <c r="A77" s="29">
        <v>2</v>
      </c>
      <c r="B77" s="280" t="s">
        <v>10</v>
      </c>
      <c r="C77" s="25" t="s">
        <v>11</v>
      </c>
      <c r="D77" s="279" t="s">
        <v>1045</v>
      </c>
      <c r="E77" s="29" t="s">
        <v>46</v>
      </c>
      <c r="F77" s="25" t="s">
        <v>608</v>
      </c>
      <c r="G77" s="25" t="s">
        <v>1275</v>
      </c>
      <c r="H77" s="52" t="s">
        <v>1281</v>
      </c>
      <c r="I77" s="25" t="s">
        <v>1290</v>
      </c>
      <c r="J77" s="338" t="s">
        <v>261</v>
      </c>
      <c r="K77" s="329" t="s">
        <v>928</v>
      </c>
      <c r="L77" s="329" t="s">
        <v>1305</v>
      </c>
      <c r="M77" s="329" t="s">
        <v>177</v>
      </c>
      <c r="N77" s="329" t="s">
        <v>1328</v>
      </c>
      <c r="O77" s="330" t="s">
        <v>222</v>
      </c>
      <c r="P77" s="328" t="s">
        <v>4</v>
      </c>
      <c r="Q77" s="331" t="s">
        <v>132</v>
      </c>
      <c r="R77" s="332">
        <v>2456090</v>
      </c>
      <c r="S77" s="33">
        <f>R77+U77</f>
        <v>2889518</v>
      </c>
      <c r="T77" s="41">
        <f>R77/S77</f>
        <v>0.84999989617645577</v>
      </c>
      <c r="U77" s="33">
        <f>ROUND((R77/0.85)*0.15,0)</f>
        <v>433428</v>
      </c>
      <c r="V77" s="293" t="s">
        <v>132</v>
      </c>
      <c r="W77" s="294" t="s">
        <v>178</v>
      </c>
      <c r="X77" s="294" t="s">
        <v>80</v>
      </c>
      <c r="Y77" s="39" t="s">
        <v>83</v>
      </c>
      <c r="Z77" s="29" t="s">
        <v>67</v>
      </c>
      <c r="AA77" s="29" t="s">
        <v>127</v>
      </c>
      <c r="AB77" s="29" t="s">
        <v>67</v>
      </c>
      <c r="AC77" s="25" t="s">
        <v>179</v>
      </c>
      <c r="AD77" s="32" t="s">
        <v>67</v>
      </c>
      <c r="AE77" s="44">
        <v>45169</v>
      </c>
      <c r="AF77" s="43">
        <v>45195</v>
      </c>
      <c r="AG77" s="44">
        <v>45175</v>
      </c>
      <c r="AH77" s="44">
        <v>45328</v>
      </c>
      <c r="AI77" s="43" t="s">
        <v>1622</v>
      </c>
    </row>
    <row r="78" spans="1:35" s="4" customFormat="1" ht="11.3" customHeight="1" x14ac:dyDescent="0.2">
      <c r="A78" s="29">
        <v>2</v>
      </c>
      <c r="B78" s="280" t="s">
        <v>12</v>
      </c>
      <c r="C78" s="25" t="s">
        <v>28</v>
      </c>
      <c r="D78" s="279" t="s">
        <v>1046</v>
      </c>
      <c r="E78" s="29" t="s">
        <v>47</v>
      </c>
      <c r="F78" s="25" t="s">
        <v>609</v>
      </c>
      <c r="G78" s="25" t="s">
        <v>1246</v>
      </c>
      <c r="H78" s="25" t="s">
        <v>822</v>
      </c>
      <c r="I78" s="25" t="s">
        <v>1250</v>
      </c>
      <c r="J78" s="338" t="s">
        <v>262</v>
      </c>
      <c r="K78" s="329" t="s">
        <v>1558</v>
      </c>
      <c r="L78" s="329" t="s">
        <v>1254</v>
      </c>
      <c r="M78" s="329" t="s">
        <v>187</v>
      </c>
      <c r="N78" s="329" t="s">
        <v>1254</v>
      </c>
      <c r="O78" s="330">
        <v>1</v>
      </c>
      <c r="P78" s="328" t="s">
        <v>4</v>
      </c>
      <c r="Q78" s="336" t="s">
        <v>333</v>
      </c>
      <c r="R78" s="332">
        <v>10840775</v>
      </c>
      <c r="S78" s="33">
        <f>R78+U78</f>
        <v>12753853</v>
      </c>
      <c r="T78" s="41">
        <f>R78/S78</f>
        <v>0.84999999607961607</v>
      </c>
      <c r="U78" s="33">
        <f>ROUNDUP((R78/0.85)*0.15,0)</f>
        <v>1913078</v>
      </c>
      <c r="V78" s="301" t="s">
        <v>333</v>
      </c>
      <c r="W78" s="294" t="s">
        <v>1535</v>
      </c>
      <c r="X78" s="294" t="s">
        <v>1492</v>
      </c>
      <c r="Y78" s="39" t="s">
        <v>83</v>
      </c>
      <c r="Z78" s="29" t="s">
        <v>67</v>
      </c>
      <c r="AA78" s="29" t="s">
        <v>127</v>
      </c>
      <c r="AB78" s="32" t="s">
        <v>70</v>
      </c>
      <c r="AC78" s="25" t="s">
        <v>1679</v>
      </c>
      <c r="AD78" s="45" t="s">
        <v>70</v>
      </c>
      <c r="AE78" s="44">
        <v>45463</v>
      </c>
      <c r="AF78" s="43">
        <v>45553</v>
      </c>
      <c r="AG78" s="44">
        <v>45531</v>
      </c>
      <c r="AH78" s="44">
        <v>45615</v>
      </c>
      <c r="AI78" s="43" t="s">
        <v>1622</v>
      </c>
    </row>
    <row r="79" spans="1:35" s="4" customFormat="1" ht="11.3" customHeight="1" x14ac:dyDescent="0.2">
      <c r="A79" s="29">
        <v>2</v>
      </c>
      <c r="B79" s="280" t="s">
        <v>12</v>
      </c>
      <c r="C79" s="25" t="s">
        <v>28</v>
      </c>
      <c r="D79" s="279" t="s">
        <v>1046</v>
      </c>
      <c r="E79" s="29" t="s">
        <v>47</v>
      </c>
      <c r="F79" s="25" t="s">
        <v>609</v>
      </c>
      <c r="G79" s="25" t="s">
        <v>1246</v>
      </c>
      <c r="H79" s="25" t="s">
        <v>822</v>
      </c>
      <c r="I79" s="25" t="s">
        <v>1250</v>
      </c>
      <c r="J79" s="338" t="s">
        <v>262</v>
      </c>
      <c r="K79" s="329" t="s">
        <v>1558</v>
      </c>
      <c r="L79" s="329" t="s">
        <v>1254</v>
      </c>
      <c r="M79" s="329" t="s">
        <v>187</v>
      </c>
      <c r="N79" s="329" t="s">
        <v>1254</v>
      </c>
      <c r="O79" s="330">
        <v>2</v>
      </c>
      <c r="P79" s="328" t="s">
        <v>4</v>
      </c>
      <c r="Q79" s="336" t="s">
        <v>333</v>
      </c>
      <c r="R79" s="332">
        <v>52663505</v>
      </c>
      <c r="S79" s="33">
        <f>R79+U79</f>
        <v>61957065</v>
      </c>
      <c r="T79" s="41">
        <f>R79/S79</f>
        <v>0.84999999596494769</v>
      </c>
      <c r="U79" s="33">
        <f>ROUNDUP((R79/0.85)*0.15,0)</f>
        <v>9293560</v>
      </c>
      <c r="V79" s="301" t="s">
        <v>333</v>
      </c>
      <c r="W79" s="294" t="s">
        <v>1535</v>
      </c>
      <c r="X79" s="294" t="s">
        <v>1492</v>
      </c>
      <c r="Y79" s="39" t="s">
        <v>83</v>
      </c>
      <c r="Z79" s="29" t="s">
        <v>67</v>
      </c>
      <c r="AA79" s="29" t="s">
        <v>127</v>
      </c>
      <c r="AB79" s="32" t="s">
        <v>70</v>
      </c>
      <c r="AC79" s="25" t="s">
        <v>1679</v>
      </c>
      <c r="AD79" s="45" t="s">
        <v>70</v>
      </c>
      <c r="AE79" s="44">
        <v>45463</v>
      </c>
      <c r="AF79" s="43">
        <v>45553</v>
      </c>
      <c r="AG79" s="44">
        <v>45531</v>
      </c>
      <c r="AH79" s="44">
        <v>45615</v>
      </c>
      <c r="AI79" s="43">
        <v>45969</v>
      </c>
    </row>
    <row r="80" spans="1:35" s="4" customFormat="1" ht="11.3" customHeight="1" x14ac:dyDescent="0.2">
      <c r="A80" s="29">
        <v>2</v>
      </c>
      <c r="B80" s="280" t="s">
        <v>12</v>
      </c>
      <c r="C80" s="25" t="s">
        <v>28</v>
      </c>
      <c r="D80" s="279" t="s">
        <v>1046</v>
      </c>
      <c r="E80" s="29" t="s">
        <v>47</v>
      </c>
      <c r="F80" s="25" t="s">
        <v>609</v>
      </c>
      <c r="G80" s="25" t="s">
        <v>1246</v>
      </c>
      <c r="H80" s="25" t="s">
        <v>822</v>
      </c>
      <c r="I80" s="25" t="s">
        <v>1250</v>
      </c>
      <c r="J80" s="338" t="s">
        <v>262</v>
      </c>
      <c r="K80" s="329" t="s">
        <v>1558</v>
      </c>
      <c r="L80" s="329" t="s">
        <v>1254</v>
      </c>
      <c r="M80" s="329" t="s">
        <v>187</v>
      </c>
      <c r="N80" s="329" t="s">
        <v>1254</v>
      </c>
      <c r="O80" s="330">
        <v>3</v>
      </c>
      <c r="P80" s="328" t="s">
        <v>4</v>
      </c>
      <c r="Q80" s="336" t="s">
        <v>333</v>
      </c>
      <c r="R80" s="332">
        <v>11891883</v>
      </c>
      <c r="S80" s="33">
        <f>R80+U80</f>
        <v>13990451</v>
      </c>
      <c r="T80" s="41">
        <f>R80/S80</f>
        <v>0.84999997498293656</v>
      </c>
      <c r="U80" s="33">
        <f>ROUNDUP((R80/0.85)*0.15,0)</f>
        <v>2098568</v>
      </c>
      <c r="V80" s="301" t="s">
        <v>333</v>
      </c>
      <c r="W80" s="294" t="s">
        <v>1535</v>
      </c>
      <c r="X80" s="294" t="s">
        <v>1492</v>
      </c>
      <c r="Y80" s="39" t="s">
        <v>83</v>
      </c>
      <c r="Z80" s="29" t="s">
        <v>67</v>
      </c>
      <c r="AA80" s="29" t="s">
        <v>127</v>
      </c>
      <c r="AB80" s="32" t="s">
        <v>70</v>
      </c>
      <c r="AC80" s="25" t="s">
        <v>1679</v>
      </c>
      <c r="AD80" s="45" t="s">
        <v>70</v>
      </c>
      <c r="AE80" s="44">
        <v>45463</v>
      </c>
      <c r="AF80" s="43">
        <v>45553</v>
      </c>
      <c r="AG80" s="44">
        <v>45531</v>
      </c>
      <c r="AH80" s="44">
        <v>45615</v>
      </c>
      <c r="AI80" s="32" t="s">
        <v>1024</v>
      </c>
    </row>
    <row r="81" spans="1:35" s="4" customFormat="1" ht="11.3" customHeight="1" x14ac:dyDescent="0.2">
      <c r="A81" s="29">
        <v>2</v>
      </c>
      <c r="B81" s="280" t="s">
        <v>12</v>
      </c>
      <c r="C81" s="25" t="s">
        <v>28</v>
      </c>
      <c r="D81" s="279" t="s">
        <v>1046</v>
      </c>
      <c r="E81" s="29" t="s">
        <v>47</v>
      </c>
      <c r="F81" s="25" t="s">
        <v>609</v>
      </c>
      <c r="G81" s="25" t="s">
        <v>1246</v>
      </c>
      <c r="H81" s="25" t="s">
        <v>822</v>
      </c>
      <c r="I81" s="25" t="s">
        <v>1250</v>
      </c>
      <c r="J81" s="338" t="s">
        <v>263</v>
      </c>
      <c r="K81" s="329" t="s">
        <v>188</v>
      </c>
      <c r="L81" s="329" t="s">
        <v>1255</v>
      </c>
      <c r="M81" s="329" t="s">
        <v>188</v>
      </c>
      <c r="N81" s="329" t="s">
        <v>1255</v>
      </c>
      <c r="O81" s="330" t="s">
        <v>222</v>
      </c>
      <c r="P81" s="328" t="s">
        <v>4</v>
      </c>
      <c r="Q81" s="336" t="s">
        <v>333</v>
      </c>
      <c r="R81" s="332">
        <v>22492390</v>
      </c>
      <c r="S81" s="33">
        <f>R81+U81</f>
        <v>26461636</v>
      </c>
      <c r="T81" s="41">
        <f>R81/S81</f>
        <v>0.84999997732566501</v>
      </c>
      <c r="U81" s="33">
        <f>ROUNDUP((R81/0.85)*0.15,0)</f>
        <v>3969246</v>
      </c>
      <c r="V81" s="301" t="s">
        <v>333</v>
      </c>
      <c r="W81" s="294" t="s">
        <v>571</v>
      </c>
      <c r="X81" s="294" t="s">
        <v>80</v>
      </c>
      <c r="Y81" s="39" t="s">
        <v>66</v>
      </c>
      <c r="Z81" s="29" t="s">
        <v>67</v>
      </c>
      <c r="AA81" s="29" t="s">
        <v>69</v>
      </c>
      <c r="AB81" s="32" t="s">
        <v>67</v>
      </c>
      <c r="AC81" s="25" t="s">
        <v>189</v>
      </c>
      <c r="AD81" s="32" t="s">
        <v>67</v>
      </c>
      <c r="AE81" s="44">
        <v>45260</v>
      </c>
      <c r="AF81" s="44">
        <v>45321</v>
      </c>
      <c r="AG81" s="43">
        <v>45482</v>
      </c>
      <c r="AH81" s="43">
        <v>45482</v>
      </c>
      <c r="AI81" s="43" t="s">
        <v>1622</v>
      </c>
    </row>
    <row r="82" spans="1:35" s="4" customFormat="1" ht="11.3" customHeight="1" x14ac:dyDescent="0.2">
      <c r="A82" s="29">
        <v>2</v>
      </c>
      <c r="B82" s="280" t="s">
        <v>790</v>
      </c>
      <c r="C82" s="25" t="s">
        <v>793</v>
      </c>
      <c r="D82" s="279" t="s">
        <v>1047</v>
      </c>
      <c r="E82" s="29" t="s">
        <v>791</v>
      </c>
      <c r="F82" s="25" t="s">
        <v>1505</v>
      </c>
      <c r="G82" s="25" t="s">
        <v>1247</v>
      </c>
      <c r="H82" s="25" t="s">
        <v>823</v>
      </c>
      <c r="I82" s="25" t="s">
        <v>1251</v>
      </c>
      <c r="J82" s="330" t="s">
        <v>1448</v>
      </c>
      <c r="K82" s="329" t="s">
        <v>1512</v>
      </c>
      <c r="L82" s="329" t="s">
        <v>1514</v>
      </c>
      <c r="M82" s="329" t="s">
        <v>1512</v>
      </c>
      <c r="N82" s="329" t="s">
        <v>1515</v>
      </c>
      <c r="O82" s="330">
        <v>1</v>
      </c>
      <c r="P82" s="328" t="s">
        <v>202</v>
      </c>
      <c r="Q82" s="336" t="s">
        <v>333</v>
      </c>
      <c r="R82" s="332">
        <v>12544923</v>
      </c>
      <c r="S82" s="33">
        <f>R82+U82</f>
        <v>14758733</v>
      </c>
      <c r="T82" s="41">
        <f>R82/S82</f>
        <v>0.84999999661217529</v>
      </c>
      <c r="U82" s="33">
        <f>ROUNDUP((R82/0.85)*0.15,0)</f>
        <v>2213810</v>
      </c>
      <c r="V82" s="301" t="s">
        <v>333</v>
      </c>
      <c r="W82" s="294" t="s">
        <v>1493</v>
      </c>
      <c r="X82" s="294" t="s">
        <v>1494</v>
      </c>
      <c r="Y82" s="39" t="s">
        <v>66</v>
      </c>
      <c r="Z82" s="29" t="s">
        <v>67</v>
      </c>
      <c r="AA82" s="29" t="s">
        <v>127</v>
      </c>
      <c r="AB82" s="32" t="s">
        <v>67</v>
      </c>
      <c r="AC82" s="25" t="s">
        <v>926</v>
      </c>
      <c r="AD82" s="32" t="s">
        <v>67</v>
      </c>
      <c r="AE82" s="43">
        <v>45379</v>
      </c>
      <c r="AF82" s="43">
        <v>45433</v>
      </c>
      <c r="AG82" s="43">
        <v>45425</v>
      </c>
      <c r="AH82" s="43">
        <v>45534</v>
      </c>
      <c r="AI82" s="43">
        <v>45534</v>
      </c>
    </row>
    <row r="83" spans="1:35" s="4" customFormat="1" ht="11.3" customHeight="1" x14ac:dyDescent="0.2">
      <c r="A83" s="29">
        <v>2</v>
      </c>
      <c r="B83" s="280" t="s">
        <v>790</v>
      </c>
      <c r="C83" s="25" t="s">
        <v>793</v>
      </c>
      <c r="D83" s="279" t="s">
        <v>1047</v>
      </c>
      <c r="E83" s="29" t="s">
        <v>791</v>
      </c>
      <c r="F83" s="25" t="s">
        <v>1505</v>
      </c>
      <c r="G83" s="25" t="s">
        <v>1247</v>
      </c>
      <c r="H83" s="25" t="s">
        <v>823</v>
      </c>
      <c r="I83" s="25" t="s">
        <v>1251</v>
      </c>
      <c r="J83" s="330" t="s">
        <v>1448</v>
      </c>
      <c r="K83" s="329" t="s">
        <v>1512</v>
      </c>
      <c r="L83" s="329"/>
      <c r="M83" s="329"/>
      <c r="N83" s="329"/>
      <c r="O83" s="330">
        <v>2</v>
      </c>
      <c r="P83" s="328" t="s">
        <v>202</v>
      </c>
      <c r="Q83" s="336" t="s">
        <v>333</v>
      </c>
      <c r="R83" s="332">
        <v>54444719</v>
      </c>
      <c r="S83" s="33">
        <f>R83+U83</f>
        <v>64052611</v>
      </c>
      <c r="T83" s="41">
        <f>R83/S83</f>
        <v>0.84999999453574193</v>
      </c>
      <c r="U83" s="33">
        <f>ROUNDUP((R83/0.85)*0.15,0)</f>
        <v>9607892</v>
      </c>
      <c r="V83" s="301" t="s">
        <v>333</v>
      </c>
      <c r="W83" s="294" t="s">
        <v>1493</v>
      </c>
      <c r="X83" s="294" t="s">
        <v>1494</v>
      </c>
      <c r="Y83" s="39" t="s">
        <v>66</v>
      </c>
      <c r="Z83" s="29" t="s">
        <v>67</v>
      </c>
      <c r="AA83" s="29" t="s">
        <v>127</v>
      </c>
      <c r="AB83" s="32" t="s">
        <v>67</v>
      </c>
      <c r="AC83" s="25" t="s">
        <v>926</v>
      </c>
      <c r="AD83" s="32" t="s">
        <v>67</v>
      </c>
      <c r="AE83" s="43">
        <v>45379</v>
      </c>
      <c r="AF83" s="43">
        <v>45433</v>
      </c>
      <c r="AG83" s="43">
        <v>45425</v>
      </c>
      <c r="AH83" s="43">
        <v>45534</v>
      </c>
      <c r="AI83" s="43" t="s">
        <v>1622</v>
      </c>
    </row>
    <row r="84" spans="1:35" s="4" customFormat="1" ht="11.3" customHeight="1" x14ac:dyDescent="0.2">
      <c r="A84" s="29">
        <v>2</v>
      </c>
      <c r="B84" s="280" t="s">
        <v>790</v>
      </c>
      <c r="C84" s="25" t="s">
        <v>793</v>
      </c>
      <c r="D84" s="279" t="s">
        <v>1047</v>
      </c>
      <c r="E84" s="29" t="s">
        <v>791</v>
      </c>
      <c r="F84" s="25" t="s">
        <v>1505</v>
      </c>
      <c r="G84" s="25" t="s">
        <v>1247</v>
      </c>
      <c r="H84" s="25" t="s">
        <v>823</v>
      </c>
      <c r="I84" s="25" t="s">
        <v>1251</v>
      </c>
      <c r="J84" s="330" t="s">
        <v>1511</v>
      </c>
      <c r="K84" s="329" t="s">
        <v>1656</v>
      </c>
      <c r="L84" s="329" t="s">
        <v>1516</v>
      </c>
      <c r="M84" s="329" t="s">
        <v>1513</v>
      </c>
      <c r="N84" s="329" t="s">
        <v>1516</v>
      </c>
      <c r="O84" s="330" t="s">
        <v>222</v>
      </c>
      <c r="P84" s="328" t="s">
        <v>202</v>
      </c>
      <c r="Q84" s="336" t="s">
        <v>333</v>
      </c>
      <c r="R84" s="332">
        <v>104608561</v>
      </c>
      <c r="S84" s="33">
        <f>R84+U84</f>
        <v>123068896</v>
      </c>
      <c r="T84" s="41">
        <f>R84/S84</f>
        <v>0.84999999512468205</v>
      </c>
      <c r="U84" s="33">
        <f>ROUNDUP((R84/0.85)*0.15,0)</f>
        <v>18460335</v>
      </c>
      <c r="V84" s="301" t="s">
        <v>333</v>
      </c>
      <c r="W84" s="294" t="s">
        <v>925</v>
      </c>
      <c r="X84" s="294" t="s">
        <v>80</v>
      </c>
      <c r="Y84" s="39" t="s">
        <v>66</v>
      </c>
      <c r="Z84" s="29" t="s">
        <v>67</v>
      </c>
      <c r="AA84" s="29" t="s">
        <v>69</v>
      </c>
      <c r="AB84" s="32" t="s">
        <v>67</v>
      </c>
      <c r="AC84" s="25" t="s">
        <v>1666</v>
      </c>
      <c r="AD84" s="32" t="s">
        <v>67</v>
      </c>
      <c r="AE84" s="43">
        <v>45106</v>
      </c>
      <c r="AF84" s="43">
        <v>45180</v>
      </c>
      <c r="AG84" s="43">
        <v>45825</v>
      </c>
      <c r="AH84" s="43">
        <v>45909</v>
      </c>
      <c r="AI84" s="43">
        <v>45931</v>
      </c>
    </row>
    <row r="85" spans="1:35" s="4" customFormat="1" ht="11.3" customHeight="1" x14ac:dyDescent="0.2">
      <c r="A85" s="29">
        <v>2</v>
      </c>
      <c r="B85" s="280" t="s">
        <v>1436</v>
      </c>
      <c r="C85" s="25" t="s">
        <v>1517</v>
      </c>
      <c r="D85" s="279" t="s">
        <v>1745</v>
      </c>
      <c r="E85" s="29" t="s">
        <v>1437</v>
      </c>
      <c r="F85" s="25" t="s">
        <v>1537</v>
      </c>
      <c r="G85" s="25" t="s">
        <v>1536</v>
      </c>
      <c r="H85" s="25"/>
      <c r="I85" s="25"/>
      <c r="J85" s="330" t="s">
        <v>1449</v>
      </c>
      <c r="K85" s="329" t="s">
        <v>222</v>
      </c>
      <c r="L85" s="329"/>
      <c r="M85" s="329"/>
      <c r="N85" s="329"/>
      <c r="O85" s="330" t="s">
        <v>222</v>
      </c>
      <c r="P85" s="328" t="s">
        <v>4</v>
      </c>
      <c r="Q85" s="336" t="s">
        <v>208</v>
      </c>
      <c r="R85" s="332">
        <v>54884514</v>
      </c>
      <c r="S85" s="33">
        <f>R85+U85</f>
        <v>64570017</v>
      </c>
      <c r="T85" s="41">
        <f>R85/S85</f>
        <v>0.84999999303082108</v>
      </c>
      <c r="U85" s="33">
        <f>ROUNDUP((R85/0.85)*0.15,0)</f>
        <v>9685503</v>
      </c>
      <c r="V85" s="301" t="s">
        <v>208</v>
      </c>
      <c r="W85" s="294" t="s">
        <v>1457</v>
      </c>
      <c r="X85" s="294" t="s">
        <v>80</v>
      </c>
      <c r="Y85" s="39" t="s">
        <v>66</v>
      </c>
      <c r="Z85" s="29" t="s">
        <v>67</v>
      </c>
      <c r="AA85" s="29" t="s">
        <v>127</v>
      </c>
      <c r="AB85" s="32" t="s">
        <v>67</v>
      </c>
      <c r="AC85" s="25" t="s">
        <v>1458</v>
      </c>
      <c r="AD85" s="32" t="s">
        <v>67</v>
      </c>
      <c r="AE85" s="43">
        <v>45562</v>
      </c>
      <c r="AF85" s="44">
        <v>45625</v>
      </c>
      <c r="AG85" s="43">
        <v>45464</v>
      </c>
      <c r="AH85" s="43">
        <v>45622</v>
      </c>
      <c r="AI85" s="43" t="s">
        <v>1622</v>
      </c>
    </row>
    <row r="86" spans="1:35" s="4" customFormat="1" ht="11.3" customHeight="1" x14ac:dyDescent="0.2">
      <c r="A86" s="29">
        <v>2</v>
      </c>
      <c r="B86" s="280" t="s">
        <v>1733</v>
      </c>
      <c r="C86" s="25" t="s">
        <v>1742</v>
      </c>
      <c r="D86" s="279" t="s">
        <v>1746</v>
      </c>
      <c r="E86" s="29" t="s">
        <v>1743</v>
      </c>
      <c r="F86" s="25" t="s">
        <v>1752</v>
      </c>
      <c r="G86" s="25" t="s">
        <v>1753</v>
      </c>
      <c r="H86" s="25" t="s">
        <v>812</v>
      </c>
      <c r="I86" s="25" t="s">
        <v>1604</v>
      </c>
      <c r="J86" s="330" t="s">
        <v>1803</v>
      </c>
      <c r="K86" s="329" t="s">
        <v>760</v>
      </c>
      <c r="L86" s="329" t="s">
        <v>1788</v>
      </c>
      <c r="M86" s="329" t="s">
        <v>1790</v>
      </c>
      <c r="N86" s="329" t="s">
        <v>1789</v>
      </c>
      <c r="O86" s="330" t="s">
        <v>222</v>
      </c>
      <c r="P86" s="328" t="s">
        <v>4</v>
      </c>
      <c r="Q86" s="336" t="s">
        <v>1020</v>
      </c>
      <c r="R86" s="332">
        <v>4000000</v>
      </c>
      <c r="S86" s="33">
        <f>R86+U86</f>
        <v>4705883</v>
      </c>
      <c r="T86" s="41">
        <f>R86/S86</f>
        <v>0.84999988312501606</v>
      </c>
      <c r="U86" s="33">
        <f>ROUNDUP((R86/0.85)*0.15,0)</f>
        <v>705883</v>
      </c>
      <c r="V86" s="301" t="s">
        <v>1020</v>
      </c>
      <c r="W86" s="294" t="s">
        <v>1640</v>
      </c>
      <c r="X86" s="295" t="s">
        <v>80</v>
      </c>
      <c r="Y86" s="39" t="s">
        <v>66</v>
      </c>
      <c r="Z86" s="29" t="s">
        <v>67</v>
      </c>
      <c r="AA86" s="29" t="s">
        <v>127</v>
      </c>
      <c r="AB86" s="32" t="s">
        <v>67</v>
      </c>
      <c r="AC86" s="25" t="s">
        <v>1643</v>
      </c>
      <c r="AD86" s="32" t="s">
        <v>67</v>
      </c>
      <c r="AE86" s="35" t="s">
        <v>1673</v>
      </c>
      <c r="AF86" s="35" t="s">
        <v>1673</v>
      </c>
      <c r="AG86" s="44">
        <v>45943</v>
      </c>
      <c r="AH86" s="32" t="s">
        <v>1023</v>
      </c>
      <c r="AI86" s="32" t="s">
        <v>1025</v>
      </c>
    </row>
    <row r="87" spans="1:35" s="4" customFormat="1" ht="11.3" customHeight="1" x14ac:dyDescent="0.2">
      <c r="A87" s="29">
        <v>2</v>
      </c>
      <c r="B87" s="280" t="s">
        <v>1733</v>
      </c>
      <c r="C87" s="25" t="s">
        <v>1742</v>
      </c>
      <c r="D87" s="279" t="s">
        <v>1746</v>
      </c>
      <c r="E87" s="29" t="s">
        <v>1743</v>
      </c>
      <c r="F87" s="25" t="s">
        <v>1752</v>
      </c>
      <c r="G87" s="25" t="s">
        <v>1753</v>
      </c>
      <c r="H87" s="52" t="s">
        <v>1579</v>
      </c>
      <c r="I87" s="25" t="s">
        <v>1580</v>
      </c>
      <c r="J87" s="330" t="s">
        <v>1804</v>
      </c>
      <c r="K87" s="329" t="s">
        <v>1793</v>
      </c>
      <c r="L87" s="329" t="s">
        <v>1794</v>
      </c>
      <c r="M87" s="329" t="s">
        <v>1791</v>
      </c>
      <c r="N87" s="329" t="s">
        <v>1792</v>
      </c>
      <c r="O87" s="330" t="s">
        <v>222</v>
      </c>
      <c r="P87" s="328" t="s">
        <v>4</v>
      </c>
      <c r="Q87" s="336" t="s">
        <v>1020</v>
      </c>
      <c r="R87" s="332">
        <v>31000000</v>
      </c>
      <c r="S87" s="33">
        <f>R87+U87</f>
        <v>36470589</v>
      </c>
      <c r="T87" s="41">
        <f>R87/S87</f>
        <v>0.84999998217741968</v>
      </c>
      <c r="U87" s="33">
        <f>ROUNDUP((R87/0.85)*0.15,0)</f>
        <v>5470589</v>
      </c>
      <c r="V87" s="301" t="s">
        <v>1020</v>
      </c>
      <c r="W87" s="297" t="s">
        <v>1641</v>
      </c>
      <c r="X87" s="295" t="s">
        <v>80</v>
      </c>
      <c r="Y87" s="30" t="s">
        <v>66</v>
      </c>
      <c r="Z87" s="31" t="s">
        <v>67</v>
      </c>
      <c r="AA87" s="31" t="s">
        <v>127</v>
      </c>
      <c r="AB87" s="31" t="s">
        <v>67</v>
      </c>
      <c r="AC87" s="25" t="s">
        <v>1644</v>
      </c>
      <c r="AD87" s="32" t="s">
        <v>67</v>
      </c>
      <c r="AE87" s="35" t="s">
        <v>1673</v>
      </c>
      <c r="AF87" s="35" t="s">
        <v>1673</v>
      </c>
      <c r="AG87" s="44">
        <v>45944</v>
      </c>
      <c r="AH87" s="32" t="s">
        <v>1023</v>
      </c>
      <c r="AI87" s="32" t="s">
        <v>1025</v>
      </c>
    </row>
    <row r="88" spans="1:35" s="4" customFormat="1" ht="11.3" customHeight="1" x14ac:dyDescent="0.2">
      <c r="A88" s="29">
        <v>3</v>
      </c>
      <c r="B88" s="280" t="s">
        <v>13</v>
      </c>
      <c r="C88" s="25" t="s">
        <v>30</v>
      </c>
      <c r="D88" s="279" t="s">
        <v>1048</v>
      </c>
      <c r="E88" s="29" t="s">
        <v>48</v>
      </c>
      <c r="F88" s="64" t="s">
        <v>610</v>
      </c>
      <c r="G88" s="25" t="s">
        <v>1248</v>
      </c>
      <c r="H88" s="25" t="s">
        <v>824</v>
      </c>
      <c r="I88" s="25" t="s">
        <v>1252</v>
      </c>
      <c r="J88" s="338" t="s">
        <v>314</v>
      </c>
      <c r="K88" s="329" t="s">
        <v>1610</v>
      </c>
      <c r="L88" s="329"/>
      <c r="M88" s="329"/>
      <c r="N88" s="329"/>
      <c r="O88" s="330">
        <v>1</v>
      </c>
      <c r="P88" s="328" t="s">
        <v>202</v>
      </c>
      <c r="Q88" s="336" t="s">
        <v>333</v>
      </c>
      <c r="R88" s="332">
        <v>100860345</v>
      </c>
      <c r="S88" s="33">
        <f>R88+U88</f>
        <v>118659230</v>
      </c>
      <c r="T88" s="41">
        <f>R88/S88</f>
        <v>0.84999999578625274</v>
      </c>
      <c r="U88" s="33">
        <f>ROUNDUP((R88/0.85)*0.15,0)</f>
        <v>17798885</v>
      </c>
      <c r="V88" s="301" t="s">
        <v>333</v>
      </c>
      <c r="W88" s="294" t="s">
        <v>190</v>
      </c>
      <c r="X88" s="294" t="s">
        <v>80</v>
      </c>
      <c r="Y88" s="39" t="s">
        <v>66</v>
      </c>
      <c r="Z88" s="29" t="s">
        <v>67</v>
      </c>
      <c r="AA88" s="29" t="s">
        <v>69</v>
      </c>
      <c r="AB88" s="32" t="s">
        <v>67</v>
      </c>
      <c r="AC88" s="25" t="s">
        <v>1591</v>
      </c>
      <c r="AD88" s="45" t="s">
        <v>70</v>
      </c>
      <c r="AE88" s="43">
        <v>45106</v>
      </c>
      <c r="AF88" s="44">
        <v>45470</v>
      </c>
      <c r="AG88" s="44">
        <v>45876</v>
      </c>
      <c r="AH88" s="43">
        <v>45937</v>
      </c>
      <c r="AI88" s="43">
        <v>45964</v>
      </c>
    </row>
    <row r="89" spans="1:35" s="4" customFormat="1" ht="11.3" customHeight="1" x14ac:dyDescent="0.2">
      <c r="A89" s="29">
        <v>3</v>
      </c>
      <c r="B89" s="280" t="s">
        <v>13</v>
      </c>
      <c r="C89" s="25" t="s">
        <v>30</v>
      </c>
      <c r="D89" s="279" t="s">
        <v>1048</v>
      </c>
      <c r="E89" s="29" t="s">
        <v>48</v>
      </c>
      <c r="F89" s="64" t="s">
        <v>610</v>
      </c>
      <c r="G89" s="25" t="s">
        <v>1248</v>
      </c>
      <c r="H89" s="25" t="s">
        <v>824</v>
      </c>
      <c r="I89" s="25" t="s">
        <v>1252</v>
      </c>
      <c r="J89" s="335" t="s">
        <v>315</v>
      </c>
      <c r="K89" s="329" t="s">
        <v>1585</v>
      </c>
      <c r="L89" s="329" t="s">
        <v>1256</v>
      </c>
      <c r="M89" s="329" t="s">
        <v>825</v>
      </c>
      <c r="N89" s="329" t="s">
        <v>1262</v>
      </c>
      <c r="O89" s="330">
        <v>1</v>
      </c>
      <c r="P89" s="328" t="s">
        <v>202</v>
      </c>
      <c r="Q89" s="336" t="s">
        <v>333</v>
      </c>
      <c r="R89" s="332">
        <v>56077253</v>
      </c>
      <c r="S89" s="33">
        <f>R89+U89</f>
        <v>65973240</v>
      </c>
      <c r="T89" s="41">
        <f>R89/S89</f>
        <v>0.84999998484233907</v>
      </c>
      <c r="U89" s="33">
        <f>ROUNDUP((R89/0.85)*0.15,0)+1</f>
        <v>9895987</v>
      </c>
      <c r="V89" s="301" t="s">
        <v>333</v>
      </c>
      <c r="W89" s="294" t="s">
        <v>572</v>
      </c>
      <c r="X89" s="294" t="s">
        <v>80</v>
      </c>
      <c r="Y89" s="39" t="s">
        <v>66</v>
      </c>
      <c r="Z89" s="29" t="s">
        <v>67</v>
      </c>
      <c r="AA89" s="29" t="s">
        <v>69</v>
      </c>
      <c r="AB89" s="32" t="s">
        <v>67</v>
      </c>
      <c r="AC89" s="25" t="s">
        <v>1585</v>
      </c>
      <c r="AD89" s="32" t="s">
        <v>67</v>
      </c>
      <c r="AE89" s="43">
        <v>45438</v>
      </c>
      <c r="AF89" s="43">
        <v>45517</v>
      </c>
      <c r="AG89" s="43">
        <v>45513</v>
      </c>
      <c r="AH89" s="43">
        <v>45608</v>
      </c>
      <c r="AI89" s="43">
        <v>45640</v>
      </c>
    </row>
    <row r="90" spans="1:35" s="4" customFormat="1" ht="11.3" customHeight="1" x14ac:dyDescent="0.2">
      <c r="A90" s="29">
        <v>3</v>
      </c>
      <c r="B90" s="280" t="s">
        <v>13</v>
      </c>
      <c r="C90" s="25" t="s">
        <v>30</v>
      </c>
      <c r="D90" s="279" t="s">
        <v>1048</v>
      </c>
      <c r="E90" s="29" t="s">
        <v>48</v>
      </c>
      <c r="F90" s="64" t="s">
        <v>610</v>
      </c>
      <c r="G90" s="25" t="s">
        <v>1248</v>
      </c>
      <c r="H90" s="25" t="s">
        <v>824</v>
      </c>
      <c r="I90" s="25" t="s">
        <v>1252</v>
      </c>
      <c r="J90" s="335" t="s">
        <v>316</v>
      </c>
      <c r="K90" s="329" t="s">
        <v>193</v>
      </c>
      <c r="L90" s="329" t="s">
        <v>1257</v>
      </c>
      <c r="M90" s="329" t="s">
        <v>826</v>
      </c>
      <c r="N90" s="329" t="s">
        <v>1263</v>
      </c>
      <c r="O90" s="330">
        <v>1</v>
      </c>
      <c r="P90" s="328" t="s">
        <v>202</v>
      </c>
      <c r="Q90" s="336" t="s">
        <v>333</v>
      </c>
      <c r="R90" s="332">
        <v>52395743</v>
      </c>
      <c r="S90" s="33">
        <f>R90+U90</f>
        <v>61642051</v>
      </c>
      <c r="T90" s="41">
        <f>R90/S90</f>
        <v>0.84999999432205786</v>
      </c>
      <c r="U90" s="33">
        <f>ROUNDUP((R90/0.85)*0.15,0)</f>
        <v>9246308</v>
      </c>
      <c r="V90" s="301" t="s">
        <v>333</v>
      </c>
      <c r="W90" s="294" t="s">
        <v>190</v>
      </c>
      <c r="X90" s="294" t="s">
        <v>80</v>
      </c>
      <c r="Y90" s="39" t="s">
        <v>66</v>
      </c>
      <c r="Z90" s="29" t="s">
        <v>67</v>
      </c>
      <c r="AA90" s="29" t="s">
        <v>69</v>
      </c>
      <c r="AB90" s="32" t="s">
        <v>67</v>
      </c>
      <c r="AC90" s="25" t="s">
        <v>194</v>
      </c>
      <c r="AD90" s="32" t="s">
        <v>67</v>
      </c>
      <c r="AE90" s="43">
        <v>45106</v>
      </c>
      <c r="AF90" s="44">
        <v>45470</v>
      </c>
      <c r="AG90" s="44">
        <v>45163</v>
      </c>
      <c r="AH90" s="43">
        <v>45496</v>
      </c>
      <c r="AI90" s="43" t="s">
        <v>1622</v>
      </c>
    </row>
    <row r="91" spans="1:35" s="4" customFormat="1" ht="11.3" customHeight="1" x14ac:dyDescent="0.2">
      <c r="A91" s="29">
        <v>3</v>
      </c>
      <c r="B91" s="280" t="s">
        <v>13</v>
      </c>
      <c r="C91" s="25" t="s">
        <v>30</v>
      </c>
      <c r="D91" s="279" t="s">
        <v>1048</v>
      </c>
      <c r="E91" s="29" t="s">
        <v>48</v>
      </c>
      <c r="F91" s="64" t="s">
        <v>610</v>
      </c>
      <c r="G91" s="25" t="s">
        <v>1248</v>
      </c>
      <c r="H91" s="25" t="s">
        <v>824</v>
      </c>
      <c r="I91" s="25" t="s">
        <v>1252</v>
      </c>
      <c r="J91" s="335" t="s">
        <v>317</v>
      </c>
      <c r="K91" s="329" t="s">
        <v>195</v>
      </c>
      <c r="L91" s="329" t="s">
        <v>1258</v>
      </c>
      <c r="M91" s="329" t="s">
        <v>827</v>
      </c>
      <c r="N91" s="329" t="s">
        <v>1264</v>
      </c>
      <c r="O91" s="330" t="s">
        <v>222</v>
      </c>
      <c r="P91" s="328" t="s">
        <v>202</v>
      </c>
      <c r="Q91" s="336" t="s">
        <v>333</v>
      </c>
      <c r="R91" s="332">
        <v>71483894</v>
      </c>
      <c r="S91" s="33">
        <f>R91+U91</f>
        <v>84098699</v>
      </c>
      <c r="T91" s="41">
        <f>R91/S91</f>
        <v>0.84999999821638139</v>
      </c>
      <c r="U91" s="33">
        <f>ROUNDUP((R91/0.85)*0.15,0)</f>
        <v>12614805</v>
      </c>
      <c r="V91" s="301" t="s">
        <v>333</v>
      </c>
      <c r="W91" s="294" t="s">
        <v>196</v>
      </c>
      <c r="X91" s="294" t="s">
        <v>1586</v>
      </c>
      <c r="Y91" s="39" t="s">
        <v>66</v>
      </c>
      <c r="Z91" s="29" t="s">
        <v>67</v>
      </c>
      <c r="AA91" s="29" t="s">
        <v>69</v>
      </c>
      <c r="AB91" s="32" t="s">
        <v>67</v>
      </c>
      <c r="AC91" s="25" t="s">
        <v>197</v>
      </c>
      <c r="AD91" s="32" t="s">
        <v>67</v>
      </c>
      <c r="AE91" s="43">
        <v>45072</v>
      </c>
      <c r="AF91" s="43">
        <v>45118</v>
      </c>
      <c r="AG91" s="44">
        <v>45216</v>
      </c>
      <c r="AH91" s="43">
        <v>45496</v>
      </c>
      <c r="AI91" s="43" t="s">
        <v>1622</v>
      </c>
    </row>
    <row r="92" spans="1:35" s="4" customFormat="1" ht="11.3" customHeight="1" x14ac:dyDescent="0.2">
      <c r="A92" s="29">
        <v>3</v>
      </c>
      <c r="B92" s="280" t="s">
        <v>13</v>
      </c>
      <c r="C92" s="25" t="s">
        <v>30</v>
      </c>
      <c r="D92" s="279" t="s">
        <v>1048</v>
      </c>
      <c r="E92" s="29" t="s">
        <v>48</v>
      </c>
      <c r="F92" s="64" t="s">
        <v>610</v>
      </c>
      <c r="G92" s="25" t="s">
        <v>1248</v>
      </c>
      <c r="H92" s="25" t="s">
        <v>824</v>
      </c>
      <c r="I92" s="25" t="s">
        <v>1252</v>
      </c>
      <c r="J92" s="335" t="s">
        <v>318</v>
      </c>
      <c r="K92" s="329" t="s">
        <v>198</v>
      </c>
      <c r="L92" s="329" t="s">
        <v>1259</v>
      </c>
      <c r="M92" s="329" t="s">
        <v>828</v>
      </c>
      <c r="N92" s="329" t="s">
        <v>1265</v>
      </c>
      <c r="O92" s="330" t="s">
        <v>222</v>
      </c>
      <c r="P92" s="328" t="s">
        <v>202</v>
      </c>
      <c r="Q92" s="336" t="s">
        <v>333</v>
      </c>
      <c r="R92" s="332">
        <v>16093145</v>
      </c>
      <c r="S92" s="33">
        <f>R92+U92</f>
        <v>18933112</v>
      </c>
      <c r="T92" s="41">
        <f>R92/S92</f>
        <v>0.84999998943649624</v>
      </c>
      <c r="U92" s="33">
        <f>ROUNDUP((R92/0.85)*0.15,0)</f>
        <v>2839967</v>
      </c>
      <c r="V92" s="301" t="s">
        <v>333</v>
      </c>
      <c r="W92" s="294" t="s">
        <v>90</v>
      </c>
      <c r="X92" s="294" t="s">
        <v>80</v>
      </c>
      <c r="Y92" s="39" t="s">
        <v>66</v>
      </c>
      <c r="Z92" s="29" t="s">
        <v>67</v>
      </c>
      <c r="AA92" s="29" t="s">
        <v>69</v>
      </c>
      <c r="AB92" s="32" t="s">
        <v>67</v>
      </c>
      <c r="AC92" s="25" t="s">
        <v>1495</v>
      </c>
      <c r="AD92" s="32" t="s">
        <v>67</v>
      </c>
      <c r="AE92" s="43">
        <v>45687</v>
      </c>
      <c r="AF92" s="43">
        <v>45789</v>
      </c>
      <c r="AG92" s="43">
        <v>45758</v>
      </c>
      <c r="AH92" s="43">
        <v>45888</v>
      </c>
      <c r="AI92" s="43">
        <v>45911</v>
      </c>
    </row>
    <row r="93" spans="1:35" s="4" customFormat="1" ht="11.3" customHeight="1" x14ac:dyDescent="0.2">
      <c r="A93" s="29">
        <v>3</v>
      </c>
      <c r="B93" s="280" t="s">
        <v>13</v>
      </c>
      <c r="C93" s="25" t="s">
        <v>30</v>
      </c>
      <c r="D93" s="279" t="s">
        <v>1048</v>
      </c>
      <c r="E93" s="29" t="s">
        <v>48</v>
      </c>
      <c r="F93" s="64" t="s">
        <v>610</v>
      </c>
      <c r="G93" s="25" t="s">
        <v>1248</v>
      </c>
      <c r="H93" s="25" t="s">
        <v>824</v>
      </c>
      <c r="I93" s="25" t="s">
        <v>1252</v>
      </c>
      <c r="J93" s="335" t="s">
        <v>329</v>
      </c>
      <c r="K93" s="329" t="s">
        <v>199</v>
      </c>
      <c r="L93" s="329" t="s">
        <v>1260</v>
      </c>
      <c r="M93" s="329" t="s">
        <v>829</v>
      </c>
      <c r="N93" s="329" t="s">
        <v>1266</v>
      </c>
      <c r="O93" s="330">
        <v>1</v>
      </c>
      <c r="P93" s="328" t="s">
        <v>202</v>
      </c>
      <c r="Q93" s="336" t="s">
        <v>333</v>
      </c>
      <c r="R93" s="332">
        <v>8113999</v>
      </c>
      <c r="S93" s="33">
        <f>R93+U93</f>
        <v>9545882</v>
      </c>
      <c r="T93" s="41">
        <f>R93/S93</f>
        <v>0.8499999266699505</v>
      </c>
      <c r="U93" s="33">
        <f>ROUNDUP((R93/0.85)*0.15,0)</f>
        <v>1431883</v>
      </c>
      <c r="V93" s="301" t="s">
        <v>333</v>
      </c>
      <c r="W93" s="294" t="s">
        <v>200</v>
      </c>
      <c r="X93" s="294" t="s">
        <v>80</v>
      </c>
      <c r="Y93" s="39" t="s">
        <v>66</v>
      </c>
      <c r="Z93" s="29" t="s">
        <v>67</v>
      </c>
      <c r="AA93" s="32" t="s">
        <v>127</v>
      </c>
      <c r="AB93" s="32" t="s">
        <v>67</v>
      </c>
      <c r="AC93" s="25" t="s">
        <v>201</v>
      </c>
      <c r="AD93" s="32" t="s">
        <v>67</v>
      </c>
      <c r="AE93" s="43">
        <v>45379</v>
      </c>
      <c r="AF93" s="43">
        <v>45433</v>
      </c>
      <c r="AG93" s="43">
        <v>45408</v>
      </c>
      <c r="AH93" s="43">
        <v>45517</v>
      </c>
      <c r="AI93" s="43" t="s">
        <v>1622</v>
      </c>
    </row>
    <row r="94" spans="1:35" s="4" customFormat="1" ht="11.3" customHeight="1" x14ac:dyDescent="0.2">
      <c r="A94" s="29">
        <v>3</v>
      </c>
      <c r="B94" s="280" t="s">
        <v>13</v>
      </c>
      <c r="C94" s="25" t="s">
        <v>30</v>
      </c>
      <c r="D94" s="279" t="s">
        <v>1048</v>
      </c>
      <c r="E94" s="29" t="s">
        <v>48</v>
      </c>
      <c r="F94" s="64" t="s">
        <v>610</v>
      </c>
      <c r="G94" s="25" t="s">
        <v>1248</v>
      </c>
      <c r="H94" s="25" t="s">
        <v>824</v>
      </c>
      <c r="I94" s="25" t="s">
        <v>1252</v>
      </c>
      <c r="J94" s="335" t="s">
        <v>788</v>
      </c>
      <c r="K94" s="329" t="s">
        <v>1818</v>
      </c>
      <c r="L94" s="329" t="s">
        <v>1531</v>
      </c>
      <c r="M94" s="329" t="s">
        <v>1529</v>
      </c>
      <c r="N94" s="329" t="s">
        <v>1530</v>
      </c>
      <c r="O94" s="330" t="s">
        <v>222</v>
      </c>
      <c r="P94" s="328" t="s">
        <v>202</v>
      </c>
      <c r="Q94" s="336" t="s">
        <v>333</v>
      </c>
      <c r="R94" s="332">
        <v>11298293</v>
      </c>
      <c r="S94" s="33">
        <f>R94+U94</f>
        <v>13292110</v>
      </c>
      <c r="T94" s="41">
        <f>R94/S94</f>
        <v>0.84999996238369979</v>
      </c>
      <c r="U94" s="33">
        <f>ROUNDUP((R94/0.85)*0.15,0)</f>
        <v>1993817</v>
      </c>
      <c r="V94" s="301" t="s">
        <v>333</v>
      </c>
      <c r="W94" s="289" t="s">
        <v>1525</v>
      </c>
      <c r="X94" s="294" t="s">
        <v>1496</v>
      </c>
      <c r="Y94" s="47" t="s">
        <v>66</v>
      </c>
      <c r="Z94" s="32" t="s">
        <v>67</v>
      </c>
      <c r="AA94" s="32" t="s">
        <v>69</v>
      </c>
      <c r="AB94" s="32" t="s">
        <v>67</v>
      </c>
      <c r="AC94" s="25" t="s">
        <v>1497</v>
      </c>
      <c r="AD94" s="32" t="s">
        <v>67</v>
      </c>
      <c r="AE94" s="347" t="s">
        <v>1647</v>
      </c>
      <c r="AF94" s="32" t="s">
        <v>1021</v>
      </c>
      <c r="AG94" s="32" t="s">
        <v>1021</v>
      </c>
      <c r="AH94" s="32" t="s">
        <v>1021</v>
      </c>
      <c r="AI94" s="330" t="s">
        <v>1023</v>
      </c>
    </row>
    <row r="95" spans="1:35" s="4" customFormat="1" ht="11.3" customHeight="1" x14ac:dyDescent="0.2">
      <c r="A95" s="29">
        <v>3</v>
      </c>
      <c r="B95" s="280" t="s">
        <v>13</v>
      </c>
      <c r="C95" s="25" t="s">
        <v>30</v>
      </c>
      <c r="D95" s="279" t="s">
        <v>1048</v>
      </c>
      <c r="E95" s="29" t="s">
        <v>48</v>
      </c>
      <c r="F95" s="64" t="s">
        <v>610</v>
      </c>
      <c r="G95" s="25" t="s">
        <v>1248</v>
      </c>
      <c r="H95" s="25" t="s">
        <v>824</v>
      </c>
      <c r="I95" s="25" t="s">
        <v>1252</v>
      </c>
      <c r="J95" s="335" t="s">
        <v>789</v>
      </c>
      <c r="K95" s="329" t="s">
        <v>192</v>
      </c>
      <c r="L95" s="329" t="s">
        <v>1603</v>
      </c>
      <c r="M95" s="329" t="s">
        <v>192</v>
      </c>
      <c r="N95" s="329" t="s">
        <v>1603</v>
      </c>
      <c r="O95" s="330" t="s">
        <v>222</v>
      </c>
      <c r="P95" s="328" t="s">
        <v>202</v>
      </c>
      <c r="Q95" s="336" t="s">
        <v>334</v>
      </c>
      <c r="R95" s="332">
        <v>32414858</v>
      </c>
      <c r="S95" s="33">
        <f>R95+U95</f>
        <v>38135130</v>
      </c>
      <c r="T95" s="41">
        <f>R95/S95</f>
        <v>0.84999993444364819</v>
      </c>
      <c r="U95" s="33">
        <f>ROUNDUP((R95/0.85)*0.15,0)+2</f>
        <v>5720272</v>
      </c>
      <c r="V95" s="301" t="s">
        <v>334</v>
      </c>
      <c r="W95" s="294" t="s">
        <v>307</v>
      </c>
      <c r="X95" s="294" t="s">
        <v>80</v>
      </c>
      <c r="Y95" s="39" t="s">
        <v>66</v>
      </c>
      <c r="Z95" s="29" t="s">
        <v>67</v>
      </c>
      <c r="AA95" s="29" t="s">
        <v>69</v>
      </c>
      <c r="AB95" s="32" t="s">
        <v>67</v>
      </c>
      <c r="AC95" s="25" t="s">
        <v>1407</v>
      </c>
      <c r="AD95" s="32" t="s">
        <v>67</v>
      </c>
      <c r="AE95" s="45" t="s">
        <v>1518</v>
      </c>
      <c r="AF95" s="45" t="s">
        <v>1518</v>
      </c>
      <c r="AG95" s="43" t="s">
        <v>1508</v>
      </c>
      <c r="AH95" s="44">
        <v>45377</v>
      </c>
      <c r="AI95" s="43" t="s">
        <v>1622</v>
      </c>
    </row>
    <row r="96" spans="1:35" s="4" customFormat="1" ht="11.3" customHeight="1" x14ac:dyDescent="0.2">
      <c r="A96" s="29">
        <v>3</v>
      </c>
      <c r="B96" s="280" t="s">
        <v>1581</v>
      </c>
      <c r="C96" s="25" t="s">
        <v>1740</v>
      </c>
      <c r="D96" s="279" t="s">
        <v>1748</v>
      </c>
      <c r="E96" s="29" t="s">
        <v>1582</v>
      </c>
      <c r="F96" s="64" t="s">
        <v>1755</v>
      </c>
      <c r="G96" s="25" t="s">
        <v>1756</v>
      </c>
      <c r="H96" s="25" t="s">
        <v>1740</v>
      </c>
      <c r="I96" s="25" t="s">
        <v>1747</v>
      </c>
      <c r="J96" s="335" t="s">
        <v>1806</v>
      </c>
      <c r="K96" s="329" t="s">
        <v>1651</v>
      </c>
      <c r="L96" s="329"/>
      <c r="M96" s="329"/>
      <c r="N96" s="329"/>
      <c r="O96" s="330" t="s">
        <v>222</v>
      </c>
      <c r="P96" s="328" t="s">
        <v>4</v>
      </c>
      <c r="Q96" s="336" t="s">
        <v>333</v>
      </c>
      <c r="R96" s="335">
        <v>1954863</v>
      </c>
      <c r="S96" s="33">
        <f>R96+U96</f>
        <v>2299839</v>
      </c>
      <c r="T96" s="41">
        <f>R96/S96</f>
        <v>0.84999993477804314</v>
      </c>
      <c r="U96" s="33">
        <f>ROUNDUP((R96/0.85)*0.15,0)</f>
        <v>344976</v>
      </c>
      <c r="V96" s="298" t="s">
        <v>333</v>
      </c>
      <c r="W96" s="294" t="s">
        <v>1652</v>
      </c>
      <c r="X96" s="299" t="s">
        <v>80</v>
      </c>
      <c r="Y96" s="39" t="s">
        <v>66</v>
      </c>
      <c r="Z96" s="29" t="s">
        <v>67</v>
      </c>
      <c r="AA96" s="29" t="s">
        <v>69</v>
      </c>
      <c r="AB96" s="32" t="s">
        <v>67</v>
      </c>
      <c r="AC96" s="25" t="s">
        <v>1665</v>
      </c>
      <c r="AD96" s="32" t="s">
        <v>67</v>
      </c>
      <c r="AE96" s="35" t="s">
        <v>1673</v>
      </c>
      <c r="AF96" s="35" t="s">
        <v>1673</v>
      </c>
      <c r="AG96" s="43">
        <v>45918</v>
      </c>
      <c r="AH96" s="44">
        <v>46007</v>
      </c>
      <c r="AI96" s="330" t="s">
        <v>1023</v>
      </c>
    </row>
    <row r="97" spans="1:35" s="4" customFormat="1" ht="11.3" customHeight="1" x14ac:dyDescent="0.2">
      <c r="A97" s="29">
        <v>3</v>
      </c>
      <c r="B97" s="280" t="s">
        <v>1581</v>
      </c>
      <c r="C97" s="25" t="s">
        <v>1740</v>
      </c>
      <c r="D97" s="279" t="s">
        <v>1748</v>
      </c>
      <c r="E97" s="29" t="s">
        <v>1582</v>
      </c>
      <c r="F97" s="64" t="s">
        <v>1755</v>
      </c>
      <c r="G97" s="25" t="s">
        <v>1756</v>
      </c>
      <c r="H97" s="25" t="s">
        <v>1740</v>
      </c>
      <c r="I97" s="25" t="s">
        <v>1747</v>
      </c>
      <c r="J97" s="330" t="s">
        <v>1807</v>
      </c>
      <c r="K97" s="329" t="s">
        <v>1729</v>
      </c>
      <c r="L97" s="329"/>
      <c r="M97" s="329"/>
      <c r="N97" s="329"/>
      <c r="O97" s="330" t="s">
        <v>222</v>
      </c>
      <c r="P97" s="328" t="s">
        <v>4</v>
      </c>
      <c r="Q97" s="336" t="s">
        <v>333</v>
      </c>
      <c r="R97" s="332">
        <v>4323627</v>
      </c>
      <c r="S97" s="33">
        <f>R97+U97</f>
        <v>5086621</v>
      </c>
      <c r="T97" s="41">
        <f>R97/S97</f>
        <v>0.84999983289496106</v>
      </c>
      <c r="U97" s="33">
        <f>ROUNDUP((R97/0.85)*0.15,0)+1</f>
        <v>762994</v>
      </c>
      <c r="V97" s="301" t="s">
        <v>333</v>
      </c>
      <c r="W97" s="294" t="s">
        <v>1583</v>
      </c>
      <c r="X97" s="294" t="s">
        <v>80</v>
      </c>
      <c r="Y97" s="39" t="s">
        <v>66</v>
      </c>
      <c r="Z97" s="29" t="s">
        <v>67</v>
      </c>
      <c r="AA97" s="29" t="s">
        <v>69</v>
      </c>
      <c r="AB97" s="32" t="s">
        <v>67</v>
      </c>
      <c r="AC97" s="25" t="s">
        <v>1584</v>
      </c>
      <c r="AD97" s="32" t="s">
        <v>67</v>
      </c>
      <c r="AE97" s="35" t="s">
        <v>1673</v>
      </c>
      <c r="AF97" s="35" t="s">
        <v>1673</v>
      </c>
      <c r="AG97" s="43">
        <v>45764</v>
      </c>
      <c r="AH97" s="44">
        <v>45846</v>
      </c>
      <c r="AI97" s="43" t="s">
        <v>1622</v>
      </c>
    </row>
    <row r="98" spans="1:35" s="4" customFormat="1" ht="11.3" customHeight="1" x14ac:dyDescent="0.2">
      <c r="A98" s="29">
        <v>3</v>
      </c>
      <c r="B98" s="280" t="s">
        <v>1581</v>
      </c>
      <c r="C98" s="25" t="s">
        <v>1740</v>
      </c>
      <c r="D98" s="279" t="s">
        <v>1748</v>
      </c>
      <c r="E98" s="29" t="s">
        <v>1582</v>
      </c>
      <c r="F98" s="64" t="s">
        <v>1755</v>
      </c>
      <c r="G98" s="25" t="s">
        <v>1756</v>
      </c>
      <c r="H98" s="25" t="s">
        <v>1740</v>
      </c>
      <c r="I98" s="25" t="s">
        <v>1747</v>
      </c>
      <c r="J98" s="330" t="s">
        <v>1808</v>
      </c>
      <c r="K98" s="329" t="s">
        <v>1571</v>
      </c>
      <c r="L98" s="329"/>
      <c r="M98" s="329"/>
      <c r="N98" s="329"/>
      <c r="O98" s="330" t="s">
        <v>222</v>
      </c>
      <c r="P98" s="328" t="s">
        <v>4</v>
      </c>
      <c r="Q98" s="336" t="s">
        <v>132</v>
      </c>
      <c r="R98" s="332">
        <v>33305324</v>
      </c>
      <c r="S98" s="33">
        <f>R98+U98</f>
        <v>39182735</v>
      </c>
      <c r="T98" s="41">
        <f>R98/S98</f>
        <v>0.84999998085891659</v>
      </c>
      <c r="U98" s="33">
        <f>ROUNDUP((R98/0.85)*0.15,0)</f>
        <v>5877411</v>
      </c>
      <c r="V98" s="301" t="s">
        <v>132</v>
      </c>
      <c r="W98" s="294" t="s">
        <v>1662</v>
      </c>
      <c r="X98" s="299" t="s">
        <v>1645</v>
      </c>
      <c r="Y98" s="39" t="s">
        <v>66</v>
      </c>
      <c r="Z98" s="29" t="s">
        <v>67</v>
      </c>
      <c r="AA98" s="29" t="s">
        <v>69</v>
      </c>
      <c r="AB98" s="32" t="s">
        <v>67</v>
      </c>
      <c r="AC98" s="25" t="s">
        <v>1572</v>
      </c>
      <c r="AD98" s="32" t="s">
        <v>67</v>
      </c>
      <c r="AE98" s="35" t="s">
        <v>1673</v>
      </c>
      <c r="AF98" s="35" t="s">
        <v>1673</v>
      </c>
      <c r="AG98" s="43">
        <v>45730</v>
      </c>
      <c r="AH98" s="43">
        <v>45804</v>
      </c>
      <c r="AI98" s="43">
        <v>45848</v>
      </c>
    </row>
    <row r="99" spans="1:35" s="4" customFormat="1" ht="11.3" customHeight="1" x14ac:dyDescent="0.2">
      <c r="A99" s="29">
        <v>3</v>
      </c>
      <c r="B99" s="280" t="s">
        <v>1581</v>
      </c>
      <c r="C99" s="25" t="s">
        <v>1740</v>
      </c>
      <c r="D99" s="279" t="s">
        <v>1748</v>
      </c>
      <c r="E99" s="29" t="s">
        <v>1582</v>
      </c>
      <c r="F99" s="64" t="s">
        <v>1755</v>
      </c>
      <c r="G99" s="25" t="s">
        <v>1756</v>
      </c>
      <c r="H99" s="25" t="s">
        <v>1740</v>
      </c>
      <c r="I99" s="25" t="s">
        <v>1747</v>
      </c>
      <c r="J99" s="330" t="s">
        <v>1809</v>
      </c>
      <c r="K99" s="329" t="s">
        <v>1577</v>
      </c>
      <c r="L99" s="339" t="s">
        <v>1578</v>
      </c>
      <c r="M99" s="339" t="s">
        <v>1575</v>
      </c>
      <c r="N99" s="339" t="s">
        <v>1576</v>
      </c>
      <c r="O99" s="330" t="s">
        <v>222</v>
      </c>
      <c r="P99" s="328" t="s">
        <v>4</v>
      </c>
      <c r="Q99" s="336" t="s">
        <v>132</v>
      </c>
      <c r="R99" s="332">
        <v>13812500</v>
      </c>
      <c r="S99" s="33">
        <f>R99+U99</f>
        <v>16250000</v>
      </c>
      <c r="T99" s="41">
        <f>R99/S99</f>
        <v>0.85</v>
      </c>
      <c r="U99" s="33">
        <f>ROUNDUP((R99/0.85)*0.15,0)</f>
        <v>2437500</v>
      </c>
      <c r="V99" s="301" t="s">
        <v>132</v>
      </c>
      <c r="W99" s="294" t="s">
        <v>572</v>
      </c>
      <c r="X99" s="294" t="s">
        <v>80</v>
      </c>
      <c r="Y99" s="48" t="s">
        <v>169</v>
      </c>
      <c r="Z99" s="32" t="s">
        <v>67</v>
      </c>
      <c r="AA99" s="32" t="s">
        <v>69</v>
      </c>
      <c r="AB99" s="32" t="s">
        <v>979</v>
      </c>
      <c r="AC99" s="52" t="s">
        <v>1573</v>
      </c>
      <c r="AD99" s="32" t="s">
        <v>67</v>
      </c>
      <c r="AE99" s="35" t="s">
        <v>1673</v>
      </c>
      <c r="AF99" s="35" t="s">
        <v>1673</v>
      </c>
      <c r="AG99" s="44">
        <v>45722</v>
      </c>
      <c r="AH99" s="44">
        <v>45804</v>
      </c>
      <c r="AI99" s="43" t="s">
        <v>1622</v>
      </c>
    </row>
    <row r="100" spans="1:35" s="4" customFormat="1" ht="11.3" customHeight="1" x14ac:dyDescent="0.2">
      <c r="A100" s="29">
        <v>3</v>
      </c>
      <c r="B100" s="280" t="s">
        <v>1581</v>
      </c>
      <c r="C100" s="25" t="s">
        <v>1740</v>
      </c>
      <c r="D100" s="279" t="s">
        <v>1748</v>
      </c>
      <c r="E100" s="29" t="s">
        <v>1582</v>
      </c>
      <c r="F100" s="64" t="s">
        <v>1755</v>
      </c>
      <c r="G100" s="25" t="s">
        <v>1756</v>
      </c>
      <c r="H100" s="25" t="s">
        <v>1740</v>
      </c>
      <c r="I100" s="25" t="s">
        <v>1747</v>
      </c>
      <c r="J100" s="330" t="s">
        <v>1810</v>
      </c>
      <c r="K100" s="329" t="s">
        <v>1771</v>
      </c>
      <c r="L100" s="340" t="s">
        <v>1785</v>
      </c>
      <c r="M100" s="341" t="s">
        <v>1771</v>
      </c>
      <c r="N100" s="341" t="s">
        <v>1785</v>
      </c>
      <c r="O100" s="342" t="s">
        <v>222</v>
      </c>
      <c r="P100" s="328" t="s">
        <v>4</v>
      </c>
      <c r="Q100" s="336" t="s">
        <v>164</v>
      </c>
      <c r="R100" s="332">
        <v>24669413</v>
      </c>
      <c r="S100" s="33">
        <f>R100+U100</f>
        <v>29022839</v>
      </c>
      <c r="T100" s="41" t="e">
        <f>ROUNDUP((#REF!/0.85)*0.15,0)</f>
        <v>#REF!</v>
      </c>
      <c r="U100" s="33">
        <f>ROUNDUP((R100/0.85)*0.15,0)</f>
        <v>4353426</v>
      </c>
      <c r="V100" s="301" t="s">
        <v>164</v>
      </c>
      <c r="W100" s="294" t="s">
        <v>1629</v>
      </c>
      <c r="X100" s="294" t="s">
        <v>80</v>
      </c>
      <c r="Y100" s="39" t="s">
        <v>66</v>
      </c>
      <c r="Z100" s="29" t="s">
        <v>67</v>
      </c>
      <c r="AA100" s="32" t="s">
        <v>69</v>
      </c>
      <c r="AB100" s="32" t="s">
        <v>67</v>
      </c>
      <c r="AC100" s="25" t="s">
        <v>1628</v>
      </c>
      <c r="AD100" s="32" t="s">
        <v>67</v>
      </c>
      <c r="AE100" s="45" t="s">
        <v>1777</v>
      </c>
      <c r="AF100" s="43">
        <v>45772</v>
      </c>
      <c r="AG100" s="43">
        <v>45791</v>
      </c>
      <c r="AH100" s="44">
        <v>45860</v>
      </c>
      <c r="AI100" s="43" t="s">
        <v>1622</v>
      </c>
    </row>
    <row r="101" spans="1:35" s="4" customFormat="1" ht="10.5" customHeight="1" x14ac:dyDescent="0.2">
      <c r="A101" s="29">
        <v>3</v>
      </c>
      <c r="B101" s="280" t="s">
        <v>1734</v>
      </c>
      <c r="C101" s="25" t="s">
        <v>1739</v>
      </c>
      <c r="D101" s="279" t="s">
        <v>1749</v>
      </c>
      <c r="E101" s="29" t="s">
        <v>1738</v>
      </c>
      <c r="F101" s="64" t="s">
        <v>1761</v>
      </c>
      <c r="G101" s="25" t="s">
        <v>1758</v>
      </c>
      <c r="H101" s="25" t="s">
        <v>1730</v>
      </c>
      <c r="I101" s="25" t="s">
        <v>1731</v>
      </c>
      <c r="J101" s="330" t="s">
        <v>1811</v>
      </c>
      <c r="K101" s="329" t="s">
        <v>1775</v>
      </c>
      <c r="L101" s="329" t="s">
        <v>1611</v>
      </c>
      <c r="M101" s="329"/>
      <c r="N101" s="329"/>
      <c r="O101" s="330" t="s">
        <v>222</v>
      </c>
      <c r="P101" s="328" t="s">
        <v>202</v>
      </c>
      <c r="Q101" s="336" t="s">
        <v>333</v>
      </c>
      <c r="R101" s="332">
        <v>224550286</v>
      </c>
      <c r="S101" s="33">
        <f>R101+U101</f>
        <v>264176808</v>
      </c>
      <c r="T101" s="41">
        <f>R101/S101</f>
        <v>0.84999999697172512</v>
      </c>
      <c r="U101" s="33">
        <f>ROUNDUP((R101/0.85)*0.15,0)</f>
        <v>39626522</v>
      </c>
      <c r="V101" s="301" t="s">
        <v>333</v>
      </c>
      <c r="W101" s="294" t="s">
        <v>1726</v>
      </c>
      <c r="X101" s="294" t="s">
        <v>1725</v>
      </c>
      <c r="Y101" s="39" t="s">
        <v>66</v>
      </c>
      <c r="Z101" s="29" t="s">
        <v>67</v>
      </c>
      <c r="AA101" s="29" t="s">
        <v>69</v>
      </c>
      <c r="AB101" s="32" t="s">
        <v>67</v>
      </c>
      <c r="AC101" s="25" t="s">
        <v>1591</v>
      </c>
      <c r="AD101" s="45" t="s">
        <v>70</v>
      </c>
      <c r="AE101" s="43">
        <v>45106</v>
      </c>
      <c r="AF101" s="44">
        <v>45470</v>
      </c>
      <c r="AG101" s="44">
        <v>45919</v>
      </c>
      <c r="AH101" s="44">
        <v>45937</v>
      </c>
      <c r="AI101" s="44">
        <v>45975</v>
      </c>
    </row>
    <row r="102" spans="1:35" s="4" customFormat="1" ht="11.3" customHeight="1" x14ac:dyDescent="0.2">
      <c r="A102" s="29">
        <v>3</v>
      </c>
      <c r="B102" s="280" t="s">
        <v>1734</v>
      </c>
      <c r="C102" s="25" t="s">
        <v>1739</v>
      </c>
      <c r="D102" s="279" t="s">
        <v>1749</v>
      </c>
      <c r="E102" s="29" t="s">
        <v>1738</v>
      </c>
      <c r="F102" s="64" t="s">
        <v>1754</v>
      </c>
      <c r="G102" s="25" t="s">
        <v>1758</v>
      </c>
      <c r="H102" s="25" t="s">
        <v>1730</v>
      </c>
      <c r="I102" s="25" t="s">
        <v>1731</v>
      </c>
      <c r="J102" s="330" t="s">
        <v>1812</v>
      </c>
      <c r="K102" s="329" t="s">
        <v>1763</v>
      </c>
      <c r="L102" s="329" t="s">
        <v>1800</v>
      </c>
      <c r="M102" s="329"/>
      <c r="N102" s="329"/>
      <c r="O102" s="330" t="s">
        <v>222</v>
      </c>
      <c r="P102" s="328" t="s">
        <v>202</v>
      </c>
      <c r="Q102" s="336" t="s">
        <v>333</v>
      </c>
      <c r="R102" s="332">
        <v>21325092</v>
      </c>
      <c r="S102" s="33">
        <f>R102+U102</f>
        <v>25088344</v>
      </c>
      <c r="T102" s="41">
        <f>R102/S102</f>
        <v>0.84999998405634103</v>
      </c>
      <c r="U102" s="33">
        <f>ROUNDUP((R102/0.85)*0.15,0)</f>
        <v>3763252</v>
      </c>
      <c r="V102" s="301" t="s">
        <v>333</v>
      </c>
      <c r="W102" s="294" t="s">
        <v>200</v>
      </c>
      <c r="X102" s="294" t="s">
        <v>80</v>
      </c>
      <c r="Y102" s="39" t="s">
        <v>66</v>
      </c>
      <c r="Z102" s="29" t="s">
        <v>67</v>
      </c>
      <c r="AA102" s="32" t="s">
        <v>127</v>
      </c>
      <c r="AB102" s="32" t="s">
        <v>67</v>
      </c>
      <c r="AC102" s="25" t="s">
        <v>1728</v>
      </c>
      <c r="AD102" s="32" t="s">
        <v>67</v>
      </c>
      <c r="AE102" s="43">
        <v>45379</v>
      </c>
      <c r="AF102" s="43">
        <v>45433</v>
      </c>
      <c r="AG102" s="43">
        <v>45947</v>
      </c>
      <c r="AH102" s="44">
        <v>45993</v>
      </c>
      <c r="AI102" s="32" t="s">
        <v>1025</v>
      </c>
    </row>
    <row r="103" spans="1:35" s="4" customFormat="1" ht="11.3" customHeight="1" x14ac:dyDescent="0.2">
      <c r="A103" s="29">
        <v>4</v>
      </c>
      <c r="B103" s="280" t="s">
        <v>15</v>
      </c>
      <c r="C103" s="25" t="s">
        <v>16</v>
      </c>
      <c r="D103" s="279" t="s">
        <v>1049</v>
      </c>
      <c r="E103" s="29" t="s">
        <v>49</v>
      </c>
      <c r="F103" s="25" t="s">
        <v>784</v>
      </c>
      <c r="G103" s="25" t="s">
        <v>1346</v>
      </c>
      <c r="H103" s="25" t="s">
        <v>875</v>
      </c>
      <c r="I103" s="25" t="s">
        <v>1348</v>
      </c>
      <c r="J103" s="328" t="s">
        <v>269</v>
      </c>
      <c r="K103" s="329" t="s">
        <v>1819</v>
      </c>
      <c r="L103" s="329" t="s">
        <v>1350</v>
      </c>
      <c r="M103" s="329" t="s">
        <v>134</v>
      </c>
      <c r="N103" s="329" t="s">
        <v>1350</v>
      </c>
      <c r="O103" s="330">
        <v>1</v>
      </c>
      <c r="P103" s="328" t="s">
        <v>4</v>
      </c>
      <c r="Q103" s="331" t="s">
        <v>87</v>
      </c>
      <c r="R103" s="332">
        <v>150476289</v>
      </c>
      <c r="S103" s="33">
        <f>R103+U103</f>
        <v>177030931</v>
      </c>
      <c r="T103" s="41">
        <f>R103/S103</f>
        <v>0.8499999867254836</v>
      </c>
      <c r="U103" s="33">
        <f>ROUNDUP((R103/0.85)*0.15,0)+1+1</f>
        <v>26554642</v>
      </c>
      <c r="V103" s="293" t="s">
        <v>87</v>
      </c>
      <c r="W103" s="294" t="s">
        <v>135</v>
      </c>
      <c r="X103" s="294" t="s">
        <v>135</v>
      </c>
      <c r="Y103" s="39" t="s">
        <v>66</v>
      </c>
      <c r="Z103" s="32" t="s">
        <v>67</v>
      </c>
      <c r="AA103" s="32" t="s">
        <v>127</v>
      </c>
      <c r="AB103" s="32" t="s">
        <v>70</v>
      </c>
      <c r="AC103" s="25" t="s">
        <v>1400</v>
      </c>
      <c r="AD103" s="32" t="s">
        <v>67</v>
      </c>
      <c r="AE103" s="43">
        <v>44833</v>
      </c>
      <c r="AF103" s="43">
        <v>44952</v>
      </c>
      <c r="AG103" s="43">
        <v>45009</v>
      </c>
      <c r="AH103" s="44">
        <v>45153</v>
      </c>
      <c r="AI103" s="43" t="s">
        <v>1622</v>
      </c>
    </row>
    <row r="104" spans="1:35" s="4" customFormat="1" ht="11.3" customHeight="1" x14ac:dyDescent="0.2">
      <c r="A104" s="29">
        <v>4</v>
      </c>
      <c r="B104" s="280" t="s">
        <v>15</v>
      </c>
      <c r="C104" s="25" t="s">
        <v>16</v>
      </c>
      <c r="D104" s="279" t="s">
        <v>1049</v>
      </c>
      <c r="E104" s="29" t="s">
        <v>49</v>
      </c>
      <c r="F104" s="25" t="s">
        <v>784</v>
      </c>
      <c r="G104" s="25" t="s">
        <v>1346</v>
      </c>
      <c r="H104" s="25" t="s">
        <v>875</v>
      </c>
      <c r="I104" s="25" t="s">
        <v>1348</v>
      </c>
      <c r="J104" s="328" t="s">
        <v>269</v>
      </c>
      <c r="K104" s="329" t="s">
        <v>134</v>
      </c>
      <c r="L104" s="329" t="s">
        <v>1350</v>
      </c>
      <c r="M104" s="329" t="s">
        <v>134</v>
      </c>
      <c r="N104" s="329" t="s">
        <v>1350</v>
      </c>
      <c r="O104" s="330">
        <v>2</v>
      </c>
      <c r="P104" s="328" t="s">
        <v>4</v>
      </c>
      <c r="Q104" s="331" t="s">
        <v>87</v>
      </c>
      <c r="R104" s="332">
        <v>12826335</v>
      </c>
      <c r="S104" s="33">
        <f>R104+U104</f>
        <v>15089807</v>
      </c>
      <c r="T104" s="41">
        <f>R104/S104</f>
        <v>0.84999993704359511</v>
      </c>
      <c r="U104" s="33">
        <f>ROUNDUP((R104/0.85)*0.15,0)+1</f>
        <v>2263472</v>
      </c>
      <c r="V104" s="293" t="s">
        <v>87</v>
      </c>
      <c r="W104" s="294" t="s">
        <v>135</v>
      </c>
      <c r="X104" s="294" t="s">
        <v>135</v>
      </c>
      <c r="Y104" s="39" t="s">
        <v>66</v>
      </c>
      <c r="Z104" s="32" t="s">
        <v>67</v>
      </c>
      <c r="AA104" s="32" t="s">
        <v>127</v>
      </c>
      <c r="AB104" s="32" t="s">
        <v>70</v>
      </c>
      <c r="AC104" s="25" t="s">
        <v>1401</v>
      </c>
      <c r="AD104" s="32" t="s">
        <v>67</v>
      </c>
      <c r="AE104" s="44">
        <v>45225</v>
      </c>
      <c r="AF104" s="43">
        <v>45429</v>
      </c>
      <c r="AG104" s="43">
        <v>45344</v>
      </c>
      <c r="AH104" s="44">
        <v>45412</v>
      </c>
      <c r="AI104" s="43" t="s">
        <v>1622</v>
      </c>
    </row>
    <row r="105" spans="1:35" s="4" customFormat="1" ht="11.3" customHeight="1" x14ac:dyDescent="0.2">
      <c r="A105" s="29">
        <v>4</v>
      </c>
      <c r="B105" s="280" t="s">
        <v>15</v>
      </c>
      <c r="C105" s="25" t="s">
        <v>16</v>
      </c>
      <c r="D105" s="279" t="s">
        <v>1049</v>
      </c>
      <c r="E105" s="29" t="s">
        <v>49</v>
      </c>
      <c r="F105" s="25" t="s">
        <v>784</v>
      </c>
      <c r="G105" s="25" t="s">
        <v>1346</v>
      </c>
      <c r="H105" s="25" t="s">
        <v>875</v>
      </c>
      <c r="I105" s="25" t="s">
        <v>1348</v>
      </c>
      <c r="J105" s="328" t="s">
        <v>269</v>
      </c>
      <c r="K105" s="329" t="s">
        <v>134</v>
      </c>
      <c r="L105" s="329" t="s">
        <v>1350</v>
      </c>
      <c r="M105" s="329" t="s">
        <v>134</v>
      </c>
      <c r="N105" s="329" t="s">
        <v>1350</v>
      </c>
      <c r="O105" s="330">
        <v>3</v>
      </c>
      <c r="P105" s="328" t="s">
        <v>4</v>
      </c>
      <c r="Q105" s="331" t="s">
        <v>87</v>
      </c>
      <c r="R105" s="332">
        <v>6764203</v>
      </c>
      <c r="S105" s="33">
        <f>R105+U105</f>
        <v>7957886</v>
      </c>
      <c r="T105" s="41">
        <f>R105/S105</f>
        <v>0.84999998743384864</v>
      </c>
      <c r="U105" s="33">
        <f>ROUNDUP((R105/0.85)*0.15,0)</f>
        <v>1193683</v>
      </c>
      <c r="V105" s="293" t="s">
        <v>87</v>
      </c>
      <c r="W105" s="294" t="s">
        <v>135</v>
      </c>
      <c r="X105" s="294" t="s">
        <v>135</v>
      </c>
      <c r="Y105" s="39" t="s">
        <v>66</v>
      </c>
      <c r="Z105" s="32" t="s">
        <v>67</v>
      </c>
      <c r="AA105" s="32" t="s">
        <v>127</v>
      </c>
      <c r="AB105" s="32" t="s">
        <v>70</v>
      </c>
      <c r="AC105" s="25" t="s">
        <v>1402</v>
      </c>
      <c r="AD105" s="32" t="s">
        <v>67</v>
      </c>
      <c r="AE105" s="44">
        <v>45407</v>
      </c>
      <c r="AF105" s="44">
        <v>45470</v>
      </c>
      <c r="AG105" s="44">
        <v>45408</v>
      </c>
      <c r="AH105" s="44">
        <v>45517</v>
      </c>
      <c r="AI105" s="43" t="s">
        <v>1622</v>
      </c>
    </row>
    <row r="106" spans="1:35" s="4" customFormat="1" ht="11.3" customHeight="1" x14ac:dyDescent="0.2">
      <c r="A106" s="29">
        <v>4</v>
      </c>
      <c r="B106" s="280" t="s">
        <v>15</v>
      </c>
      <c r="C106" s="25" t="s">
        <v>16</v>
      </c>
      <c r="D106" s="279" t="s">
        <v>1049</v>
      </c>
      <c r="E106" s="29" t="s">
        <v>49</v>
      </c>
      <c r="F106" s="25" t="s">
        <v>784</v>
      </c>
      <c r="G106" s="25" t="s">
        <v>1346</v>
      </c>
      <c r="H106" s="25" t="s">
        <v>875</v>
      </c>
      <c r="I106" s="25" t="s">
        <v>1348</v>
      </c>
      <c r="J106" s="328" t="s">
        <v>269</v>
      </c>
      <c r="K106" s="329" t="s">
        <v>134</v>
      </c>
      <c r="L106" s="329" t="s">
        <v>1350</v>
      </c>
      <c r="M106" s="329" t="s">
        <v>134</v>
      </c>
      <c r="N106" s="329" t="s">
        <v>1350</v>
      </c>
      <c r="O106" s="330">
        <v>4</v>
      </c>
      <c r="P106" s="328" t="s">
        <v>4</v>
      </c>
      <c r="Q106" s="331" t="s">
        <v>87</v>
      </c>
      <c r="R106" s="332">
        <v>3346264</v>
      </c>
      <c r="S106" s="33">
        <f>R106+U106</f>
        <v>3936782</v>
      </c>
      <c r="T106" s="41">
        <f>R106/S106</f>
        <v>0.84999982218979864</v>
      </c>
      <c r="U106" s="33">
        <f>ROUNDUP((R106/0.85)*0.15,0)</f>
        <v>590518</v>
      </c>
      <c r="V106" s="293" t="s">
        <v>87</v>
      </c>
      <c r="W106" s="294" t="s">
        <v>135</v>
      </c>
      <c r="X106" s="294" t="s">
        <v>135</v>
      </c>
      <c r="Y106" s="39" t="s">
        <v>66</v>
      </c>
      <c r="Z106" s="32" t="s">
        <v>67</v>
      </c>
      <c r="AA106" s="32" t="s">
        <v>127</v>
      </c>
      <c r="AB106" s="32" t="s">
        <v>70</v>
      </c>
      <c r="AC106" s="25" t="s">
        <v>1403</v>
      </c>
      <c r="AD106" s="32" t="s">
        <v>67</v>
      </c>
      <c r="AE106" s="44">
        <v>45533</v>
      </c>
      <c r="AF106" s="44">
        <v>45581</v>
      </c>
      <c r="AG106" s="44">
        <v>45534</v>
      </c>
      <c r="AH106" s="44">
        <v>45601</v>
      </c>
      <c r="AI106" s="43" t="s">
        <v>1622</v>
      </c>
    </row>
    <row r="107" spans="1:35" s="4" customFormat="1" ht="11.3" customHeight="1" x14ac:dyDescent="0.2">
      <c r="A107" s="29">
        <v>4</v>
      </c>
      <c r="B107" s="280" t="s">
        <v>15</v>
      </c>
      <c r="C107" s="25" t="s">
        <v>16</v>
      </c>
      <c r="D107" s="279" t="s">
        <v>1049</v>
      </c>
      <c r="E107" s="29" t="s">
        <v>49</v>
      </c>
      <c r="F107" s="25" t="s">
        <v>784</v>
      </c>
      <c r="G107" s="25" t="s">
        <v>1346</v>
      </c>
      <c r="H107" s="25" t="s">
        <v>875</v>
      </c>
      <c r="I107" s="25" t="s">
        <v>1348</v>
      </c>
      <c r="J107" s="328" t="s">
        <v>269</v>
      </c>
      <c r="K107" s="329" t="s">
        <v>134</v>
      </c>
      <c r="L107" s="329" t="s">
        <v>1350</v>
      </c>
      <c r="M107" s="329" t="s">
        <v>134</v>
      </c>
      <c r="N107" s="329" t="s">
        <v>1350</v>
      </c>
      <c r="O107" s="330">
        <v>5</v>
      </c>
      <c r="P107" s="328" t="s">
        <v>4</v>
      </c>
      <c r="Q107" s="331" t="s">
        <v>87</v>
      </c>
      <c r="R107" s="332">
        <v>113511729</v>
      </c>
      <c r="S107" s="33">
        <f>R107+U107</f>
        <v>133543211</v>
      </c>
      <c r="T107" s="41">
        <f>R107/S107</f>
        <v>0.84999999737912546</v>
      </c>
      <c r="U107" s="33">
        <f>ROUNDUP((R107/0.85)*0.15,0)</f>
        <v>20031482</v>
      </c>
      <c r="V107" s="293" t="s">
        <v>87</v>
      </c>
      <c r="W107" s="294" t="s">
        <v>1510</v>
      </c>
      <c r="X107" s="294" t="s">
        <v>1510</v>
      </c>
      <c r="Y107" s="39" t="s">
        <v>66</v>
      </c>
      <c r="Z107" s="32" t="s">
        <v>67</v>
      </c>
      <c r="AA107" s="32" t="s">
        <v>127</v>
      </c>
      <c r="AB107" s="32" t="s">
        <v>70</v>
      </c>
      <c r="AC107" s="25" t="s">
        <v>1510</v>
      </c>
      <c r="AD107" s="32" t="s">
        <v>67</v>
      </c>
      <c r="AE107" s="43" t="s">
        <v>1567</v>
      </c>
      <c r="AF107" s="43" t="s">
        <v>1567</v>
      </c>
      <c r="AG107" s="43" t="s">
        <v>1567</v>
      </c>
      <c r="AH107" s="43" t="s">
        <v>80</v>
      </c>
      <c r="AI107" s="43">
        <v>45292</v>
      </c>
    </row>
    <row r="108" spans="1:35" s="4" customFormat="1" ht="10.5" customHeight="1" x14ac:dyDescent="0.2">
      <c r="A108" s="29">
        <v>4</v>
      </c>
      <c r="B108" s="280" t="s">
        <v>15</v>
      </c>
      <c r="C108" s="25" t="s">
        <v>16</v>
      </c>
      <c r="D108" s="279" t="s">
        <v>1049</v>
      </c>
      <c r="E108" s="29" t="s">
        <v>49</v>
      </c>
      <c r="F108" s="25" t="s">
        <v>784</v>
      </c>
      <c r="G108" s="25" t="s">
        <v>1346</v>
      </c>
      <c r="H108" s="25" t="s">
        <v>875</v>
      </c>
      <c r="I108" s="25" t="s">
        <v>1348</v>
      </c>
      <c r="J108" s="328" t="s">
        <v>659</v>
      </c>
      <c r="K108" s="329" t="s">
        <v>136</v>
      </c>
      <c r="L108" s="329" t="s">
        <v>1351</v>
      </c>
      <c r="M108" s="329" t="s">
        <v>876</v>
      </c>
      <c r="N108" s="329" t="s">
        <v>1362</v>
      </c>
      <c r="O108" s="330">
        <v>1</v>
      </c>
      <c r="P108" s="328" t="s">
        <v>4</v>
      </c>
      <c r="Q108" s="331" t="s">
        <v>87</v>
      </c>
      <c r="R108" s="332">
        <v>1020000</v>
      </c>
      <c r="S108" s="33">
        <f>R108+U108</f>
        <v>1200000</v>
      </c>
      <c r="T108" s="41">
        <f>R108/S108</f>
        <v>0.85</v>
      </c>
      <c r="U108" s="33">
        <f>ROUNDUP((R108/0.85)*0.15,0)</f>
        <v>180000</v>
      </c>
      <c r="V108" s="293" t="s">
        <v>87</v>
      </c>
      <c r="W108" s="294" t="s">
        <v>137</v>
      </c>
      <c r="X108" s="294" t="s">
        <v>138</v>
      </c>
      <c r="Y108" s="39" t="s">
        <v>66</v>
      </c>
      <c r="Z108" s="32" t="s">
        <v>67</v>
      </c>
      <c r="AA108" s="32" t="s">
        <v>127</v>
      </c>
      <c r="AB108" s="32" t="s">
        <v>70</v>
      </c>
      <c r="AC108" s="25" t="s">
        <v>139</v>
      </c>
      <c r="AD108" s="32" t="s">
        <v>67</v>
      </c>
      <c r="AE108" s="43">
        <v>45498</v>
      </c>
      <c r="AF108" s="44">
        <v>45625</v>
      </c>
      <c r="AG108" s="43">
        <v>45583</v>
      </c>
      <c r="AH108" s="43">
        <v>45685</v>
      </c>
      <c r="AI108" s="43" t="s">
        <v>1622</v>
      </c>
    </row>
    <row r="109" spans="1:35" s="4" customFormat="1" ht="11.3" customHeight="1" x14ac:dyDescent="0.2">
      <c r="A109" s="29">
        <v>4</v>
      </c>
      <c r="B109" s="280" t="s">
        <v>15</v>
      </c>
      <c r="C109" s="25" t="s">
        <v>16</v>
      </c>
      <c r="D109" s="279" t="s">
        <v>1049</v>
      </c>
      <c r="E109" s="29" t="s">
        <v>49</v>
      </c>
      <c r="F109" s="25" t="s">
        <v>784</v>
      </c>
      <c r="G109" s="25" t="s">
        <v>1346</v>
      </c>
      <c r="H109" s="25" t="s">
        <v>875</v>
      </c>
      <c r="I109" s="25" t="s">
        <v>1348</v>
      </c>
      <c r="J109" s="328" t="s">
        <v>659</v>
      </c>
      <c r="K109" s="329" t="s">
        <v>136</v>
      </c>
      <c r="L109" s="329" t="s">
        <v>1351</v>
      </c>
      <c r="M109" s="329" t="s">
        <v>876</v>
      </c>
      <c r="N109" s="329" t="s">
        <v>1362</v>
      </c>
      <c r="O109" s="330">
        <v>2</v>
      </c>
      <c r="P109" s="328" t="s">
        <v>4</v>
      </c>
      <c r="Q109" s="331" t="s">
        <v>87</v>
      </c>
      <c r="R109" s="332">
        <v>4930000</v>
      </c>
      <c r="S109" s="33">
        <f>R109+U109</f>
        <v>5800000</v>
      </c>
      <c r="T109" s="41">
        <f>R109/S109</f>
        <v>0.85</v>
      </c>
      <c r="U109" s="33">
        <f>ROUNDUP((R109/0.85)*0.15,0)</f>
        <v>870000</v>
      </c>
      <c r="V109" s="293" t="s">
        <v>87</v>
      </c>
      <c r="W109" s="294" t="s">
        <v>137</v>
      </c>
      <c r="X109" s="294" t="s">
        <v>138</v>
      </c>
      <c r="Y109" s="39" t="s">
        <v>83</v>
      </c>
      <c r="Z109" s="32" t="s">
        <v>67</v>
      </c>
      <c r="AA109" s="32" t="s">
        <v>127</v>
      </c>
      <c r="AB109" s="32" t="s">
        <v>70</v>
      </c>
      <c r="AC109" s="25" t="s">
        <v>1539</v>
      </c>
      <c r="AD109" s="32" t="s">
        <v>67</v>
      </c>
      <c r="AE109" s="43">
        <v>45533</v>
      </c>
      <c r="AF109" s="44">
        <v>45595</v>
      </c>
      <c r="AG109" s="43">
        <v>45581</v>
      </c>
      <c r="AH109" s="44">
        <v>45664</v>
      </c>
      <c r="AI109" s="43">
        <v>45698</v>
      </c>
    </row>
    <row r="110" spans="1:35" s="4" customFormat="1" ht="11.3" customHeight="1" x14ac:dyDescent="0.2">
      <c r="A110" s="29">
        <v>4</v>
      </c>
      <c r="B110" s="280" t="s">
        <v>15</v>
      </c>
      <c r="C110" s="25" t="s">
        <v>16</v>
      </c>
      <c r="D110" s="279" t="s">
        <v>1049</v>
      </c>
      <c r="E110" s="29" t="s">
        <v>49</v>
      </c>
      <c r="F110" s="25" t="s">
        <v>784</v>
      </c>
      <c r="G110" s="25" t="s">
        <v>1346</v>
      </c>
      <c r="H110" s="25" t="s">
        <v>875</v>
      </c>
      <c r="I110" s="25" t="s">
        <v>1348</v>
      </c>
      <c r="J110" s="328" t="s">
        <v>270</v>
      </c>
      <c r="K110" s="329" t="s">
        <v>140</v>
      </c>
      <c r="L110" s="329" t="s">
        <v>1352</v>
      </c>
      <c r="M110" s="329" t="s">
        <v>877</v>
      </c>
      <c r="N110" s="329" t="s">
        <v>1363</v>
      </c>
      <c r="O110" s="330">
        <v>1</v>
      </c>
      <c r="P110" s="328" t="s">
        <v>4</v>
      </c>
      <c r="Q110" s="331" t="s">
        <v>87</v>
      </c>
      <c r="R110" s="332">
        <v>18297724</v>
      </c>
      <c r="S110" s="33">
        <f>R110+U110</f>
        <v>21526735</v>
      </c>
      <c r="T110" s="41">
        <f>R110/S110</f>
        <v>0.84999996515960274</v>
      </c>
      <c r="U110" s="33">
        <f>ROUNDUP((R110/0.85)*0.15,0)</f>
        <v>3229011</v>
      </c>
      <c r="V110" s="293" t="s">
        <v>87</v>
      </c>
      <c r="W110" s="294" t="s">
        <v>1545</v>
      </c>
      <c r="X110" s="294" t="s">
        <v>142</v>
      </c>
      <c r="Y110" s="48" t="s">
        <v>66</v>
      </c>
      <c r="Z110" s="32" t="s">
        <v>67</v>
      </c>
      <c r="AA110" s="32" t="s">
        <v>69</v>
      </c>
      <c r="AB110" s="32" t="s">
        <v>67</v>
      </c>
      <c r="AC110" s="25" t="s">
        <v>1546</v>
      </c>
      <c r="AD110" s="32" t="s">
        <v>67</v>
      </c>
      <c r="AE110" s="43">
        <v>45533</v>
      </c>
      <c r="AF110" s="43">
        <v>45581</v>
      </c>
      <c r="AG110" s="43">
        <v>45560</v>
      </c>
      <c r="AH110" s="44">
        <v>45622</v>
      </c>
      <c r="AI110" s="43">
        <v>45749</v>
      </c>
    </row>
    <row r="111" spans="1:35" s="4" customFormat="1" ht="11.3" customHeight="1" x14ac:dyDescent="0.2">
      <c r="A111" s="29">
        <v>4</v>
      </c>
      <c r="B111" s="280" t="s">
        <v>15</v>
      </c>
      <c r="C111" s="25" t="s">
        <v>16</v>
      </c>
      <c r="D111" s="279" t="s">
        <v>1049</v>
      </c>
      <c r="E111" s="29" t="s">
        <v>49</v>
      </c>
      <c r="F111" s="25" t="s">
        <v>784</v>
      </c>
      <c r="G111" s="25" t="s">
        <v>1346</v>
      </c>
      <c r="H111" s="25" t="s">
        <v>875</v>
      </c>
      <c r="I111" s="25" t="s">
        <v>1348</v>
      </c>
      <c r="J111" s="328" t="s">
        <v>270</v>
      </c>
      <c r="K111" s="329" t="s">
        <v>140</v>
      </c>
      <c r="L111" s="329"/>
      <c r="M111" s="329"/>
      <c r="N111" s="329"/>
      <c r="O111" s="330">
        <v>2</v>
      </c>
      <c r="P111" s="328" t="s">
        <v>4</v>
      </c>
      <c r="Q111" s="331" t="s">
        <v>87</v>
      </c>
      <c r="R111" s="332">
        <v>3060000</v>
      </c>
      <c r="S111" s="33">
        <f>R111+U111</f>
        <v>3600000</v>
      </c>
      <c r="T111" s="41">
        <f>R111/S111</f>
        <v>0.85</v>
      </c>
      <c r="U111" s="33">
        <f>ROUNDUP((R111/0.85)*0.15,0)</f>
        <v>540000</v>
      </c>
      <c r="V111" s="293" t="s">
        <v>87</v>
      </c>
      <c r="W111" s="294" t="s">
        <v>141</v>
      </c>
      <c r="X111" s="294" t="s">
        <v>1547</v>
      </c>
      <c r="Y111" s="48" t="s">
        <v>66</v>
      </c>
      <c r="Z111" s="32" t="s">
        <v>67</v>
      </c>
      <c r="AA111" s="32" t="s">
        <v>69</v>
      </c>
      <c r="AB111" s="32" t="s">
        <v>67</v>
      </c>
      <c r="AC111" s="25" t="s">
        <v>1548</v>
      </c>
      <c r="AD111" s="32" t="s">
        <v>67</v>
      </c>
      <c r="AE111" s="43">
        <v>45533</v>
      </c>
      <c r="AF111" s="43">
        <v>45581</v>
      </c>
      <c r="AG111" s="43">
        <v>45560</v>
      </c>
      <c r="AH111" s="44">
        <v>45622</v>
      </c>
      <c r="AI111" s="43" t="s">
        <v>1622</v>
      </c>
    </row>
    <row r="112" spans="1:35" s="4" customFormat="1" ht="11.3" customHeight="1" x14ac:dyDescent="0.2">
      <c r="A112" s="29">
        <v>4</v>
      </c>
      <c r="B112" s="280" t="s">
        <v>15</v>
      </c>
      <c r="C112" s="25" t="s">
        <v>16</v>
      </c>
      <c r="D112" s="279" t="s">
        <v>1049</v>
      </c>
      <c r="E112" s="280" t="s">
        <v>49</v>
      </c>
      <c r="F112" s="25" t="s">
        <v>784</v>
      </c>
      <c r="G112" s="25" t="s">
        <v>1346</v>
      </c>
      <c r="H112" s="25" t="s">
        <v>875</v>
      </c>
      <c r="I112" s="25" t="s">
        <v>1348</v>
      </c>
      <c r="J112" s="328" t="s">
        <v>271</v>
      </c>
      <c r="K112" s="329" t="s">
        <v>143</v>
      </c>
      <c r="L112" s="329" t="s">
        <v>1353</v>
      </c>
      <c r="M112" s="329" t="s">
        <v>143</v>
      </c>
      <c r="N112" s="329" t="s">
        <v>1353</v>
      </c>
      <c r="O112" s="330" t="s">
        <v>222</v>
      </c>
      <c r="P112" s="328" t="s">
        <v>4</v>
      </c>
      <c r="Q112" s="331" t="s">
        <v>87</v>
      </c>
      <c r="R112" s="332">
        <v>10461001</v>
      </c>
      <c r="S112" s="33">
        <f>R112+U112</f>
        <v>12307060</v>
      </c>
      <c r="T112" s="41">
        <f>R112/S112</f>
        <v>0.85</v>
      </c>
      <c r="U112" s="33">
        <f>ROUNDUP((R112/0.85)*0.15,0)</f>
        <v>1846059</v>
      </c>
      <c r="V112" s="293" t="s">
        <v>87</v>
      </c>
      <c r="W112" s="294" t="s">
        <v>667</v>
      </c>
      <c r="X112" s="294" t="s">
        <v>80</v>
      </c>
      <c r="Y112" s="48" t="s">
        <v>66</v>
      </c>
      <c r="Z112" s="32" t="s">
        <v>67</v>
      </c>
      <c r="AA112" s="32" t="s">
        <v>69</v>
      </c>
      <c r="AB112" s="32" t="s">
        <v>67</v>
      </c>
      <c r="AC112" s="25" t="s">
        <v>144</v>
      </c>
      <c r="AD112" s="32" t="s">
        <v>67</v>
      </c>
      <c r="AE112" s="43">
        <v>44959</v>
      </c>
      <c r="AF112" s="43">
        <v>45086</v>
      </c>
      <c r="AG112" s="43">
        <v>45009</v>
      </c>
      <c r="AH112" s="44">
        <v>45153</v>
      </c>
      <c r="AI112" s="43" t="s">
        <v>1622</v>
      </c>
    </row>
    <row r="113" spans="1:35" s="4" customFormat="1" ht="11.3" customHeight="1" x14ac:dyDescent="0.2">
      <c r="A113" s="29">
        <v>4</v>
      </c>
      <c r="B113" s="280" t="s">
        <v>15</v>
      </c>
      <c r="C113" s="25" t="s">
        <v>16</v>
      </c>
      <c r="D113" s="279" t="s">
        <v>1049</v>
      </c>
      <c r="E113" s="280" t="s">
        <v>50</v>
      </c>
      <c r="F113" s="25" t="s">
        <v>765</v>
      </c>
      <c r="G113" s="25" t="s">
        <v>1347</v>
      </c>
      <c r="H113" s="25" t="s">
        <v>878</v>
      </c>
      <c r="I113" s="25" t="s">
        <v>1349</v>
      </c>
      <c r="J113" s="328" t="s">
        <v>272</v>
      </c>
      <c r="K113" s="329" t="s">
        <v>146</v>
      </c>
      <c r="L113" s="329" t="s">
        <v>1354</v>
      </c>
      <c r="M113" s="329" t="s">
        <v>1009</v>
      </c>
      <c r="N113" s="329" t="s">
        <v>1364</v>
      </c>
      <c r="O113" s="330" t="s">
        <v>222</v>
      </c>
      <c r="P113" s="328" t="s">
        <v>217</v>
      </c>
      <c r="Q113" s="331" t="s">
        <v>87</v>
      </c>
      <c r="R113" s="332">
        <v>7199882</v>
      </c>
      <c r="S113" s="33">
        <f>R113+U113</f>
        <v>8470450</v>
      </c>
      <c r="T113" s="41">
        <f>R113/S113</f>
        <v>0.84999994097125886</v>
      </c>
      <c r="U113" s="33">
        <f>ROUNDUP((R113/0.85)*0.15,0)</f>
        <v>1270568</v>
      </c>
      <c r="V113" s="293" t="s">
        <v>87</v>
      </c>
      <c r="W113" s="294" t="s">
        <v>224</v>
      </c>
      <c r="X113" s="294" t="s">
        <v>670</v>
      </c>
      <c r="Y113" s="48" t="s">
        <v>66</v>
      </c>
      <c r="Z113" s="32" t="s">
        <v>67</v>
      </c>
      <c r="AA113" s="29" t="s">
        <v>69</v>
      </c>
      <c r="AB113" s="32" t="s">
        <v>67</v>
      </c>
      <c r="AC113" s="25" t="s">
        <v>624</v>
      </c>
      <c r="AD113" s="32" t="s">
        <v>67</v>
      </c>
      <c r="AE113" s="43">
        <v>44833</v>
      </c>
      <c r="AF113" s="43">
        <v>44952</v>
      </c>
      <c r="AG113" s="44">
        <v>45112</v>
      </c>
      <c r="AH113" s="44">
        <v>45258</v>
      </c>
      <c r="AI113" s="43" t="s">
        <v>1622</v>
      </c>
    </row>
    <row r="114" spans="1:35" s="4" customFormat="1" ht="11.3" customHeight="1" x14ac:dyDescent="0.2">
      <c r="A114" s="29">
        <v>4</v>
      </c>
      <c r="B114" s="280" t="s">
        <v>15</v>
      </c>
      <c r="C114" s="25" t="s">
        <v>16</v>
      </c>
      <c r="D114" s="279" t="s">
        <v>1049</v>
      </c>
      <c r="E114" s="280" t="s">
        <v>50</v>
      </c>
      <c r="F114" s="25" t="s">
        <v>765</v>
      </c>
      <c r="G114" s="25" t="s">
        <v>1347</v>
      </c>
      <c r="H114" s="25" t="s">
        <v>878</v>
      </c>
      <c r="I114" s="25" t="s">
        <v>1349</v>
      </c>
      <c r="J114" s="328" t="s">
        <v>273</v>
      </c>
      <c r="K114" s="329" t="s">
        <v>145</v>
      </c>
      <c r="L114" s="329" t="s">
        <v>1355</v>
      </c>
      <c r="M114" s="329" t="s">
        <v>879</v>
      </c>
      <c r="N114" s="329" t="s">
        <v>1365</v>
      </c>
      <c r="O114" s="330" t="s">
        <v>222</v>
      </c>
      <c r="P114" s="328" t="s">
        <v>217</v>
      </c>
      <c r="Q114" s="331" t="s">
        <v>87</v>
      </c>
      <c r="R114" s="332">
        <v>12575937</v>
      </c>
      <c r="S114" s="33">
        <f>R114+U114</f>
        <v>14795220</v>
      </c>
      <c r="T114" s="41">
        <f>R114/S114</f>
        <v>0.85</v>
      </c>
      <c r="U114" s="33">
        <f>ROUNDUP((R114/0.85)*0.15,0)</f>
        <v>2219283</v>
      </c>
      <c r="V114" s="293" t="s">
        <v>87</v>
      </c>
      <c r="W114" s="294" t="s">
        <v>668</v>
      </c>
      <c r="X114" s="294" t="s">
        <v>567</v>
      </c>
      <c r="Y114" s="39" t="s">
        <v>66</v>
      </c>
      <c r="Z114" s="32" t="s">
        <v>67</v>
      </c>
      <c r="AA114" s="29" t="s">
        <v>69</v>
      </c>
      <c r="AB114" s="32" t="s">
        <v>67</v>
      </c>
      <c r="AC114" s="25" t="s">
        <v>623</v>
      </c>
      <c r="AD114" s="32" t="s">
        <v>67</v>
      </c>
      <c r="AE114" s="43">
        <v>45071</v>
      </c>
      <c r="AF114" s="43">
        <v>45111</v>
      </c>
      <c r="AG114" s="43">
        <v>45107</v>
      </c>
      <c r="AH114" s="44">
        <v>45482</v>
      </c>
      <c r="AI114" s="43" t="s">
        <v>1622</v>
      </c>
    </row>
    <row r="115" spans="1:35" s="4" customFormat="1" ht="11.3" customHeight="1" x14ac:dyDescent="0.2">
      <c r="A115" s="29">
        <v>4</v>
      </c>
      <c r="B115" s="280" t="s">
        <v>15</v>
      </c>
      <c r="C115" s="25" t="s">
        <v>16</v>
      </c>
      <c r="D115" s="279" t="s">
        <v>1049</v>
      </c>
      <c r="E115" s="280" t="s">
        <v>50</v>
      </c>
      <c r="F115" s="25" t="s">
        <v>765</v>
      </c>
      <c r="G115" s="25" t="s">
        <v>1347</v>
      </c>
      <c r="H115" s="25" t="s">
        <v>878</v>
      </c>
      <c r="I115" s="25" t="s">
        <v>1349</v>
      </c>
      <c r="J115" s="328" t="s">
        <v>274</v>
      </c>
      <c r="K115" s="329" t="s">
        <v>309</v>
      </c>
      <c r="L115" s="329" t="s">
        <v>1356</v>
      </c>
      <c r="M115" s="329" t="s">
        <v>881</v>
      </c>
      <c r="N115" s="329" t="s">
        <v>1366</v>
      </c>
      <c r="O115" s="330" t="s">
        <v>222</v>
      </c>
      <c r="P115" s="328" t="s">
        <v>217</v>
      </c>
      <c r="Q115" s="331" t="s">
        <v>87</v>
      </c>
      <c r="R115" s="332">
        <v>961350</v>
      </c>
      <c r="S115" s="33">
        <f>R115+U115</f>
        <v>1131000</v>
      </c>
      <c r="T115" s="41">
        <f>R115/S115</f>
        <v>0.85</v>
      </c>
      <c r="U115" s="33">
        <f>ROUNDUP((R115/0.85)*0.15,0)</f>
        <v>169650</v>
      </c>
      <c r="V115" s="293" t="s">
        <v>87</v>
      </c>
      <c r="W115" s="294" t="s">
        <v>669</v>
      </c>
      <c r="X115" s="294" t="s">
        <v>151</v>
      </c>
      <c r="Y115" s="48" t="s">
        <v>66</v>
      </c>
      <c r="Z115" s="32" t="s">
        <v>67</v>
      </c>
      <c r="AA115" s="29" t="s">
        <v>69</v>
      </c>
      <c r="AB115" s="32" t="s">
        <v>67</v>
      </c>
      <c r="AC115" s="25" t="s">
        <v>1680</v>
      </c>
      <c r="AD115" s="32" t="s">
        <v>67</v>
      </c>
      <c r="AE115" s="43">
        <v>45281</v>
      </c>
      <c r="AF115" s="44">
        <v>45320</v>
      </c>
      <c r="AG115" s="44">
        <v>45252</v>
      </c>
      <c r="AH115" s="44">
        <v>45517</v>
      </c>
      <c r="AI115" s="43" t="s">
        <v>1622</v>
      </c>
    </row>
    <row r="116" spans="1:35" s="4" customFormat="1" ht="11.3" customHeight="1" x14ac:dyDescent="0.2">
      <c r="A116" s="29">
        <v>4</v>
      </c>
      <c r="B116" s="280" t="s">
        <v>15</v>
      </c>
      <c r="C116" s="25" t="s">
        <v>16</v>
      </c>
      <c r="D116" s="279" t="s">
        <v>1049</v>
      </c>
      <c r="E116" s="280" t="s">
        <v>50</v>
      </c>
      <c r="F116" s="25" t="s">
        <v>765</v>
      </c>
      <c r="G116" s="25" t="s">
        <v>1347</v>
      </c>
      <c r="H116" s="25" t="s">
        <v>878</v>
      </c>
      <c r="I116" s="25" t="s">
        <v>1349</v>
      </c>
      <c r="J116" s="328" t="s">
        <v>275</v>
      </c>
      <c r="K116" s="329" t="s">
        <v>308</v>
      </c>
      <c r="L116" s="329" t="s">
        <v>1357</v>
      </c>
      <c r="M116" s="329" t="s">
        <v>880</v>
      </c>
      <c r="N116" s="329" t="s">
        <v>1367</v>
      </c>
      <c r="O116" s="330" t="s">
        <v>222</v>
      </c>
      <c r="P116" s="328" t="s">
        <v>217</v>
      </c>
      <c r="Q116" s="331" t="s">
        <v>87</v>
      </c>
      <c r="R116" s="332">
        <v>443700</v>
      </c>
      <c r="S116" s="33">
        <f>R116+U116</f>
        <v>522000</v>
      </c>
      <c r="T116" s="41">
        <f>R116/S116</f>
        <v>0.85</v>
      </c>
      <c r="U116" s="33">
        <f>ROUNDUP((R116/0.85)*0.15,0)</f>
        <v>78300</v>
      </c>
      <c r="V116" s="293" t="s">
        <v>87</v>
      </c>
      <c r="W116" s="294" t="s">
        <v>147</v>
      </c>
      <c r="X116" s="294" t="s">
        <v>148</v>
      </c>
      <c r="Y116" s="39" t="s">
        <v>66</v>
      </c>
      <c r="Z116" s="29" t="s">
        <v>67</v>
      </c>
      <c r="AA116" s="29" t="s">
        <v>69</v>
      </c>
      <c r="AB116" s="32" t="s">
        <v>67</v>
      </c>
      <c r="AC116" s="25" t="s">
        <v>149</v>
      </c>
      <c r="AD116" s="32" t="s">
        <v>67</v>
      </c>
      <c r="AE116" s="44">
        <v>45351</v>
      </c>
      <c r="AF116" s="43">
        <v>45384</v>
      </c>
      <c r="AG116" s="44">
        <v>45352</v>
      </c>
      <c r="AH116" s="44">
        <v>45447</v>
      </c>
      <c r="AI116" s="43" t="s">
        <v>1622</v>
      </c>
    </row>
    <row r="117" spans="1:35" s="4" customFormat="1" ht="11.3" customHeight="1" x14ac:dyDescent="0.2">
      <c r="A117" s="29">
        <v>4</v>
      </c>
      <c r="B117" s="280" t="s">
        <v>15</v>
      </c>
      <c r="C117" s="25" t="s">
        <v>16</v>
      </c>
      <c r="D117" s="279" t="s">
        <v>1049</v>
      </c>
      <c r="E117" s="280" t="s">
        <v>50</v>
      </c>
      <c r="F117" s="25" t="s">
        <v>765</v>
      </c>
      <c r="G117" s="25" t="s">
        <v>1347</v>
      </c>
      <c r="H117" s="25" t="s">
        <v>878</v>
      </c>
      <c r="I117" s="25" t="s">
        <v>1349</v>
      </c>
      <c r="J117" s="328" t="s">
        <v>762</v>
      </c>
      <c r="K117" s="329" t="s">
        <v>153</v>
      </c>
      <c r="L117" s="329" t="s">
        <v>1358</v>
      </c>
      <c r="M117" s="329" t="s">
        <v>882</v>
      </c>
      <c r="N117" s="329" t="s">
        <v>1368</v>
      </c>
      <c r="O117" s="330" t="s">
        <v>222</v>
      </c>
      <c r="P117" s="328" t="s">
        <v>217</v>
      </c>
      <c r="Q117" s="331" t="s">
        <v>87</v>
      </c>
      <c r="R117" s="332">
        <v>13027354</v>
      </c>
      <c r="S117" s="33">
        <f>R117+U117</f>
        <v>15326299</v>
      </c>
      <c r="T117" s="41">
        <f>R117/S117</f>
        <v>0.8499999902129014</v>
      </c>
      <c r="U117" s="33">
        <f>ROUNDUP((R117/0.85)*0.15,0)</f>
        <v>2298945</v>
      </c>
      <c r="V117" s="293" t="s">
        <v>87</v>
      </c>
      <c r="W117" s="294" t="s">
        <v>151</v>
      </c>
      <c r="X117" s="294" t="s">
        <v>154</v>
      </c>
      <c r="Y117" s="48" t="s">
        <v>66</v>
      </c>
      <c r="Z117" s="32" t="s">
        <v>67</v>
      </c>
      <c r="AA117" s="32" t="s">
        <v>127</v>
      </c>
      <c r="AB117" s="32" t="s">
        <v>70</v>
      </c>
      <c r="AC117" s="25" t="s">
        <v>1371</v>
      </c>
      <c r="AD117" s="45" t="s">
        <v>70</v>
      </c>
      <c r="AE117" s="43">
        <v>45071</v>
      </c>
      <c r="AF117" s="43">
        <v>45111</v>
      </c>
      <c r="AG117" s="43">
        <v>45042</v>
      </c>
      <c r="AH117" s="44">
        <v>45153</v>
      </c>
      <c r="AI117" s="43" t="s">
        <v>1622</v>
      </c>
    </row>
    <row r="118" spans="1:35" s="4" customFormat="1" ht="11.3" customHeight="1" x14ac:dyDescent="0.2">
      <c r="A118" s="29">
        <v>4</v>
      </c>
      <c r="B118" s="280" t="s">
        <v>15</v>
      </c>
      <c r="C118" s="25" t="s">
        <v>16</v>
      </c>
      <c r="D118" s="279" t="s">
        <v>1049</v>
      </c>
      <c r="E118" s="280" t="s">
        <v>50</v>
      </c>
      <c r="F118" s="25" t="s">
        <v>765</v>
      </c>
      <c r="G118" s="25" t="s">
        <v>1347</v>
      </c>
      <c r="H118" s="25" t="s">
        <v>878</v>
      </c>
      <c r="I118" s="25" t="s">
        <v>1349</v>
      </c>
      <c r="J118" s="328" t="s">
        <v>763</v>
      </c>
      <c r="K118" s="329" t="s">
        <v>150</v>
      </c>
      <c r="L118" s="329" t="s">
        <v>1359</v>
      </c>
      <c r="M118" s="329" t="s">
        <v>883</v>
      </c>
      <c r="N118" s="329" t="s">
        <v>1369</v>
      </c>
      <c r="O118" s="330" t="s">
        <v>222</v>
      </c>
      <c r="P118" s="328" t="s">
        <v>217</v>
      </c>
      <c r="Q118" s="331" t="s">
        <v>87</v>
      </c>
      <c r="R118" s="332">
        <v>10444748</v>
      </c>
      <c r="S118" s="33">
        <f>R118+U118</f>
        <v>12287939</v>
      </c>
      <c r="T118" s="41">
        <f>R118/S118</f>
        <v>0.8499999877929082</v>
      </c>
      <c r="U118" s="33">
        <f>ROUNDUP((R118/0.85)*0.15,0)</f>
        <v>1843191</v>
      </c>
      <c r="V118" s="293" t="s">
        <v>87</v>
      </c>
      <c r="W118" s="294" t="s">
        <v>151</v>
      </c>
      <c r="X118" s="294" t="s">
        <v>152</v>
      </c>
      <c r="Y118" s="48" t="s">
        <v>66</v>
      </c>
      <c r="Z118" s="32" t="s">
        <v>67</v>
      </c>
      <c r="AA118" s="29" t="s">
        <v>69</v>
      </c>
      <c r="AB118" s="32" t="s">
        <v>67</v>
      </c>
      <c r="AC118" s="25" t="s">
        <v>1372</v>
      </c>
      <c r="AD118" s="32" t="s">
        <v>67</v>
      </c>
      <c r="AE118" s="44">
        <v>45197</v>
      </c>
      <c r="AF118" s="44">
        <v>45232</v>
      </c>
      <c r="AG118" s="44">
        <v>45174</v>
      </c>
      <c r="AH118" s="44">
        <v>45279</v>
      </c>
      <c r="AI118" s="43" t="s">
        <v>1622</v>
      </c>
    </row>
    <row r="119" spans="1:35" s="4" customFormat="1" ht="11.3" customHeight="1" x14ac:dyDescent="0.2">
      <c r="A119" s="29">
        <v>4</v>
      </c>
      <c r="B119" s="280" t="s">
        <v>15</v>
      </c>
      <c r="C119" s="25" t="s">
        <v>16</v>
      </c>
      <c r="D119" s="279" t="s">
        <v>1049</v>
      </c>
      <c r="E119" s="280" t="s">
        <v>50</v>
      </c>
      <c r="F119" s="25" t="s">
        <v>765</v>
      </c>
      <c r="G119" s="25" t="s">
        <v>1347</v>
      </c>
      <c r="H119" s="25" t="s">
        <v>878</v>
      </c>
      <c r="I119" s="25" t="s">
        <v>1349</v>
      </c>
      <c r="J119" s="328" t="s">
        <v>764</v>
      </c>
      <c r="K119" s="329" t="s">
        <v>155</v>
      </c>
      <c r="L119" s="329" t="s">
        <v>1360</v>
      </c>
      <c r="M119" s="329" t="s">
        <v>155</v>
      </c>
      <c r="N119" s="329" t="s">
        <v>1360</v>
      </c>
      <c r="O119" s="330" t="s">
        <v>222</v>
      </c>
      <c r="P119" s="328" t="s">
        <v>217</v>
      </c>
      <c r="Q119" s="331" t="s">
        <v>87</v>
      </c>
      <c r="R119" s="332">
        <v>2588250</v>
      </c>
      <c r="S119" s="33">
        <f>R119+U119</f>
        <v>3045000</v>
      </c>
      <c r="T119" s="41">
        <f>R119/S119</f>
        <v>0.85</v>
      </c>
      <c r="U119" s="33">
        <f>ROUNDUP((R119/0.85)*0.15,0)</f>
        <v>456750</v>
      </c>
      <c r="V119" s="293" t="s">
        <v>87</v>
      </c>
      <c r="W119" s="294" t="s">
        <v>151</v>
      </c>
      <c r="X119" s="294" t="s">
        <v>671</v>
      </c>
      <c r="Y119" s="48" t="s">
        <v>66</v>
      </c>
      <c r="Z119" s="32" t="s">
        <v>67</v>
      </c>
      <c r="AA119" s="29" t="s">
        <v>69</v>
      </c>
      <c r="AB119" s="32" t="s">
        <v>67</v>
      </c>
      <c r="AC119" s="25" t="s">
        <v>156</v>
      </c>
      <c r="AD119" s="32" t="s">
        <v>67</v>
      </c>
      <c r="AE119" s="44">
        <v>45197</v>
      </c>
      <c r="AF119" s="44">
        <v>45232</v>
      </c>
      <c r="AG119" s="44">
        <v>45188</v>
      </c>
      <c r="AH119" s="44">
        <v>45279</v>
      </c>
      <c r="AI119" s="43" t="s">
        <v>1622</v>
      </c>
    </row>
    <row r="120" spans="1:35" s="4" customFormat="1" ht="11.15" customHeight="1" x14ac:dyDescent="0.2">
      <c r="A120" s="29">
        <v>4</v>
      </c>
      <c r="B120" s="280" t="s">
        <v>15</v>
      </c>
      <c r="C120" s="25" t="s">
        <v>16</v>
      </c>
      <c r="D120" s="279" t="s">
        <v>1049</v>
      </c>
      <c r="E120" s="280" t="s">
        <v>50</v>
      </c>
      <c r="F120" s="25" t="s">
        <v>765</v>
      </c>
      <c r="G120" s="25" t="s">
        <v>1347</v>
      </c>
      <c r="H120" s="25" t="s">
        <v>878</v>
      </c>
      <c r="I120" s="25" t="s">
        <v>1349</v>
      </c>
      <c r="J120" s="328" t="s">
        <v>960</v>
      </c>
      <c r="K120" s="329" t="s">
        <v>959</v>
      </c>
      <c r="L120" s="329" t="s">
        <v>1361</v>
      </c>
      <c r="M120" s="329" t="s">
        <v>1008</v>
      </c>
      <c r="N120" s="329" t="s">
        <v>1370</v>
      </c>
      <c r="O120" s="330" t="s">
        <v>222</v>
      </c>
      <c r="P120" s="328" t="s">
        <v>217</v>
      </c>
      <c r="Q120" s="331" t="s">
        <v>87</v>
      </c>
      <c r="R120" s="332">
        <v>2550000</v>
      </c>
      <c r="S120" s="33">
        <f>R120+U120</f>
        <v>3000000</v>
      </c>
      <c r="T120" s="41">
        <f>R120/S120</f>
        <v>0.85</v>
      </c>
      <c r="U120" s="33">
        <f>ROUNDUP((R120/0.85)*0.15,0)</f>
        <v>450000</v>
      </c>
      <c r="V120" s="293" t="s">
        <v>87</v>
      </c>
      <c r="W120" s="294" t="s">
        <v>698</v>
      </c>
      <c r="X120" s="294" t="s">
        <v>961</v>
      </c>
      <c r="Y120" s="48" t="s">
        <v>83</v>
      </c>
      <c r="Z120" s="32" t="s">
        <v>67</v>
      </c>
      <c r="AA120" s="29" t="s">
        <v>69</v>
      </c>
      <c r="AB120" s="32" t="s">
        <v>67</v>
      </c>
      <c r="AC120" s="25" t="s">
        <v>962</v>
      </c>
      <c r="AD120" s="32" t="s">
        <v>67</v>
      </c>
      <c r="AE120" s="44">
        <v>45624</v>
      </c>
      <c r="AF120" s="44">
        <v>45677</v>
      </c>
      <c r="AG120" s="44">
        <v>45590</v>
      </c>
      <c r="AH120" s="44">
        <v>45664</v>
      </c>
      <c r="AI120" s="43">
        <v>45702</v>
      </c>
    </row>
    <row r="121" spans="1:35" s="4" customFormat="1" ht="11.15" customHeight="1" x14ac:dyDescent="0.2">
      <c r="A121" s="29">
        <v>4</v>
      </c>
      <c r="B121" s="280" t="s">
        <v>17</v>
      </c>
      <c r="C121" s="25" t="s">
        <v>18</v>
      </c>
      <c r="D121" s="279" t="s">
        <v>1050</v>
      </c>
      <c r="E121" s="280" t="s">
        <v>61</v>
      </c>
      <c r="F121" s="25" t="s">
        <v>779</v>
      </c>
      <c r="G121" s="25" t="s">
        <v>1118</v>
      </c>
      <c r="H121" s="25" t="s">
        <v>887</v>
      </c>
      <c r="I121" s="25" t="s">
        <v>1122</v>
      </c>
      <c r="J121" s="328" t="s">
        <v>276</v>
      </c>
      <c r="K121" s="329" t="s">
        <v>117</v>
      </c>
      <c r="L121" s="329" t="s">
        <v>1135</v>
      </c>
      <c r="M121" s="329" t="s">
        <v>836</v>
      </c>
      <c r="N121" s="329" t="s">
        <v>1159</v>
      </c>
      <c r="O121" s="330" t="s">
        <v>222</v>
      </c>
      <c r="P121" s="328" t="s">
        <v>4</v>
      </c>
      <c r="Q121" s="331" t="s">
        <v>310</v>
      </c>
      <c r="R121" s="332">
        <v>3697500</v>
      </c>
      <c r="S121" s="33">
        <f>R121+U121</f>
        <v>4350000</v>
      </c>
      <c r="T121" s="41">
        <f>R121/S121</f>
        <v>0.85</v>
      </c>
      <c r="U121" s="33">
        <f>ROUNDUP((R121/0.85)*0.15,0)</f>
        <v>652500</v>
      </c>
      <c r="V121" s="293" t="s">
        <v>310</v>
      </c>
      <c r="W121" s="294" t="s">
        <v>1542</v>
      </c>
      <c r="X121" s="294" t="s">
        <v>1543</v>
      </c>
      <c r="Y121" s="39" t="s">
        <v>66</v>
      </c>
      <c r="Z121" s="29" t="s">
        <v>67</v>
      </c>
      <c r="AA121" s="29" t="s">
        <v>69</v>
      </c>
      <c r="AB121" s="32" t="s">
        <v>67</v>
      </c>
      <c r="AC121" s="25" t="s">
        <v>223</v>
      </c>
      <c r="AD121" s="32" t="s">
        <v>67</v>
      </c>
      <c r="AE121" s="35" t="s">
        <v>1673</v>
      </c>
      <c r="AF121" s="35" t="s">
        <v>1673</v>
      </c>
      <c r="AG121" s="44">
        <v>45944</v>
      </c>
      <c r="AH121" s="32" t="s">
        <v>1025</v>
      </c>
      <c r="AI121" s="32" t="s">
        <v>1025</v>
      </c>
    </row>
    <row r="122" spans="1:35" s="4" customFormat="1" ht="11.3" customHeight="1" x14ac:dyDescent="0.2">
      <c r="A122" s="29">
        <v>4</v>
      </c>
      <c r="B122" s="280" t="s">
        <v>17</v>
      </c>
      <c r="C122" s="25" t="s">
        <v>18</v>
      </c>
      <c r="D122" s="279" t="s">
        <v>1050</v>
      </c>
      <c r="E122" s="280" t="s">
        <v>61</v>
      </c>
      <c r="F122" s="25" t="s">
        <v>779</v>
      </c>
      <c r="G122" s="25" t="s">
        <v>1118</v>
      </c>
      <c r="H122" s="25" t="s">
        <v>887</v>
      </c>
      <c r="I122" s="25" t="s">
        <v>1122</v>
      </c>
      <c r="J122" s="328" t="s">
        <v>277</v>
      </c>
      <c r="K122" s="329" t="s">
        <v>1618</v>
      </c>
      <c r="L122" s="329" t="s">
        <v>1786</v>
      </c>
      <c r="M122" s="329" t="s">
        <v>837</v>
      </c>
      <c r="N122" s="329" t="s">
        <v>1787</v>
      </c>
      <c r="O122" s="330" t="s">
        <v>222</v>
      </c>
      <c r="P122" s="328" t="s">
        <v>4</v>
      </c>
      <c r="Q122" s="331" t="s">
        <v>102</v>
      </c>
      <c r="R122" s="332">
        <v>1479000</v>
      </c>
      <c r="S122" s="33">
        <f>R122+U122</f>
        <v>1740000</v>
      </c>
      <c r="T122" s="41">
        <f>R122/S122</f>
        <v>0.85</v>
      </c>
      <c r="U122" s="33">
        <f>ROUNDUP((R122/0.85)*0.15,0)</f>
        <v>261000</v>
      </c>
      <c r="V122" s="293" t="s">
        <v>102</v>
      </c>
      <c r="W122" s="294" t="s">
        <v>1764</v>
      </c>
      <c r="X122" s="289" t="s">
        <v>1607</v>
      </c>
      <c r="Y122" s="39" t="s">
        <v>66</v>
      </c>
      <c r="Z122" s="29" t="s">
        <v>67</v>
      </c>
      <c r="AA122" s="32" t="s">
        <v>69</v>
      </c>
      <c r="AB122" s="32" t="s">
        <v>67</v>
      </c>
      <c r="AC122" s="25" t="s">
        <v>1619</v>
      </c>
      <c r="AD122" s="32" t="s">
        <v>67</v>
      </c>
      <c r="AE122" s="45" t="s">
        <v>1518</v>
      </c>
      <c r="AF122" s="45" t="s">
        <v>1518</v>
      </c>
      <c r="AG122" s="43">
        <v>45644</v>
      </c>
      <c r="AH122" s="44">
        <v>45755</v>
      </c>
      <c r="AI122" s="43" t="s">
        <v>1622</v>
      </c>
    </row>
    <row r="123" spans="1:35" s="4" customFormat="1" ht="11.3" customHeight="1" x14ac:dyDescent="0.2">
      <c r="A123" s="29">
        <v>4</v>
      </c>
      <c r="B123" s="280" t="s">
        <v>17</v>
      </c>
      <c r="C123" s="25" t="s">
        <v>18</v>
      </c>
      <c r="D123" s="279" t="s">
        <v>1050</v>
      </c>
      <c r="E123" s="280" t="s">
        <v>61</v>
      </c>
      <c r="F123" s="25" t="s">
        <v>780</v>
      </c>
      <c r="G123" s="25" t="s">
        <v>1118</v>
      </c>
      <c r="H123" s="25" t="s">
        <v>887</v>
      </c>
      <c r="I123" s="25" t="s">
        <v>1122</v>
      </c>
      <c r="J123" s="328" t="s">
        <v>278</v>
      </c>
      <c r="K123" s="329" t="s">
        <v>932</v>
      </c>
      <c r="L123" s="329" t="s">
        <v>1136</v>
      </c>
      <c r="M123" s="329" t="s">
        <v>838</v>
      </c>
      <c r="N123" s="329" t="s">
        <v>1160</v>
      </c>
      <c r="O123" s="330" t="s">
        <v>222</v>
      </c>
      <c r="P123" s="328" t="s">
        <v>4</v>
      </c>
      <c r="Q123" s="331" t="s">
        <v>102</v>
      </c>
      <c r="R123" s="332">
        <v>13656301</v>
      </c>
      <c r="S123" s="33">
        <f>R123+U123</f>
        <v>16066237</v>
      </c>
      <c r="T123" s="41">
        <f>R123/S123</f>
        <v>0.84999997199095223</v>
      </c>
      <c r="U123" s="33">
        <f>ROUNDUP((R123/0.85)*0.15,0)</f>
        <v>2409936</v>
      </c>
      <c r="V123" s="293" t="s">
        <v>102</v>
      </c>
      <c r="W123" s="295" t="s">
        <v>118</v>
      </c>
      <c r="X123" s="294" t="s">
        <v>80</v>
      </c>
      <c r="Y123" s="39" t="s">
        <v>66</v>
      </c>
      <c r="Z123" s="32" t="s">
        <v>67</v>
      </c>
      <c r="AA123" s="32" t="s">
        <v>69</v>
      </c>
      <c r="AB123" s="32" t="s">
        <v>67</v>
      </c>
      <c r="AC123" s="25" t="s">
        <v>119</v>
      </c>
      <c r="AD123" s="32" t="s">
        <v>67</v>
      </c>
      <c r="AE123" s="43">
        <v>45106</v>
      </c>
      <c r="AF123" s="43">
        <v>45156</v>
      </c>
      <c r="AG123" s="43">
        <v>45098</v>
      </c>
      <c r="AH123" s="44">
        <v>45244</v>
      </c>
      <c r="AI123" s="43" t="s">
        <v>1622</v>
      </c>
    </row>
    <row r="124" spans="1:35" s="4" customFormat="1" ht="11.3" customHeight="1" x14ac:dyDescent="0.2">
      <c r="A124" s="29">
        <v>4</v>
      </c>
      <c r="B124" s="280" t="s">
        <v>17</v>
      </c>
      <c r="C124" s="25" t="s">
        <v>18</v>
      </c>
      <c r="D124" s="279" t="s">
        <v>1050</v>
      </c>
      <c r="E124" s="280" t="s">
        <v>61</v>
      </c>
      <c r="F124" s="25" t="s">
        <v>779</v>
      </c>
      <c r="G124" s="25" t="s">
        <v>1118</v>
      </c>
      <c r="H124" s="25" t="s">
        <v>887</v>
      </c>
      <c r="I124" s="25" t="s">
        <v>1122</v>
      </c>
      <c r="J124" s="328" t="s">
        <v>279</v>
      </c>
      <c r="K124" s="329" t="s">
        <v>934</v>
      </c>
      <c r="L124" s="329" t="s">
        <v>1137</v>
      </c>
      <c r="M124" s="329" t="s">
        <v>840</v>
      </c>
      <c r="N124" s="329" t="s">
        <v>1161</v>
      </c>
      <c r="O124" s="330">
        <v>1</v>
      </c>
      <c r="P124" s="328" t="s">
        <v>4</v>
      </c>
      <c r="Q124" s="336" t="s">
        <v>102</v>
      </c>
      <c r="R124" s="332">
        <v>21250000</v>
      </c>
      <c r="S124" s="33">
        <f>R124+U124</f>
        <v>25000000</v>
      </c>
      <c r="T124" s="41">
        <f>R124/S124</f>
        <v>0.85</v>
      </c>
      <c r="U124" s="33">
        <f>ROUNDUP((R124/0.85)*0.15,0)</f>
        <v>3750000</v>
      </c>
      <c r="V124" s="301" t="s">
        <v>102</v>
      </c>
      <c r="W124" s="294" t="s">
        <v>102</v>
      </c>
      <c r="X124" s="294" t="s">
        <v>1588</v>
      </c>
      <c r="Y124" s="48" t="s">
        <v>66</v>
      </c>
      <c r="Z124" s="32" t="s">
        <v>67</v>
      </c>
      <c r="AA124" s="32" t="s">
        <v>69</v>
      </c>
      <c r="AB124" s="32" t="s">
        <v>67</v>
      </c>
      <c r="AC124" s="25" t="s">
        <v>1549</v>
      </c>
      <c r="AD124" s="32" t="s">
        <v>67</v>
      </c>
      <c r="AE124" s="43">
        <v>45281</v>
      </c>
      <c r="AF124" s="44">
        <v>45341</v>
      </c>
      <c r="AG124" s="44">
        <v>45267</v>
      </c>
      <c r="AH124" s="44">
        <v>45461</v>
      </c>
      <c r="AI124" s="43" t="s">
        <v>1622</v>
      </c>
    </row>
    <row r="125" spans="1:35" s="4" customFormat="1" ht="11.3" customHeight="1" x14ac:dyDescent="0.2">
      <c r="A125" s="29">
        <v>4</v>
      </c>
      <c r="B125" s="280" t="s">
        <v>17</v>
      </c>
      <c r="C125" s="25" t="s">
        <v>18</v>
      </c>
      <c r="D125" s="279" t="s">
        <v>1050</v>
      </c>
      <c r="E125" s="280" t="s">
        <v>61</v>
      </c>
      <c r="F125" s="25" t="s">
        <v>779</v>
      </c>
      <c r="G125" s="25" t="s">
        <v>1118</v>
      </c>
      <c r="H125" s="25" t="s">
        <v>887</v>
      </c>
      <c r="I125" s="25" t="s">
        <v>1122</v>
      </c>
      <c r="J125" s="328" t="s">
        <v>279</v>
      </c>
      <c r="K125" s="329" t="s">
        <v>934</v>
      </c>
      <c r="L125" s="329" t="s">
        <v>1137</v>
      </c>
      <c r="M125" s="329" t="s">
        <v>840</v>
      </c>
      <c r="N125" s="329" t="s">
        <v>1161</v>
      </c>
      <c r="O125" s="330">
        <v>2</v>
      </c>
      <c r="P125" s="328" t="s">
        <v>4</v>
      </c>
      <c r="Q125" s="336" t="s">
        <v>102</v>
      </c>
      <c r="R125" s="332">
        <v>43781634</v>
      </c>
      <c r="S125" s="33">
        <f>R125+U125</f>
        <v>51507805</v>
      </c>
      <c r="T125" s="41">
        <f>R125/S125</f>
        <v>0.8499999951463667</v>
      </c>
      <c r="U125" s="33">
        <f>ROUNDUP((R125/0.85)*0.15,0)</f>
        <v>7726171</v>
      </c>
      <c r="V125" s="301" t="s">
        <v>102</v>
      </c>
      <c r="W125" s="294" t="s">
        <v>1550</v>
      </c>
      <c r="X125" s="294" t="s">
        <v>80</v>
      </c>
      <c r="Y125" s="48" t="s">
        <v>66</v>
      </c>
      <c r="Z125" s="32" t="s">
        <v>67</v>
      </c>
      <c r="AA125" s="32" t="s">
        <v>69</v>
      </c>
      <c r="AB125" s="32" t="s">
        <v>67</v>
      </c>
      <c r="AC125" s="25" t="s">
        <v>1551</v>
      </c>
      <c r="AD125" s="32" t="s">
        <v>67</v>
      </c>
      <c r="AE125" s="43">
        <v>45533</v>
      </c>
      <c r="AF125" s="43">
        <v>45638</v>
      </c>
      <c r="AG125" s="43">
        <v>45504</v>
      </c>
      <c r="AH125" s="44">
        <v>45685</v>
      </c>
      <c r="AI125" s="44">
        <v>45838</v>
      </c>
    </row>
    <row r="126" spans="1:35" s="4" customFormat="1" ht="11.3" customHeight="1" x14ac:dyDescent="0.2">
      <c r="A126" s="29">
        <v>4</v>
      </c>
      <c r="B126" s="280" t="s">
        <v>17</v>
      </c>
      <c r="C126" s="25" t="s">
        <v>18</v>
      </c>
      <c r="D126" s="279" t="s">
        <v>1050</v>
      </c>
      <c r="E126" s="280" t="s">
        <v>61</v>
      </c>
      <c r="F126" s="25" t="s">
        <v>779</v>
      </c>
      <c r="G126" s="25" t="s">
        <v>1118</v>
      </c>
      <c r="H126" s="25" t="s">
        <v>887</v>
      </c>
      <c r="I126" s="25" t="s">
        <v>1122</v>
      </c>
      <c r="J126" s="328" t="s">
        <v>279</v>
      </c>
      <c r="K126" s="329" t="s">
        <v>934</v>
      </c>
      <c r="L126" s="329" t="s">
        <v>1137</v>
      </c>
      <c r="M126" s="329" t="s">
        <v>840</v>
      </c>
      <c r="N126" s="329" t="s">
        <v>1161</v>
      </c>
      <c r="O126" s="330">
        <v>3</v>
      </c>
      <c r="P126" s="328" t="s">
        <v>4</v>
      </c>
      <c r="Q126" s="336" t="s">
        <v>102</v>
      </c>
      <c r="R126" s="332">
        <v>4517240</v>
      </c>
      <c r="S126" s="33">
        <f>R126+U126</f>
        <v>5314400</v>
      </c>
      <c r="T126" s="41">
        <f>R126/S126</f>
        <v>0.85</v>
      </c>
      <c r="U126" s="33">
        <f>ROUNDUP((R126/0.85)*0.15,0)</f>
        <v>797160</v>
      </c>
      <c r="V126" s="301" t="s">
        <v>102</v>
      </c>
      <c r="W126" s="294" t="s">
        <v>1814</v>
      </c>
      <c r="X126" s="294" t="s">
        <v>80</v>
      </c>
      <c r="Y126" s="48" t="s">
        <v>66</v>
      </c>
      <c r="Z126" s="32" t="s">
        <v>67</v>
      </c>
      <c r="AA126" s="32" t="s">
        <v>69</v>
      </c>
      <c r="AB126" s="32" t="s">
        <v>80</v>
      </c>
      <c r="AC126" s="291" t="s">
        <v>1551</v>
      </c>
      <c r="AD126" s="32" t="s">
        <v>67</v>
      </c>
      <c r="AE126" s="45" t="s">
        <v>1518</v>
      </c>
      <c r="AF126" s="45" t="s">
        <v>1518</v>
      </c>
      <c r="AG126" s="43">
        <v>45874</v>
      </c>
      <c r="AH126" s="44">
        <v>46007</v>
      </c>
      <c r="AI126" s="32" t="s">
        <v>1024</v>
      </c>
    </row>
    <row r="127" spans="1:35" s="4" customFormat="1" ht="11.3" customHeight="1" x14ac:dyDescent="0.2">
      <c r="A127" s="29">
        <v>4</v>
      </c>
      <c r="B127" s="280" t="s">
        <v>17</v>
      </c>
      <c r="C127" s="25" t="s">
        <v>18</v>
      </c>
      <c r="D127" s="279" t="s">
        <v>1050</v>
      </c>
      <c r="E127" s="280" t="s">
        <v>61</v>
      </c>
      <c r="F127" s="25" t="s">
        <v>779</v>
      </c>
      <c r="G127" s="25" t="s">
        <v>1118</v>
      </c>
      <c r="H127" s="25" t="s">
        <v>887</v>
      </c>
      <c r="I127" s="25" t="s">
        <v>1122</v>
      </c>
      <c r="J127" s="328" t="s">
        <v>280</v>
      </c>
      <c r="K127" s="329" t="s">
        <v>935</v>
      </c>
      <c r="L127" s="329" t="s">
        <v>1138</v>
      </c>
      <c r="M127" s="329" t="s">
        <v>841</v>
      </c>
      <c r="N127" s="329" t="s">
        <v>1162</v>
      </c>
      <c r="O127" s="330">
        <v>1</v>
      </c>
      <c r="P127" s="328" t="s">
        <v>4</v>
      </c>
      <c r="Q127" s="336" t="s">
        <v>102</v>
      </c>
      <c r="R127" s="332">
        <v>21644414</v>
      </c>
      <c r="S127" s="33">
        <f>R127+U127</f>
        <v>25464017</v>
      </c>
      <c r="T127" s="41">
        <f>R127/S127</f>
        <v>0.84999998232800422</v>
      </c>
      <c r="U127" s="33">
        <f>ROUNDUP((R127/0.85)*0.15,0)</f>
        <v>3819603</v>
      </c>
      <c r="V127" s="301" t="s">
        <v>102</v>
      </c>
      <c r="W127" s="294" t="s">
        <v>987</v>
      </c>
      <c r="X127" s="294" t="s">
        <v>937</v>
      </c>
      <c r="Y127" s="48" t="s">
        <v>66</v>
      </c>
      <c r="Z127" s="32" t="s">
        <v>67</v>
      </c>
      <c r="AA127" s="32" t="s">
        <v>69</v>
      </c>
      <c r="AB127" s="32" t="s">
        <v>67</v>
      </c>
      <c r="AC127" s="25" t="s">
        <v>984</v>
      </c>
      <c r="AD127" s="32" t="s">
        <v>67</v>
      </c>
      <c r="AE127" s="45" t="s">
        <v>1518</v>
      </c>
      <c r="AF127" s="45" t="s">
        <v>1518</v>
      </c>
      <c r="AG127" s="44">
        <v>45378</v>
      </c>
      <c r="AH127" s="44">
        <v>45461</v>
      </c>
      <c r="AI127" s="43" t="s">
        <v>1622</v>
      </c>
    </row>
    <row r="128" spans="1:35" s="4" customFormat="1" ht="11.3" customHeight="1" x14ac:dyDescent="0.2">
      <c r="A128" s="29">
        <v>4</v>
      </c>
      <c r="B128" s="280" t="s">
        <v>17</v>
      </c>
      <c r="C128" s="25" t="s">
        <v>18</v>
      </c>
      <c r="D128" s="279" t="s">
        <v>1050</v>
      </c>
      <c r="E128" s="280" t="s">
        <v>61</v>
      </c>
      <c r="F128" s="25" t="s">
        <v>779</v>
      </c>
      <c r="G128" s="25" t="s">
        <v>1118</v>
      </c>
      <c r="H128" s="25" t="s">
        <v>887</v>
      </c>
      <c r="I128" s="25" t="s">
        <v>1122</v>
      </c>
      <c r="J128" s="328" t="s">
        <v>280</v>
      </c>
      <c r="K128" s="329" t="s">
        <v>935</v>
      </c>
      <c r="L128" s="329" t="s">
        <v>1138</v>
      </c>
      <c r="M128" s="329" t="s">
        <v>841</v>
      </c>
      <c r="N128" s="329" t="s">
        <v>1162</v>
      </c>
      <c r="O128" s="330">
        <v>2</v>
      </c>
      <c r="P128" s="328" t="s">
        <v>4</v>
      </c>
      <c r="Q128" s="336" t="s">
        <v>102</v>
      </c>
      <c r="R128" s="332">
        <v>6228621</v>
      </c>
      <c r="S128" s="33">
        <f>R128+U128</f>
        <v>7327790</v>
      </c>
      <c r="T128" s="41">
        <f>R128/S128</f>
        <v>0.8499999317666036</v>
      </c>
      <c r="U128" s="33">
        <f>ROUNDUP((R128/0.85)*0.15,0)</f>
        <v>1099169</v>
      </c>
      <c r="V128" s="301" t="s">
        <v>102</v>
      </c>
      <c r="W128" s="294" t="s">
        <v>1552</v>
      </c>
      <c r="X128" s="294" t="s">
        <v>80</v>
      </c>
      <c r="Y128" s="48" t="s">
        <v>66</v>
      </c>
      <c r="Z128" s="32" t="s">
        <v>67</v>
      </c>
      <c r="AA128" s="32" t="s">
        <v>69</v>
      </c>
      <c r="AB128" s="32" t="s">
        <v>67</v>
      </c>
      <c r="AC128" s="25" t="s">
        <v>985</v>
      </c>
      <c r="AD128" s="32" t="s">
        <v>67</v>
      </c>
      <c r="AE128" s="45" t="s">
        <v>1518</v>
      </c>
      <c r="AF128" s="45" t="s">
        <v>1518</v>
      </c>
      <c r="AG128" s="44">
        <v>45378</v>
      </c>
      <c r="AH128" s="44">
        <v>45461</v>
      </c>
      <c r="AI128" s="43" t="s">
        <v>1622</v>
      </c>
    </row>
    <row r="129" spans="1:35" s="4" customFormat="1" ht="11.3" customHeight="1" x14ac:dyDescent="0.2">
      <c r="A129" s="29">
        <v>4</v>
      </c>
      <c r="B129" s="280" t="s">
        <v>17</v>
      </c>
      <c r="C129" s="25" t="s">
        <v>18</v>
      </c>
      <c r="D129" s="279" t="s">
        <v>1050</v>
      </c>
      <c r="E129" s="280" t="s">
        <v>61</v>
      </c>
      <c r="F129" s="25" t="s">
        <v>779</v>
      </c>
      <c r="G129" s="25" t="s">
        <v>1118</v>
      </c>
      <c r="H129" s="25" t="s">
        <v>887</v>
      </c>
      <c r="I129" s="25" t="s">
        <v>1122</v>
      </c>
      <c r="J129" s="328" t="s">
        <v>280</v>
      </c>
      <c r="K129" s="329" t="s">
        <v>935</v>
      </c>
      <c r="L129" s="329" t="s">
        <v>935</v>
      </c>
      <c r="M129" s="329" t="s">
        <v>841</v>
      </c>
      <c r="N129" s="329" t="s">
        <v>1162</v>
      </c>
      <c r="O129" s="330">
        <v>3</v>
      </c>
      <c r="P129" s="328" t="s">
        <v>4</v>
      </c>
      <c r="Q129" s="336" t="s">
        <v>102</v>
      </c>
      <c r="R129" s="332">
        <v>7646510</v>
      </c>
      <c r="S129" s="33">
        <f>R129+U129</f>
        <v>8995895</v>
      </c>
      <c r="T129" s="41">
        <f>R129/S129</f>
        <v>0.84999991662864005</v>
      </c>
      <c r="U129" s="33">
        <f>ROUNDUP((R129/0.85)*0.15,0)</f>
        <v>1349385</v>
      </c>
      <c r="V129" s="301" t="s">
        <v>102</v>
      </c>
      <c r="W129" s="294" t="s">
        <v>988</v>
      </c>
      <c r="X129" s="294" t="s">
        <v>80</v>
      </c>
      <c r="Y129" s="48" t="s">
        <v>66</v>
      </c>
      <c r="Z129" s="32" t="s">
        <v>67</v>
      </c>
      <c r="AA129" s="32" t="s">
        <v>69</v>
      </c>
      <c r="AB129" s="32" t="s">
        <v>67</v>
      </c>
      <c r="AC129" s="25" t="s">
        <v>986</v>
      </c>
      <c r="AD129" s="32" t="s">
        <v>67</v>
      </c>
      <c r="AE129" s="45" t="s">
        <v>1518</v>
      </c>
      <c r="AF129" s="45" t="s">
        <v>1518</v>
      </c>
      <c r="AG129" s="44">
        <v>45378</v>
      </c>
      <c r="AH129" s="44">
        <v>45461</v>
      </c>
      <c r="AI129" s="43" t="s">
        <v>1622</v>
      </c>
    </row>
    <row r="130" spans="1:35" s="4" customFormat="1" ht="11.3" customHeight="1" x14ac:dyDescent="0.2">
      <c r="A130" s="29">
        <v>4</v>
      </c>
      <c r="B130" s="280" t="s">
        <v>17</v>
      </c>
      <c r="C130" s="25" t="s">
        <v>18</v>
      </c>
      <c r="D130" s="279" t="s">
        <v>1050</v>
      </c>
      <c r="E130" s="280" t="s">
        <v>61</v>
      </c>
      <c r="F130" s="25" t="s">
        <v>779</v>
      </c>
      <c r="G130" s="25" t="s">
        <v>1118</v>
      </c>
      <c r="H130" s="25" t="s">
        <v>887</v>
      </c>
      <c r="I130" s="25" t="s">
        <v>1122</v>
      </c>
      <c r="J130" s="328" t="s">
        <v>280</v>
      </c>
      <c r="K130" s="329" t="s">
        <v>935</v>
      </c>
      <c r="L130" s="329" t="s">
        <v>935</v>
      </c>
      <c r="M130" s="329" t="s">
        <v>841</v>
      </c>
      <c r="N130" s="329" t="s">
        <v>1162</v>
      </c>
      <c r="O130" s="330">
        <v>4</v>
      </c>
      <c r="P130" s="328" t="s">
        <v>4</v>
      </c>
      <c r="Q130" s="336" t="s">
        <v>102</v>
      </c>
      <c r="R130" s="332">
        <v>3885739</v>
      </c>
      <c r="S130" s="33">
        <f>R130+U130</f>
        <v>4571458</v>
      </c>
      <c r="T130" s="41">
        <f>R130/S130</f>
        <v>0.84999993437542243</v>
      </c>
      <c r="U130" s="33">
        <f>ROUNDUP((R130/0.85)*0.15,0)</f>
        <v>685719</v>
      </c>
      <c r="V130" s="301" t="s">
        <v>102</v>
      </c>
      <c r="W130" s="294" t="s">
        <v>1432</v>
      </c>
      <c r="X130" s="294" t="s">
        <v>937</v>
      </c>
      <c r="Y130" s="48" t="s">
        <v>66</v>
      </c>
      <c r="Z130" s="32" t="s">
        <v>67</v>
      </c>
      <c r="AA130" s="32" t="s">
        <v>69</v>
      </c>
      <c r="AB130" s="32" t="s">
        <v>67</v>
      </c>
      <c r="AC130" s="25" t="s">
        <v>1498</v>
      </c>
      <c r="AD130" s="32" t="s">
        <v>67</v>
      </c>
      <c r="AE130" s="43" t="s">
        <v>1567</v>
      </c>
      <c r="AF130" s="43" t="s">
        <v>1567</v>
      </c>
      <c r="AG130" s="43" t="s">
        <v>1567</v>
      </c>
      <c r="AH130" s="43" t="s">
        <v>80</v>
      </c>
      <c r="AI130" s="43">
        <v>45292</v>
      </c>
    </row>
    <row r="131" spans="1:35" s="4" customFormat="1" ht="11.3" customHeight="1" x14ac:dyDescent="0.2">
      <c r="A131" s="29">
        <v>4</v>
      </c>
      <c r="B131" s="280" t="s">
        <v>17</v>
      </c>
      <c r="C131" s="25" t="s">
        <v>18</v>
      </c>
      <c r="D131" s="279" t="s">
        <v>1050</v>
      </c>
      <c r="E131" s="280" t="s">
        <v>61</v>
      </c>
      <c r="F131" s="25" t="s">
        <v>779</v>
      </c>
      <c r="G131" s="25" t="s">
        <v>1118</v>
      </c>
      <c r="H131" s="25" t="s">
        <v>887</v>
      </c>
      <c r="I131" s="25" t="s">
        <v>1122</v>
      </c>
      <c r="J131" s="338" t="s">
        <v>281</v>
      </c>
      <c r="K131" s="329" t="s">
        <v>1286</v>
      </c>
      <c r="L131" s="329" t="s">
        <v>1306</v>
      </c>
      <c r="M131" s="329" t="s">
        <v>839</v>
      </c>
      <c r="N131" s="329" t="s">
        <v>1329</v>
      </c>
      <c r="O131" s="330" t="s">
        <v>222</v>
      </c>
      <c r="P131" s="328" t="s">
        <v>4</v>
      </c>
      <c r="Q131" s="334" t="s">
        <v>132</v>
      </c>
      <c r="R131" s="332">
        <v>38795105</v>
      </c>
      <c r="S131" s="33">
        <f>R131+U131</f>
        <v>45641300</v>
      </c>
      <c r="T131" s="41">
        <f>R131/S131</f>
        <v>0.85</v>
      </c>
      <c r="U131" s="33">
        <f>ROUNDUP((R131/0.85)*0.15,0)</f>
        <v>6846195</v>
      </c>
      <c r="V131" s="298" t="s">
        <v>132</v>
      </c>
      <c r="W131" s="294" t="s">
        <v>596</v>
      </c>
      <c r="X131" s="294" t="s">
        <v>80</v>
      </c>
      <c r="Y131" s="39" t="s">
        <v>83</v>
      </c>
      <c r="Z131" s="29" t="s">
        <v>67</v>
      </c>
      <c r="AA131" s="29" t="s">
        <v>69</v>
      </c>
      <c r="AB131" s="32" t="s">
        <v>67</v>
      </c>
      <c r="AC131" s="25" t="s">
        <v>593</v>
      </c>
      <c r="AD131" s="32" t="s">
        <v>67</v>
      </c>
      <c r="AE131" s="43">
        <v>44959</v>
      </c>
      <c r="AF131" s="43">
        <v>45027</v>
      </c>
      <c r="AG131" s="44">
        <v>44942</v>
      </c>
      <c r="AH131" s="44">
        <v>45083</v>
      </c>
      <c r="AI131" s="43" t="s">
        <v>1622</v>
      </c>
    </row>
    <row r="132" spans="1:35" s="4" customFormat="1" ht="11.3" customHeight="1" x14ac:dyDescent="0.2">
      <c r="A132" s="29">
        <v>4</v>
      </c>
      <c r="B132" s="280" t="s">
        <v>17</v>
      </c>
      <c r="C132" s="25" t="s">
        <v>18</v>
      </c>
      <c r="D132" s="279" t="s">
        <v>1050</v>
      </c>
      <c r="E132" s="280" t="s">
        <v>61</v>
      </c>
      <c r="F132" s="25" t="s">
        <v>779</v>
      </c>
      <c r="G132" s="25" t="s">
        <v>1118</v>
      </c>
      <c r="H132" s="25" t="s">
        <v>887</v>
      </c>
      <c r="I132" s="25" t="s">
        <v>1122</v>
      </c>
      <c r="J132" s="338" t="s">
        <v>1799</v>
      </c>
      <c r="K132" s="329" t="s">
        <v>325</v>
      </c>
      <c r="L132" s="329" t="s">
        <v>1139</v>
      </c>
      <c r="M132" s="329" t="s">
        <v>842</v>
      </c>
      <c r="N132" s="329" t="s">
        <v>1163</v>
      </c>
      <c r="O132" s="330">
        <v>1</v>
      </c>
      <c r="P132" s="328" t="s">
        <v>4</v>
      </c>
      <c r="Q132" s="336" t="s">
        <v>102</v>
      </c>
      <c r="R132" s="332">
        <v>1469563</v>
      </c>
      <c r="S132" s="33">
        <f>R132+U132</f>
        <v>1728898</v>
      </c>
      <c r="T132" s="41">
        <f>R132/S132</f>
        <v>0.84999982647906358</v>
      </c>
      <c r="U132" s="33">
        <f>ROUNDUP((R132/0.85)*0.15,0)</f>
        <v>259335</v>
      </c>
      <c r="V132" s="301" t="s">
        <v>102</v>
      </c>
      <c r="W132" s="290" t="s">
        <v>1510</v>
      </c>
      <c r="X132" s="290" t="s">
        <v>1510</v>
      </c>
      <c r="Y132" s="39" t="s">
        <v>66</v>
      </c>
      <c r="Z132" s="29" t="s">
        <v>67</v>
      </c>
      <c r="AA132" s="29" t="s">
        <v>69</v>
      </c>
      <c r="AB132" s="32" t="s">
        <v>67</v>
      </c>
      <c r="AC132" s="25" t="s">
        <v>326</v>
      </c>
      <c r="AD132" s="32" t="s">
        <v>67</v>
      </c>
      <c r="AE132" s="43" t="s">
        <v>1567</v>
      </c>
      <c r="AF132" s="43" t="s">
        <v>1567</v>
      </c>
      <c r="AG132" s="43" t="s">
        <v>1567</v>
      </c>
      <c r="AH132" s="43" t="s">
        <v>80</v>
      </c>
      <c r="AI132" s="43">
        <v>45292</v>
      </c>
    </row>
    <row r="133" spans="1:35" s="4" customFormat="1" ht="11.3" customHeight="1" x14ac:dyDescent="0.2">
      <c r="A133" s="29">
        <v>4</v>
      </c>
      <c r="B133" s="280" t="s">
        <v>17</v>
      </c>
      <c r="C133" s="25" t="s">
        <v>18</v>
      </c>
      <c r="D133" s="279" t="s">
        <v>1050</v>
      </c>
      <c r="E133" s="280" t="s">
        <v>61</v>
      </c>
      <c r="F133" s="25" t="s">
        <v>779</v>
      </c>
      <c r="G133" s="25" t="s">
        <v>1118</v>
      </c>
      <c r="H133" s="25" t="s">
        <v>887</v>
      </c>
      <c r="I133" s="25" t="s">
        <v>1122</v>
      </c>
      <c r="J133" s="338" t="s">
        <v>1799</v>
      </c>
      <c r="K133" s="329" t="s">
        <v>325</v>
      </c>
      <c r="L133" s="329" t="s">
        <v>1139</v>
      </c>
      <c r="M133" s="329" t="s">
        <v>842</v>
      </c>
      <c r="N133" s="329" t="s">
        <v>1163</v>
      </c>
      <c r="O133" s="330">
        <v>2</v>
      </c>
      <c r="P133" s="328" t="s">
        <v>4</v>
      </c>
      <c r="Q133" s="336" t="s">
        <v>102</v>
      </c>
      <c r="R133" s="332">
        <v>26656937</v>
      </c>
      <c r="S133" s="33">
        <f>R133+U133</f>
        <v>31361103</v>
      </c>
      <c r="T133" s="41">
        <f>R133/S133</f>
        <v>0.84999998246235153</v>
      </c>
      <c r="U133" s="33">
        <f>ROUNDUP((R133/0.85)*0.15,0)</f>
        <v>4704166</v>
      </c>
      <c r="V133" s="301" t="s">
        <v>102</v>
      </c>
      <c r="W133" s="294" t="s">
        <v>1765</v>
      </c>
      <c r="X133" s="294" t="s">
        <v>114</v>
      </c>
      <c r="Y133" s="39" t="s">
        <v>66</v>
      </c>
      <c r="Z133" s="29" t="s">
        <v>67</v>
      </c>
      <c r="AA133" s="29" t="s">
        <v>69</v>
      </c>
      <c r="AB133" s="32" t="s">
        <v>67</v>
      </c>
      <c r="AC133" s="25" t="s">
        <v>326</v>
      </c>
      <c r="AD133" s="32" t="s">
        <v>67</v>
      </c>
      <c r="AE133" s="43">
        <v>45533</v>
      </c>
      <c r="AF133" s="43">
        <v>45677</v>
      </c>
      <c r="AG133" s="44">
        <v>45463</v>
      </c>
      <c r="AH133" s="44">
        <v>45664</v>
      </c>
      <c r="AI133" s="43" t="s">
        <v>1622</v>
      </c>
    </row>
    <row r="134" spans="1:35" s="4" customFormat="1" ht="11.3" customHeight="1" x14ac:dyDescent="0.2">
      <c r="A134" s="29">
        <v>4</v>
      </c>
      <c r="B134" s="280" t="s">
        <v>17</v>
      </c>
      <c r="C134" s="25" t="s">
        <v>18</v>
      </c>
      <c r="D134" s="279" t="s">
        <v>1050</v>
      </c>
      <c r="E134" s="280" t="s">
        <v>61</v>
      </c>
      <c r="F134" s="25" t="s">
        <v>779</v>
      </c>
      <c r="G134" s="25" t="s">
        <v>1118</v>
      </c>
      <c r="H134" s="25" t="s">
        <v>887</v>
      </c>
      <c r="I134" s="25" t="s">
        <v>1122</v>
      </c>
      <c r="J134" s="338" t="s">
        <v>1799</v>
      </c>
      <c r="K134" s="329" t="s">
        <v>325</v>
      </c>
      <c r="L134" s="329" t="s">
        <v>1139</v>
      </c>
      <c r="M134" s="329" t="s">
        <v>842</v>
      </c>
      <c r="N134" s="329" t="s">
        <v>1163</v>
      </c>
      <c r="O134" s="330">
        <v>3</v>
      </c>
      <c r="P134" s="328" t="s">
        <v>4</v>
      </c>
      <c r="Q134" s="336" t="s">
        <v>102</v>
      </c>
      <c r="R134" s="332">
        <v>1780892</v>
      </c>
      <c r="S134" s="33">
        <f>R134+U134</f>
        <v>2095168</v>
      </c>
      <c r="T134" s="41">
        <f>R134/S134</f>
        <v>0.84999961816904424</v>
      </c>
      <c r="U134" s="33">
        <f>ROUNDUP((R134/0.85)*0.15,0)</f>
        <v>314276</v>
      </c>
      <c r="V134" s="301" t="s">
        <v>102</v>
      </c>
      <c r="W134" s="294" t="s">
        <v>1765</v>
      </c>
      <c r="X134" s="294" t="s">
        <v>114</v>
      </c>
      <c r="Y134" s="39" t="s">
        <v>66</v>
      </c>
      <c r="Z134" s="29" t="s">
        <v>67</v>
      </c>
      <c r="AA134" s="29" t="s">
        <v>69</v>
      </c>
      <c r="AB134" s="32" t="s">
        <v>67</v>
      </c>
      <c r="AC134" s="25" t="s">
        <v>326</v>
      </c>
      <c r="AD134" s="32" t="s">
        <v>67</v>
      </c>
      <c r="AE134" s="66" t="s">
        <v>1623</v>
      </c>
      <c r="AF134" s="43">
        <v>45677</v>
      </c>
      <c r="AG134" s="44">
        <v>45463</v>
      </c>
      <c r="AH134" s="44">
        <v>45664</v>
      </c>
      <c r="AI134" s="43" t="s">
        <v>1622</v>
      </c>
    </row>
    <row r="135" spans="1:35" s="4" customFormat="1" ht="10.5" customHeight="1" x14ac:dyDescent="0.2">
      <c r="A135" s="29">
        <v>4</v>
      </c>
      <c r="B135" s="280" t="s">
        <v>17</v>
      </c>
      <c r="C135" s="25" t="s">
        <v>18</v>
      </c>
      <c r="D135" s="279" t="s">
        <v>1050</v>
      </c>
      <c r="E135" s="280" t="s">
        <v>51</v>
      </c>
      <c r="F135" s="25" t="s">
        <v>644</v>
      </c>
      <c r="G135" s="25" t="s">
        <v>1119</v>
      </c>
      <c r="H135" s="25" t="s">
        <v>888</v>
      </c>
      <c r="I135" s="25" t="s">
        <v>1123</v>
      </c>
      <c r="J135" s="328" t="s">
        <v>282</v>
      </c>
      <c r="K135" s="329" t="s">
        <v>1544</v>
      </c>
      <c r="L135" s="329" t="s">
        <v>1140</v>
      </c>
      <c r="M135" s="329" t="s">
        <v>1621</v>
      </c>
      <c r="N135" s="329" t="s">
        <v>1164</v>
      </c>
      <c r="O135" s="330" t="s">
        <v>222</v>
      </c>
      <c r="P135" s="328" t="s">
        <v>217</v>
      </c>
      <c r="Q135" s="336" t="s">
        <v>102</v>
      </c>
      <c r="R135" s="332">
        <v>28908160</v>
      </c>
      <c r="S135" s="33">
        <f>R135+U135</f>
        <v>34009600</v>
      </c>
      <c r="T135" s="41">
        <f>R135/S135</f>
        <v>0.85</v>
      </c>
      <c r="U135" s="33">
        <f>ROUND((R135/0.85)*0.15,0)</f>
        <v>5101440</v>
      </c>
      <c r="V135" s="301" t="s">
        <v>102</v>
      </c>
      <c r="W135" s="294" t="s">
        <v>1776</v>
      </c>
      <c r="X135" s="294" t="s">
        <v>1541</v>
      </c>
      <c r="Y135" s="48" t="s">
        <v>66</v>
      </c>
      <c r="Z135" s="32" t="s">
        <v>67</v>
      </c>
      <c r="AA135" s="32" t="s">
        <v>69</v>
      </c>
      <c r="AB135" s="32" t="s">
        <v>67</v>
      </c>
      <c r="AC135" s="25" t="s">
        <v>1620</v>
      </c>
      <c r="AD135" s="32" t="s">
        <v>67</v>
      </c>
      <c r="AE135" s="45" t="s">
        <v>1518</v>
      </c>
      <c r="AF135" s="45" t="s">
        <v>1518</v>
      </c>
      <c r="AG135" s="44">
        <v>45567</v>
      </c>
      <c r="AH135" s="44">
        <v>45643</v>
      </c>
      <c r="AI135" s="43" t="s">
        <v>1622</v>
      </c>
    </row>
    <row r="136" spans="1:35" s="4" customFormat="1" ht="11.3" customHeight="1" x14ac:dyDescent="0.3">
      <c r="A136" s="29">
        <v>4</v>
      </c>
      <c r="B136" s="29" t="s">
        <v>17</v>
      </c>
      <c r="C136" s="29" t="s">
        <v>18</v>
      </c>
      <c r="D136" s="29" t="s">
        <v>1050</v>
      </c>
      <c r="E136" s="29" t="s">
        <v>51</v>
      </c>
      <c r="F136" s="29" t="s">
        <v>644</v>
      </c>
      <c r="G136" s="29" t="s">
        <v>1119</v>
      </c>
      <c r="H136" s="29" t="s">
        <v>888</v>
      </c>
      <c r="I136" s="29" t="s">
        <v>1123</v>
      </c>
      <c r="J136" s="328" t="s">
        <v>283</v>
      </c>
      <c r="K136" s="329" t="s">
        <v>1523</v>
      </c>
      <c r="L136" s="329" t="s">
        <v>1141</v>
      </c>
      <c r="M136" s="329" t="s">
        <v>843</v>
      </c>
      <c r="N136" s="329" t="s">
        <v>1165</v>
      </c>
      <c r="O136" s="330" t="s">
        <v>222</v>
      </c>
      <c r="P136" s="328" t="s">
        <v>217</v>
      </c>
      <c r="Q136" s="336" t="s">
        <v>102</v>
      </c>
      <c r="R136" s="332">
        <v>65298766</v>
      </c>
      <c r="S136" s="33">
        <f>R136+U136</f>
        <v>76822078</v>
      </c>
      <c r="T136" s="41">
        <f>R136/S136</f>
        <v>0.84999999609487265</v>
      </c>
      <c r="U136" s="33">
        <f>ROUNDUP((R136/0.85)*0.15,0)</f>
        <v>11523312</v>
      </c>
      <c r="V136" s="301" t="s">
        <v>102</v>
      </c>
      <c r="W136" s="294" t="s">
        <v>1776</v>
      </c>
      <c r="X136" s="294" t="s">
        <v>1766</v>
      </c>
      <c r="Y136" s="48" t="s">
        <v>66</v>
      </c>
      <c r="Z136" s="32" t="s">
        <v>67</v>
      </c>
      <c r="AA136" s="32" t="s">
        <v>69</v>
      </c>
      <c r="AB136" s="32" t="s">
        <v>67</v>
      </c>
      <c r="AC136" s="304" t="s">
        <v>1768</v>
      </c>
      <c r="AD136" s="32" t="s">
        <v>67</v>
      </c>
      <c r="AE136" s="43">
        <v>45260</v>
      </c>
      <c r="AF136" s="43">
        <v>45296</v>
      </c>
      <c r="AG136" s="44">
        <v>45237</v>
      </c>
      <c r="AH136" s="44">
        <v>45454</v>
      </c>
      <c r="AI136" s="43" t="s">
        <v>1622</v>
      </c>
    </row>
    <row r="137" spans="1:35" s="4" customFormat="1" ht="11.3" customHeight="1" x14ac:dyDescent="0.2">
      <c r="A137" s="29">
        <v>4</v>
      </c>
      <c r="B137" s="280" t="s">
        <v>17</v>
      </c>
      <c r="C137" s="25" t="s">
        <v>18</v>
      </c>
      <c r="D137" s="279" t="s">
        <v>1050</v>
      </c>
      <c r="E137" s="280" t="s">
        <v>51</v>
      </c>
      <c r="F137" s="25" t="s">
        <v>644</v>
      </c>
      <c r="G137" s="25" t="s">
        <v>1119</v>
      </c>
      <c r="H137" s="25" t="s">
        <v>888</v>
      </c>
      <c r="I137" s="25" t="s">
        <v>1123</v>
      </c>
      <c r="J137" s="328" t="s">
        <v>284</v>
      </c>
      <c r="K137" s="329" t="s">
        <v>1667</v>
      </c>
      <c r="L137" s="329" t="s">
        <v>1668</v>
      </c>
      <c r="M137" s="329" t="s">
        <v>1667</v>
      </c>
      <c r="N137" s="329" t="s">
        <v>1668</v>
      </c>
      <c r="O137" s="330" t="s">
        <v>222</v>
      </c>
      <c r="P137" s="328" t="s">
        <v>217</v>
      </c>
      <c r="Q137" s="336" t="s">
        <v>102</v>
      </c>
      <c r="R137" s="332">
        <v>14015404</v>
      </c>
      <c r="S137" s="33">
        <f>R137+U137</f>
        <v>16488711</v>
      </c>
      <c r="T137" s="41">
        <f>R137/S137</f>
        <v>0.84999997877335587</v>
      </c>
      <c r="U137" s="33">
        <f>ROUNDUP((R137/0.85)*0.15,0)</f>
        <v>2473307</v>
      </c>
      <c r="V137" s="301" t="s">
        <v>102</v>
      </c>
      <c r="W137" s="294" t="s">
        <v>102</v>
      </c>
      <c r="X137" s="294" t="s">
        <v>672</v>
      </c>
      <c r="Y137" s="48" t="s">
        <v>66</v>
      </c>
      <c r="Z137" s="32" t="s">
        <v>67</v>
      </c>
      <c r="AA137" s="32" t="s">
        <v>69</v>
      </c>
      <c r="AB137" s="32" t="s">
        <v>67</v>
      </c>
      <c r="AC137" s="25" t="s">
        <v>711</v>
      </c>
      <c r="AD137" s="32" t="s">
        <v>67</v>
      </c>
      <c r="AE137" s="43">
        <v>45351</v>
      </c>
      <c r="AF137" s="43">
        <v>45390</v>
      </c>
      <c r="AG137" s="44">
        <v>45338</v>
      </c>
      <c r="AH137" s="44">
        <v>45622</v>
      </c>
      <c r="AI137" s="43" t="s">
        <v>1622</v>
      </c>
    </row>
    <row r="138" spans="1:35" s="4" customFormat="1" ht="11.3" customHeight="1" x14ac:dyDescent="0.2">
      <c r="A138" s="29">
        <v>4</v>
      </c>
      <c r="B138" s="280" t="s">
        <v>17</v>
      </c>
      <c r="C138" s="25" t="s">
        <v>18</v>
      </c>
      <c r="D138" s="279" t="s">
        <v>1050</v>
      </c>
      <c r="E138" s="280" t="s">
        <v>51</v>
      </c>
      <c r="F138" s="25" t="s">
        <v>644</v>
      </c>
      <c r="G138" s="25" t="s">
        <v>1119</v>
      </c>
      <c r="H138" s="25" t="s">
        <v>888</v>
      </c>
      <c r="I138" s="25" t="s">
        <v>1123</v>
      </c>
      <c r="J138" s="328" t="s">
        <v>285</v>
      </c>
      <c r="K138" s="329" t="s">
        <v>697</v>
      </c>
      <c r="L138" s="329" t="s">
        <v>1142</v>
      </c>
      <c r="M138" s="329" t="s">
        <v>844</v>
      </c>
      <c r="N138" s="329" t="s">
        <v>1166</v>
      </c>
      <c r="O138" s="330" t="s">
        <v>222</v>
      </c>
      <c r="P138" s="328" t="s">
        <v>217</v>
      </c>
      <c r="Q138" s="336" t="s">
        <v>102</v>
      </c>
      <c r="R138" s="332">
        <v>5306614</v>
      </c>
      <c r="S138" s="33">
        <f>R138+U138</f>
        <v>6243076</v>
      </c>
      <c r="T138" s="41">
        <f>R138/S138</f>
        <v>0.84999990389352942</v>
      </c>
      <c r="U138" s="33">
        <f>ROUNDUP((R138/0.85)*0.15,0)</f>
        <v>936462</v>
      </c>
      <c r="V138" s="301" t="s">
        <v>102</v>
      </c>
      <c r="W138" s="294" t="s">
        <v>102</v>
      </c>
      <c r="X138" s="294" t="s">
        <v>673</v>
      </c>
      <c r="Y138" s="48" t="s">
        <v>66</v>
      </c>
      <c r="Z138" s="32" t="s">
        <v>67</v>
      </c>
      <c r="AA138" s="32" t="s">
        <v>69</v>
      </c>
      <c r="AB138" s="32" t="s">
        <v>67</v>
      </c>
      <c r="AC138" s="25" t="s">
        <v>636</v>
      </c>
      <c r="AD138" s="32" t="s">
        <v>67</v>
      </c>
      <c r="AE138" s="43">
        <v>44630</v>
      </c>
      <c r="AF138" s="43">
        <v>44952</v>
      </c>
      <c r="AG138" s="43">
        <v>44924</v>
      </c>
      <c r="AH138" s="44">
        <v>45111</v>
      </c>
      <c r="AI138" s="43" t="s">
        <v>1622</v>
      </c>
    </row>
    <row r="139" spans="1:35" s="4" customFormat="1" ht="11.3" customHeight="1" x14ac:dyDescent="0.2">
      <c r="A139" s="29">
        <v>4</v>
      </c>
      <c r="B139" s="280" t="s">
        <v>17</v>
      </c>
      <c r="C139" s="25" t="s">
        <v>18</v>
      </c>
      <c r="D139" s="279" t="s">
        <v>1050</v>
      </c>
      <c r="E139" s="280" t="s">
        <v>51</v>
      </c>
      <c r="F139" s="25" t="s">
        <v>644</v>
      </c>
      <c r="G139" s="25" t="s">
        <v>1119</v>
      </c>
      <c r="H139" s="25" t="s">
        <v>888</v>
      </c>
      <c r="I139" s="25" t="s">
        <v>1123</v>
      </c>
      <c r="J139" s="328" t="s">
        <v>286</v>
      </c>
      <c r="K139" s="329" t="s">
        <v>120</v>
      </c>
      <c r="L139" s="329" t="s">
        <v>1143</v>
      </c>
      <c r="M139" s="329" t="s">
        <v>845</v>
      </c>
      <c r="N139" s="329" t="s">
        <v>1167</v>
      </c>
      <c r="O139" s="330" t="s">
        <v>222</v>
      </c>
      <c r="P139" s="328" t="s">
        <v>217</v>
      </c>
      <c r="Q139" s="336" t="s">
        <v>102</v>
      </c>
      <c r="R139" s="332">
        <v>1005550</v>
      </c>
      <c r="S139" s="33">
        <f>R139+U139</f>
        <v>1183000</v>
      </c>
      <c r="T139" s="41">
        <f>R139/S139</f>
        <v>0.85</v>
      </c>
      <c r="U139" s="33">
        <f>ROUNDUP((R139/0.85)*0.15,0)</f>
        <v>177450</v>
      </c>
      <c r="V139" s="301" t="s">
        <v>102</v>
      </c>
      <c r="W139" s="294" t="s">
        <v>1727</v>
      </c>
      <c r="X139" s="294" t="s">
        <v>80</v>
      </c>
      <c r="Y139" s="48" t="s">
        <v>66</v>
      </c>
      <c r="Z139" s="32" t="s">
        <v>67</v>
      </c>
      <c r="AA139" s="32" t="s">
        <v>69</v>
      </c>
      <c r="AB139" s="32" t="s">
        <v>67</v>
      </c>
      <c r="AC139" s="25" t="s">
        <v>121</v>
      </c>
      <c r="AD139" s="32" t="s">
        <v>67</v>
      </c>
      <c r="AE139" s="45" t="s">
        <v>1518</v>
      </c>
      <c r="AF139" s="45" t="s">
        <v>1518</v>
      </c>
      <c r="AG139" s="44">
        <v>45432</v>
      </c>
      <c r="AH139" s="44">
        <v>45671</v>
      </c>
      <c r="AI139" s="43" t="s">
        <v>1622</v>
      </c>
    </row>
    <row r="140" spans="1:35" s="4" customFormat="1" ht="11.3" customHeight="1" x14ac:dyDescent="0.2">
      <c r="A140" s="29">
        <v>4</v>
      </c>
      <c r="B140" s="280" t="s">
        <v>17</v>
      </c>
      <c r="C140" s="25" t="s">
        <v>18</v>
      </c>
      <c r="D140" s="279" t="s">
        <v>1050</v>
      </c>
      <c r="E140" s="280" t="s">
        <v>51</v>
      </c>
      <c r="F140" s="25" t="s">
        <v>644</v>
      </c>
      <c r="G140" s="25" t="s">
        <v>1119</v>
      </c>
      <c r="H140" s="25" t="s">
        <v>888</v>
      </c>
      <c r="I140" s="25" t="s">
        <v>1123</v>
      </c>
      <c r="J140" s="328" t="s">
        <v>287</v>
      </c>
      <c r="K140" s="329" t="s">
        <v>122</v>
      </c>
      <c r="L140" s="329" t="s">
        <v>1144</v>
      </c>
      <c r="M140" s="329" t="s">
        <v>846</v>
      </c>
      <c r="N140" s="329" t="s">
        <v>1168</v>
      </c>
      <c r="O140" s="330" t="s">
        <v>222</v>
      </c>
      <c r="P140" s="328" t="s">
        <v>217</v>
      </c>
      <c r="Q140" s="336" t="s">
        <v>102</v>
      </c>
      <c r="R140" s="332">
        <v>2911964</v>
      </c>
      <c r="S140" s="33">
        <f>R140+U140</f>
        <v>3425840</v>
      </c>
      <c r="T140" s="41">
        <f>R140/S140</f>
        <v>0.85</v>
      </c>
      <c r="U140" s="33">
        <f>ROUNDUP((R140/0.85)*0.15,0)</f>
        <v>513876</v>
      </c>
      <c r="V140" s="301" t="s">
        <v>102</v>
      </c>
      <c r="W140" s="294" t="s">
        <v>113</v>
      </c>
      <c r="X140" s="294" t="s">
        <v>113</v>
      </c>
      <c r="Y140" s="48" t="s">
        <v>66</v>
      </c>
      <c r="Z140" s="32" t="s">
        <v>67</v>
      </c>
      <c r="AA140" s="32" t="s">
        <v>69</v>
      </c>
      <c r="AB140" s="32" t="s">
        <v>67</v>
      </c>
      <c r="AC140" s="25" t="s">
        <v>989</v>
      </c>
      <c r="AD140" s="32" t="s">
        <v>67</v>
      </c>
      <c r="AE140" s="43">
        <v>44858</v>
      </c>
      <c r="AF140" s="43">
        <v>44952</v>
      </c>
      <c r="AG140" s="43">
        <v>44837</v>
      </c>
      <c r="AH140" s="43">
        <v>45120</v>
      </c>
      <c r="AI140" s="43" t="s">
        <v>1622</v>
      </c>
    </row>
    <row r="141" spans="1:35" s="4" customFormat="1" ht="11.3" customHeight="1" x14ac:dyDescent="0.2">
      <c r="A141" s="29">
        <v>4</v>
      </c>
      <c r="B141" s="280" t="s">
        <v>17</v>
      </c>
      <c r="C141" s="25" t="s">
        <v>18</v>
      </c>
      <c r="D141" s="279" t="s">
        <v>1050</v>
      </c>
      <c r="E141" s="280" t="s">
        <v>51</v>
      </c>
      <c r="F141" s="25" t="s">
        <v>771</v>
      </c>
      <c r="G141" s="25" t="s">
        <v>1119</v>
      </c>
      <c r="H141" s="25" t="s">
        <v>888</v>
      </c>
      <c r="I141" s="25" t="s">
        <v>1123</v>
      </c>
      <c r="J141" s="328" t="s">
        <v>288</v>
      </c>
      <c r="K141" s="329" t="s">
        <v>1798</v>
      </c>
      <c r="L141" s="329" t="s">
        <v>1145</v>
      </c>
      <c r="M141" s="329" t="s">
        <v>847</v>
      </c>
      <c r="N141" s="329" t="s">
        <v>1169</v>
      </c>
      <c r="O141" s="330" t="s">
        <v>222</v>
      </c>
      <c r="P141" s="328" t="s">
        <v>217</v>
      </c>
      <c r="Q141" s="336" t="s">
        <v>102</v>
      </c>
      <c r="R141" s="332">
        <v>621180</v>
      </c>
      <c r="S141" s="33">
        <f>R141+U141</f>
        <v>730800</v>
      </c>
      <c r="T141" s="41">
        <f>R141/S141</f>
        <v>0.85</v>
      </c>
      <c r="U141" s="33">
        <f>ROUNDUP((R141/0.85)*0.15,0)</f>
        <v>109620</v>
      </c>
      <c r="V141" s="301" t="s">
        <v>102</v>
      </c>
      <c r="W141" s="294" t="s">
        <v>113</v>
      </c>
      <c r="X141" s="294" t="s">
        <v>1767</v>
      </c>
      <c r="Y141" s="48" t="s">
        <v>83</v>
      </c>
      <c r="Z141" s="32" t="s">
        <v>67</v>
      </c>
      <c r="AA141" s="32" t="s">
        <v>69</v>
      </c>
      <c r="AB141" s="32" t="s">
        <v>67</v>
      </c>
      <c r="AC141" s="25" t="s">
        <v>637</v>
      </c>
      <c r="AD141" s="32" t="s">
        <v>67</v>
      </c>
      <c r="AE141" s="43">
        <v>45072</v>
      </c>
      <c r="AF141" s="43">
        <v>45107</v>
      </c>
      <c r="AG141" s="43">
        <v>45049</v>
      </c>
      <c r="AH141" s="44">
        <v>45461</v>
      </c>
      <c r="AI141" s="43" t="s">
        <v>1622</v>
      </c>
    </row>
    <row r="142" spans="1:35" s="4" customFormat="1" ht="11.3" customHeight="1" x14ac:dyDescent="0.2">
      <c r="A142" s="29">
        <v>4</v>
      </c>
      <c r="B142" s="280" t="s">
        <v>17</v>
      </c>
      <c r="C142" s="25" t="s">
        <v>18</v>
      </c>
      <c r="D142" s="279" t="s">
        <v>1050</v>
      </c>
      <c r="E142" s="280" t="s">
        <v>51</v>
      </c>
      <c r="F142" s="25" t="s">
        <v>771</v>
      </c>
      <c r="G142" s="25" t="s">
        <v>1119</v>
      </c>
      <c r="H142" s="25" t="s">
        <v>888</v>
      </c>
      <c r="I142" s="25" t="s">
        <v>1123</v>
      </c>
      <c r="J142" s="328" t="s">
        <v>289</v>
      </c>
      <c r="K142" s="329" t="s">
        <v>123</v>
      </c>
      <c r="L142" s="329" t="s">
        <v>1146</v>
      </c>
      <c r="M142" s="329" t="s">
        <v>941</v>
      </c>
      <c r="N142" s="329" t="s">
        <v>1170</v>
      </c>
      <c r="O142" s="330">
        <v>1</v>
      </c>
      <c r="P142" s="328" t="s">
        <v>217</v>
      </c>
      <c r="Q142" s="336" t="s">
        <v>102</v>
      </c>
      <c r="R142" s="332">
        <v>8839650</v>
      </c>
      <c r="S142" s="33">
        <f>R142+U142</f>
        <v>10399589</v>
      </c>
      <c r="T142" s="41">
        <f>R142/S142</f>
        <v>0.84999993749753</v>
      </c>
      <c r="U142" s="33">
        <f>ROUNDUP((R142/0.85)*0.15,0)</f>
        <v>1559939</v>
      </c>
      <c r="V142" s="301" t="s">
        <v>102</v>
      </c>
      <c r="W142" s="294" t="s">
        <v>936</v>
      </c>
      <c r="X142" s="294" t="s">
        <v>1502</v>
      </c>
      <c r="Y142" s="39" t="s">
        <v>66</v>
      </c>
      <c r="Z142" s="32" t="s">
        <v>67</v>
      </c>
      <c r="AA142" s="32" t="s">
        <v>69</v>
      </c>
      <c r="AB142" s="32" t="s">
        <v>67</v>
      </c>
      <c r="AC142" s="25" t="s">
        <v>1501</v>
      </c>
      <c r="AD142" s="32" t="s">
        <v>67</v>
      </c>
      <c r="AE142" s="43">
        <v>44924</v>
      </c>
      <c r="AF142" s="43">
        <v>44952</v>
      </c>
      <c r="AG142" s="44">
        <v>44956</v>
      </c>
      <c r="AH142" s="43">
        <v>45279</v>
      </c>
      <c r="AI142" s="43" t="s">
        <v>1622</v>
      </c>
    </row>
    <row r="143" spans="1:35" s="4" customFormat="1" ht="11.3" customHeight="1" x14ac:dyDescent="0.2">
      <c r="A143" s="29">
        <v>4</v>
      </c>
      <c r="B143" s="280" t="s">
        <v>17</v>
      </c>
      <c r="C143" s="25" t="s">
        <v>18</v>
      </c>
      <c r="D143" s="279" t="s">
        <v>1050</v>
      </c>
      <c r="E143" s="280" t="s">
        <v>51</v>
      </c>
      <c r="F143" s="25" t="s">
        <v>771</v>
      </c>
      <c r="G143" s="25" t="s">
        <v>1119</v>
      </c>
      <c r="H143" s="25" t="s">
        <v>888</v>
      </c>
      <c r="I143" s="25" t="s">
        <v>1123</v>
      </c>
      <c r="J143" s="328" t="s">
        <v>289</v>
      </c>
      <c r="K143" s="329" t="s">
        <v>123</v>
      </c>
      <c r="L143" s="329" t="s">
        <v>1146</v>
      </c>
      <c r="M143" s="329" t="s">
        <v>941</v>
      </c>
      <c r="N143" s="329" t="s">
        <v>1170</v>
      </c>
      <c r="O143" s="330">
        <v>2</v>
      </c>
      <c r="P143" s="328" t="s">
        <v>217</v>
      </c>
      <c r="Q143" s="336" t="s">
        <v>102</v>
      </c>
      <c r="R143" s="332">
        <v>3272500</v>
      </c>
      <c r="S143" s="33">
        <f>R143+U143</f>
        <v>3850000</v>
      </c>
      <c r="T143" s="41">
        <f>R143/S143</f>
        <v>0.85</v>
      </c>
      <c r="U143" s="33">
        <f>ROUNDUP((R143/0.85)*0.15,0)</f>
        <v>577500</v>
      </c>
      <c r="V143" s="301" t="s">
        <v>102</v>
      </c>
      <c r="W143" s="294" t="s">
        <v>937</v>
      </c>
      <c r="X143" s="294" t="s">
        <v>80</v>
      </c>
      <c r="Y143" s="39" t="s">
        <v>66</v>
      </c>
      <c r="Z143" s="32" t="s">
        <v>67</v>
      </c>
      <c r="AA143" s="32" t="s">
        <v>69</v>
      </c>
      <c r="AB143" s="32" t="s">
        <v>67</v>
      </c>
      <c r="AC143" s="25" t="s">
        <v>983</v>
      </c>
      <c r="AD143" s="32" t="s">
        <v>67</v>
      </c>
      <c r="AE143" s="43">
        <v>45021</v>
      </c>
      <c r="AF143" s="43">
        <v>45107</v>
      </c>
      <c r="AG143" s="44">
        <v>45030</v>
      </c>
      <c r="AH143" s="44">
        <v>45209</v>
      </c>
      <c r="AI143" s="43" t="s">
        <v>1622</v>
      </c>
    </row>
    <row r="144" spans="1:35" s="4" customFormat="1" ht="11.3" customHeight="1" x14ac:dyDescent="0.2">
      <c r="A144" s="29">
        <v>4</v>
      </c>
      <c r="B144" s="280" t="s">
        <v>17</v>
      </c>
      <c r="C144" s="25" t="s">
        <v>18</v>
      </c>
      <c r="D144" s="279" t="s">
        <v>1050</v>
      </c>
      <c r="E144" s="280" t="s">
        <v>51</v>
      </c>
      <c r="F144" s="25" t="s">
        <v>771</v>
      </c>
      <c r="G144" s="25" t="s">
        <v>1119</v>
      </c>
      <c r="H144" s="25" t="s">
        <v>888</v>
      </c>
      <c r="I144" s="25" t="s">
        <v>1123</v>
      </c>
      <c r="J144" s="328" t="s">
        <v>638</v>
      </c>
      <c r="K144" s="329" t="s">
        <v>327</v>
      </c>
      <c r="L144" s="329" t="s">
        <v>1147</v>
      </c>
      <c r="M144" s="329" t="s">
        <v>327</v>
      </c>
      <c r="N144" s="329" t="s">
        <v>1147</v>
      </c>
      <c r="O144" s="330">
        <v>1</v>
      </c>
      <c r="P144" s="328" t="s">
        <v>217</v>
      </c>
      <c r="Q144" s="336" t="s">
        <v>102</v>
      </c>
      <c r="R144" s="332">
        <v>19922947</v>
      </c>
      <c r="S144" s="33">
        <f>R144+U144</f>
        <v>23438762</v>
      </c>
      <c r="T144" s="41">
        <f>R144/S144</f>
        <v>0.84999997013494144</v>
      </c>
      <c r="U144" s="33">
        <f>ROUNDUP((R144/0.85)*0.15,0)</f>
        <v>3515815</v>
      </c>
      <c r="V144" s="301" t="s">
        <v>102</v>
      </c>
      <c r="W144" s="294" t="s">
        <v>113</v>
      </c>
      <c r="X144" s="294" t="s">
        <v>1659</v>
      </c>
      <c r="Y144" s="48" t="s">
        <v>66</v>
      </c>
      <c r="Z144" s="32" t="s">
        <v>67</v>
      </c>
      <c r="AA144" s="32" t="s">
        <v>69</v>
      </c>
      <c r="AB144" s="32" t="s">
        <v>67</v>
      </c>
      <c r="AC144" s="25" t="s">
        <v>328</v>
      </c>
      <c r="AD144" s="32" t="s">
        <v>67</v>
      </c>
      <c r="AE144" s="43">
        <v>45715</v>
      </c>
      <c r="AF144" s="43">
        <v>45756</v>
      </c>
      <c r="AG144" s="44">
        <v>45502</v>
      </c>
      <c r="AH144" s="44">
        <v>45804</v>
      </c>
      <c r="AI144" s="43">
        <v>45834</v>
      </c>
    </row>
    <row r="145" spans="1:35" s="4" customFormat="1" ht="11.3" customHeight="1" x14ac:dyDescent="0.2">
      <c r="A145" s="29">
        <v>4</v>
      </c>
      <c r="B145" s="280" t="s">
        <v>17</v>
      </c>
      <c r="C145" s="25" t="s">
        <v>18</v>
      </c>
      <c r="D145" s="279" t="s">
        <v>1050</v>
      </c>
      <c r="E145" s="280" t="s">
        <v>51</v>
      </c>
      <c r="F145" s="25" t="s">
        <v>771</v>
      </c>
      <c r="G145" s="25" t="s">
        <v>1119</v>
      </c>
      <c r="H145" s="25" t="s">
        <v>888</v>
      </c>
      <c r="I145" s="25" t="s">
        <v>1123</v>
      </c>
      <c r="J145" s="328" t="s">
        <v>638</v>
      </c>
      <c r="K145" s="329" t="s">
        <v>327</v>
      </c>
      <c r="L145" s="329" t="s">
        <v>1147</v>
      </c>
      <c r="M145" s="329" t="s">
        <v>327</v>
      </c>
      <c r="N145" s="329" t="s">
        <v>1147</v>
      </c>
      <c r="O145" s="330">
        <v>2</v>
      </c>
      <c r="P145" s="328" t="s">
        <v>217</v>
      </c>
      <c r="Q145" s="336" t="s">
        <v>102</v>
      </c>
      <c r="R145" s="332">
        <v>8500000</v>
      </c>
      <c r="S145" s="33">
        <f>R145+U145</f>
        <v>10000000</v>
      </c>
      <c r="T145" s="41">
        <f>R145/S145</f>
        <v>0.85</v>
      </c>
      <c r="U145" s="33">
        <f>ROUNDUP((R145/0.85)*0.15,0)</f>
        <v>1500000</v>
      </c>
      <c r="V145" s="301" t="s">
        <v>102</v>
      </c>
      <c r="W145" s="294" t="s">
        <v>1589</v>
      </c>
      <c r="X145" s="294" t="s">
        <v>1660</v>
      </c>
      <c r="Y145" s="48" t="s">
        <v>83</v>
      </c>
      <c r="Z145" s="32" t="s">
        <v>67</v>
      </c>
      <c r="AA145" s="32" t="s">
        <v>69</v>
      </c>
      <c r="AB145" s="32" t="s">
        <v>67</v>
      </c>
      <c r="AC145" s="25" t="s">
        <v>1568</v>
      </c>
      <c r="AD145" s="32" t="s">
        <v>67</v>
      </c>
      <c r="AE145" s="32" t="s">
        <v>1022</v>
      </c>
      <c r="AF145" s="29" t="s">
        <v>1022</v>
      </c>
      <c r="AG145" s="44">
        <v>45502</v>
      </c>
      <c r="AH145" s="44">
        <v>45804</v>
      </c>
      <c r="AI145" s="32" t="s">
        <v>1025</v>
      </c>
    </row>
    <row r="146" spans="1:35" s="4" customFormat="1" ht="11.3" customHeight="1" x14ac:dyDescent="0.2">
      <c r="A146" s="29">
        <v>4</v>
      </c>
      <c r="B146" s="280" t="s">
        <v>17</v>
      </c>
      <c r="C146" s="25" t="s">
        <v>18</v>
      </c>
      <c r="D146" s="279" t="s">
        <v>1050</v>
      </c>
      <c r="E146" s="280" t="s">
        <v>52</v>
      </c>
      <c r="F146" s="25" t="s">
        <v>772</v>
      </c>
      <c r="G146" s="25" t="s">
        <v>1120</v>
      </c>
      <c r="H146" s="25" t="s">
        <v>889</v>
      </c>
      <c r="I146" s="25" t="s">
        <v>1124</v>
      </c>
      <c r="J146" s="328" t="s">
        <v>290</v>
      </c>
      <c r="K146" s="329" t="s">
        <v>124</v>
      </c>
      <c r="L146" s="329" t="s">
        <v>1148</v>
      </c>
      <c r="M146" s="329" t="s">
        <v>848</v>
      </c>
      <c r="N146" s="329" t="s">
        <v>1171</v>
      </c>
      <c r="O146" s="330" t="s">
        <v>222</v>
      </c>
      <c r="P146" s="328" t="s">
        <v>217</v>
      </c>
      <c r="Q146" s="331" t="s">
        <v>102</v>
      </c>
      <c r="R146" s="332">
        <v>25113464</v>
      </c>
      <c r="S146" s="33">
        <f>R146+U146</f>
        <v>29545252</v>
      </c>
      <c r="T146" s="41">
        <f>R146/S146</f>
        <v>0.84999999323072284</v>
      </c>
      <c r="U146" s="33">
        <f>ROUNDUP((R146/0.85)*0.15,0)</f>
        <v>4431788</v>
      </c>
      <c r="V146" s="293" t="s">
        <v>102</v>
      </c>
      <c r="W146" s="294" t="s">
        <v>1764</v>
      </c>
      <c r="X146" s="294" t="s">
        <v>1671</v>
      </c>
      <c r="Y146" s="39" t="s">
        <v>66</v>
      </c>
      <c r="Z146" s="29" t="s">
        <v>67</v>
      </c>
      <c r="AA146" s="29" t="s">
        <v>69</v>
      </c>
      <c r="AB146" s="32" t="s">
        <v>67</v>
      </c>
      <c r="AC146" s="25" t="s">
        <v>1503</v>
      </c>
      <c r="AD146" s="45" t="s">
        <v>70</v>
      </c>
      <c r="AE146" s="43">
        <v>45316</v>
      </c>
      <c r="AF146" s="43">
        <v>45366</v>
      </c>
      <c r="AG146" s="43">
        <v>45288</v>
      </c>
      <c r="AH146" s="44">
        <v>45489</v>
      </c>
      <c r="AI146" s="43" t="s">
        <v>1622</v>
      </c>
    </row>
    <row r="147" spans="1:35" s="4" customFormat="1" ht="11.3" customHeight="1" x14ac:dyDescent="0.2">
      <c r="A147" s="29">
        <v>4</v>
      </c>
      <c r="B147" s="280" t="s">
        <v>17</v>
      </c>
      <c r="C147" s="25" t="s">
        <v>18</v>
      </c>
      <c r="D147" s="279" t="s">
        <v>1050</v>
      </c>
      <c r="E147" s="280" t="s">
        <v>52</v>
      </c>
      <c r="F147" s="25" t="s">
        <v>772</v>
      </c>
      <c r="G147" s="25" t="s">
        <v>1120</v>
      </c>
      <c r="H147" s="25" t="s">
        <v>889</v>
      </c>
      <c r="I147" s="25" t="s">
        <v>1124</v>
      </c>
      <c r="J147" s="330" t="s">
        <v>582</v>
      </c>
      <c r="K147" s="329" t="s">
        <v>577</v>
      </c>
      <c r="L147" s="329" t="s">
        <v>1184</v>
      </c>
      <c r="M147" s="329" t="s">
        <v>850</v>
      </c>
      <c r="N147" s="329" t="s">
        <v>1182</v>
      </c>
      <c r="O147" s="330" t="s">
        <v>222</v>
      </c>
      <c r="P147" s="328" t="s">
        <v>217</v>
      </c>
      <c r="Q147" s="336" t="s">
        <v>99</v>
      </c>
      <c r="R147" s="332">
        <v>1631121</v>
      </c>
      <c r="S147" s="33">
        <f>R147+U147</f>
        <v>1918966</v>
      </c>
      <c r="T147" s="41">
        <f>R147/S147</f>
        <v>0.84999994788860256</v>
      </c>
      <c r="U147" s="33">
        <f>ROUNDUP((R147/0.85)*0.15,0)</f>
        <v>287845</v>
      </c>
      <c r="V147" s="301" t="s">
        <v>99</v>
      </c>
      <c r="W147" s="294" t="s">
        <v>579</v>
      </c>
      <c r="X147" s="294" t="s">
        <v>80</v>
      </c>
      <c r="Y147" s="48" t="s">
        <v>66</v>
      </c>
      <c r="Z147" s="32" t="s">
        <v>67</v>
      </c>
      <c r="AA147" s="32" t="s">
        <v>69</v>
      </c>
      <c r="AB147" s="32" t="s">
        <v>67</v>
      </c>
      <c r="AC147" s="25" t="s">
        <v>580</v>
      </c>
      <c r="AD147" s="32" t="s">
        <v>67</v>
      </c>
      <c r="AE147" s="45" t="s">
        <v>1518</v>
      </c>
      <c r="AF147" s="45" t="s">
        <v>1518</v>
      </c>
      <c r="AG147" s="43">
        <v>45631</v>
      </c>
      <c r="AH147" s="44">
        <v>45790</v>
      </c>
      <c r="AI147" s="43" t="s">
        <v>1622</v>
      </c>
    </row>
    <row r="148" spans="1:35" s="4" customFormat="1" ht="11.3" customHeight="1" x14ac:dyDescent="0.2">
      <c r="A148" s="29">
        <v>4</v>
      </c>
      <c r="B148" s="280" t="s">
        <v>17</v>
      </c>
      <c r="C148" s="25" t="s">
        <v>18</v>
      </c>
      <c r="D148" s="279" t="s">
        <v>1050</v>
      </c>
      <c r="E148" s="280" t="s">
        <v>52</v>
      </c>
      <c r="F148" s="25" t="s">
        <v>773</v>
      </c>
      <c r="G148" s="25" t="s">
        <v>1120</v>
      </c>
      <c r="H148" s="25" t="s">
        <v>889</v>
      </c>
      <c r="I148" s="25" t="s">
        <v>1124</v>
      </c>
      <c r="J148" s="328" t="s">
        <v>640</v>
      </c>
      <c r="K148" s="329" t="s">
        <v>125</v>
      </c>
      <c r="L148" s="329" t="s">
        <v>1149</v>
      </c>
      <c r="M148" s="329" t="s">
        <v>851</v>
      </c>
      <c r="N148" s="329" t="s">
        <v>1172</v>
      </c>
      <c r="O148" s="330" t="s">
        <v>222</v>
      </c>
      <c r="P148" s="328" t="s">
        <v>217</v>
      </c>
      <c r="Q148" s="331" t="s">
        <v>102</v>
      </c>
      <c r="R148" s="332">
        <v>5546250</v>
      </c>
      <c r="S148" s="33">
        <f>R148+U148</f>
        <v>6525000</v>
      </c>
      <c r="T148" s="41">
        <f>R148/S148</f>
        <v>0.85</v>
      </c>
      <c r="U148" s="33">
        <f>ROUNDUP((R148/0.85)*0.15,0)</f>
        <v>978750</v>
      </c>
      <c r="V148" s="293" t="s">
        <v>102</v>
      </c>
      <c r="W148" s="294" t="s">
        <v>674</v>
      </c>
      <c r="X148" s="295" t="s">
        <v>639</v>
      </c>
      <c r="Y148" s="39" t="s">
        <v>66</v>
      </c>
      <c r="Z148" s="29" t="s">
        <v>67</v>
      </c>
      <c r="AA148" s="29" t="s">
        <v>69</v>
      </c>
      <c r="AB148" s="32" t="s">
        <v>67</v>
      </c>
      <c r="AC148" s="25" t="s">
        <v>126</v>
      </c>
      <c r="AD148" s="32" t="s">
        <v>67</v>
      </c>
      <c r="AE148" s="43">
        <v>45072</v>
      </c>
      <c r="AF148" s="43">
        <v>45107</v>
      </c>
      <c r="AG148" s="44">
        <v>45084</v>
      </c>
      <c r="AH148" s="44">
        <v>45265</v>
      </c>
      <c r="AI148" s="43" t="s">
        <v>1622</v>
      </c>
    </row>
    <row r="149" spans="1:35" s="4" customFormat="1" ht="11.3" customHeight="1" x14ac:dyDescent="0.2">
      <c r="A149" s="29">
        <v>4</v>
      </c>
      <c r="B149" s="280" t="s">
        <v>17</v>
      </c>
      <c r="C149" s="25" t="s">
        <v>18</v>
      </c>
      <c r="D149" s="279" t="s">
        <v>1050</v>
      </c>
      <c r="E149" s="280" t="s">
        <v>53</v>
      </c>
      <c r="F149" s="25" t="s">
        <v>645</v>
      </c>
      <c r="G149" s="25" t="s">
        <v>1072</v>
      </c>
      <c r="H149" s="25" t="s">
        <v>854</v>
      </c>
      <c r="I149" s="25" t="s">
        <v>1078</v>
      </c>
      <c r="J149" s="328" t="s">
        <v>291</v>
      </c>
      <c r="K149" s="329" t="s">
        <v>768</v>
      </c>
      <c r="L149" s="329" t="s">
        <v>1095</v>
      </c>
      <c r="M149" s="329" t="s">
        <v>852</v>
      </c>
      <c r="N149" s="329" t="s">
        <v>1110</v>
      </c>
      <c r="O149" s="330">
        <v>1</v>
      </c>
      <c r="P149" s="328" t="s">
        <v>217</v>
      </c>
      <c r="Q149" s="343" t="s">
        <v>208</v>
      </c>
      <c r="R149" s="332">
        <v>10363449</v>
      </c>
      <c r="S149" s="33">
        <f>R149+U149</f>
        <v>12192295</v>
      </c>
      <c r="T149" s="41">
        <f>R149/S149</f>
        <v>0.8499998564667276</v>
      </c>
      <c r="U149" s="33">
        <f>ROUNDUP((R149/0.85)*0.15,0)+2</f>
        <v>1828846</v>
      </c>
      <c r="V149" s="302" t="s">
        <v>208</v>
      </c>
      <c r="W149" s="292" t="s">
        <v>698</v>
      </c>
      <c r="X149" s="294" t="s">
        <v>128</v>
      </c>
      <c r="Y149" s="39" t="s">
        <v>83</v>
      </c>
      <c r="Z149" s="42" t="s">
        <v>67</v>
      </c>
      <c r="AA149" s="42" t="s">
        <v>127</v>
      </c>
      <c r="AB149" s="42" t="s">
        <v>67</v>
      </c>
      <c r="AC149" s="25" t="s">
        <v>701</v>
      </c>
      <c r="AD149" s="32" t="s">
        <v>67</v>
      </c>
      <c r="AE149" s="44">
        <v>45351</v>
      </c>
      <c r="AF149" s="43">
        <v>45488</v>
      </c>
      <c r="AG149" s="44">
        <v>45128</v>
      </c>
      <c r="AH149" s="44">
        <v>45468</v>
      </c>
      <c r="AI149" s="43" t="s">
        <v>1622</v>
      </c>
    </row>
    <row r="150" spans="1:35" s="4" customFormat="1" ht="11.3" customHeight="1" x14ac:dyDescent="0.2">
      <c r="A150" s="29">
        <v>4</v>
      </c>
      <c r="B150" s="280" t="s">
        <v>17</v>
      </c>
      <c r="C150" s="25" t="s">
        <v>18</v>
      </c>
      <c r="D150" s="279" t="s">
        <v>1050</v>
      </c>
      <c r="E150" s="280" t="s">
        <v>53</v>
      </c>
      <c r="F150" s="25" t="s">
        <v>645</v>
      </c>
      <c r="G150" s="25" t="s">
        <v>1072</v>
      </c>
      <c r="H150" s="25" t="s">
        <v>854</v>
      </c>
      <c r="I150" s="25" t="s">
        <v>1078</v>
      </c>
      <c r="J150" s="328" t="s">
        <v>291</v>
      </c>
      <c r="K150" s="329" t="s">
        <v>768</v>
      </c>
      <c r="L150" s="329" t="s">
        <v>1095</v>
      </c>
      <c r="M150" s="329" t="s">
        <v>852</v>
      </c>
      <c r="N150" s="329" t="s">
        <v>1110</v>
      </c>
      <c r="O150" s="330">
        <v>2</v>
      </c>
      <c r="P150" s="328" t="s">
        <v>217</v>
      </c>
      <c r="Q150" s="343" t="s">
        <v>102</v>
      </c>
      <c r="R150" s="332">
        <v>4898317</v>
      </c>
      <c r="S150" s="33">
        <f>R150+U150</f>
        <v>5762726</v>
      </c>
      <c r="T150" s="41">
        <f>R150/S150</f>
        <v>0.84999998264710142</v>
      </c>
      <c r="U150" s="33">
        <f>ROUNDUP((R150/0.85)*0.15,0)</f>
        <v>864409</v>
      </c>
      <c r="V150" s="302" t="s">
        <v>102</v>
      </c>
      <c r="W150" s="292" t="s">
        <v>699</v>
      </c>
      <c r="X150" s="294" t="s">
        <v>128</v>
      </c>
      <c r="Y150" s="39" t="s">
        <v>83</v>
      </c>
      <c r="Z150" s="42" t="s">
        <v>67</v>
      </c>
      <c r="AA150" s="42" t="s">
        <v>69</v>
      </c>
      <c r="AB150" s="32" t="s">
        <v>67</v>
      </c>
      <c r="AC150" s="25" t="s">
        <v>700</v>
      </c>
      <c r="AD150" s="32" t="s">
        <v>67</v>
      </c>
      <c r="AE150" s="43">
        <v>45645</v>
      </c>
      <c r="AF150" s="44">
        <v>45764</v>
      </c>
      <c r="AG150" s="43">
        <v>45628</v>
      </c>
      <c r="AH150" s="44">
        <v>45839</v>
      </c>
      <c r="AI150" s="43">
        <v>45916</v>
      </c>
    </row>
    <row r="151" spans="1:35" s="4" customFormat="1" ht="11.3" customHeight="1" x14ac:dyDescent="0.3">
      <c r="A151" s="32">
        <v>4</v>
      </c>
      <c r="B151" s="25" t="s">
        <v>17</v>
      </c>
      <c r="C151" s="25" t="s">
        <v>18</v>
      </c>
      <c r="D151" s="25" t="s">
        <v>1050</v>
      </c>
      <c r="E151" s="28" t="s">
        <v>53</v>
      </c>
      <c r="F151" s="25" t="s">
        <v>645</v>
      </c>
      <c r="G151" s="25" t="s">
        <v>1072</v>
      </c>
      <c r="H151" s="25" t="s">
        <v>854</v>
      </c>
      <c r="I151" s="25" t="s">
        <v>1078</v>
      </c>
      <c r="J151" s="330" t="s">
        <v>292</v>
      </c>
      <c r="K151" s="329" t="s">
        <v>129</v>
      </c>
      <c r="L151" s="329" t="s">
        <v>1150</v>
      </c>
      <c r="M151" s="329" t="s">
        <v>853</v>
      </c>
      <c r="N151" s="329" t="s">
        <v>1173</v>
      </c>
      <c r="O151" s="330" t="s">
        <v>222</v>
      </c>
      <c r="P151" s="328" t="s">
        <v>217</v>
      </c>
      <c r="Q151" s="343" t="s">
        <v>102</v>
      </c>
      <c r="R151" s="332">
        <v>24786633</v>
      </c>
      <c r="S151" s="33">
        <f>R151+U151</f>
        <v>29160745</v>
      </c>
      <c r="T151" s="41">
        <f>R151/S151</f>
        <v>0.8499999914268308</v>
      </c>
      <c r="U151" s="33">
        <f>ROUND((R151/0.85)*0.15,0)</f>
        <v>4374112</v>
      </c>
      <c r="V151" s="302" t="s">
        <v>102</v>
      </c>
      <c r="W151" s="292" t="s">
        <v>675</v>
      </c>
      <c r="X151" s="294" t="s">
        <v>676</v>
      </c>
      <c r="Y151" s="67" t="s">
        <v>66</v>
      </c>
      <c r="Z151" s="42" t="s">
        <v>67</v>
      </c>
      <c r="AA151" s="42" t="s">
        <v>69</v>
      </c>
      <c r="AB151" s="32" t="s">
        <v>67</v>
      </c>
      <c r="AC151" s="25" t="s">
        <v>130</v>
      </c>
      <c r="AD151" s="45" t="s">
        <v>70</v>
      </c>
      <c r="AE151" s="44">
        <v>45225</v>
      </c>
      <c r="AF151" s="43">
        <v>45265</v>
      </c>
      <c r="AG151" s="43">
        <v>45245</v>
      </c>
      <c r="AH151" s="44">
        <v>45419</v>
      </c>
      <c r="AI151" s="43" t="s">
        <v>1622</v>
      </c>
    </row>
    <row r="152" spans="1:35" s="4" customFormat="1" ht="11.15" customHeight="1" x14ac:dyDescent="0.2">
      <c r="A152" s="29">
        <v>4</v>
      </c>
      <c r="B152" s="280" t="s">
        <v>17</v>
      </c>
      <c r="C152" s="25" t="s">
        <v>18</v>
      </c>
      <c r="D152" s="279" t="s">
        <v>1050</v>
      </c>
      <c r="E152" s="280" t="s">
        <v>53</v>
      </c>
      <c r="F152" s="25" t="s">
        <v>645</v>
      </c>
      <c r="G152" s="25" t="s">
        <v>1072</v>
      </c>
      <c r="H152" s="25" t="s">
        <v>854</v>
      </c>
      <c r="I152" s="25" t="s">
        <v>1078</v>
      </c>
      <c r="J152" s="338" t="s">
        <v>293</v>
      </c>
      <c r="K152" s="329" t="s">
        <v>180</v>
      </c>
      <c r="L152" s="329" t="s">
        <v>1307</v>
      </c>
      <c r="M152" s="329" t="s">
        <v>180</v>
      </c>
      <c r="N152" s="329" t="s">
        <v>1307</v>
      </c>
      <c r="O152" s="330" t="s">
        <v>222</v>
      </c>
      <c r="P152" s="328" t="s">
        <v>217</v>
      </c>
      <c r="Q152" s="334" t="s">
        <v>132</v>
      </c>
      <c r="R152" s="332">
        <v>3685037</v>
      </c>
      <c r="S152" s="33">
        <f>R152+U152</f>
        <v>4335338</v>
      </c>
      <c r="T152" s="41">
        <f>R152/S152</f>
        <v>0.84999993080124314</v>
      </c>
      <c r="U152" s="33">
        <f>ROUNDUP((R152/0.85)*0.15,0)</f>
        <v>650301</v>
      </c>
      <c r="V152" s="298" t="s">
        <v>132</v>
      </c>
      <c r="W152" s="299" t="s">
        <v>594</v>
      </c>
      <c r="X152" s="299" t="s">
        <v>595</v>
      </c>
      <c r="Y152" s="39" t="s">
        <v>66</v>
      </c>
      <c r="Z152" s="29" t="s">
        <v>67</v>
      </c>
      <c r="AA152" s="29" t="s">
        <v>69</v>
      </c>
      <c r="AB152" s="32" t="s">
        <v>67</v>
      </c>
      <c r="AC152" s="68" t="s">
        <v>1681</v>
      </c>
      <c r="AD152" s="32" t="s">
        <v>67</v>
      </c>
      <c r="AE152" s="44">
        <v>45463</v>
      </c>
      <c r="AF152" s="43">
        <v>45517</v>
      </c>
      <c r="AG152" s="44">
        <v>45439</v>
      </c>
      <c r="AH152" s="43">
        <v>45762</v>
      </c>
      <c r="AI152" s="43">
        <v>45798</v>
      </c>
    </row>
    <row r="153" spans="1:35" s="4" customFormat="1" ht="11.3" customHeight="1" x14ac:dyDescent="0.2">
      <c r="A153" s="29">
        <v>4</v>
      </c>
      <c r="B153" s="280" t="s">
        <v>19</v>
      </c>
      <c r="C153" s="25" t="s">
        <v>20</v>
      </c>
      <c r="D153" s="279" t="s">
        <v>1051</v>
      </c>
      <c r="E153" s="280" t="s">
        <v>54</v>
      </c>
      <c r="F153" s="25" t="s">
        <v>782</v>
      </c>
      <c r="G153" s="25" t="s">
        <v>1073</v>
      </c>
      <c r="H153" s="25" t="s">
        <v>907</v>
      </c>
      <c r="I153" s="25" t="s">
        <v>1079</v>
      </c>
      <c r="J153" s="328" t="s">
        <v>65</v>
      </c>
      <c r="K153" s="329" t="s">
        <v>1459</v>
      </c>
      <c r="L153" s="329" t="s">
        <v>1202</v>
      </c>
      <c r="M153" s="329" t="s">
        <v>1374</v>
      </c>
      <c r="N153" s="329" t="s">
        <v>1223</v>
      </c>
      <c r="O153" s="330" t="s">
        <v>222</v>
      </c>
      <c r="P153" s="328" t="s">
        <v>4</v>
      </c>
      <c r="Q153" s="331" t="s">
        <v>68</v>
      </c>
      <c r="R153" s="332">
        <v>22792352</v>
      </c>
      <c r="S153" s="33">
        <f>R153+U153</f>
        <v>26814532</v>
      </c>
      <c r="T153" s="41">
        <f>R153/S153</f>
        <v>0.84999999254135783</v>
      </c>
      <c r="U153" s="33">
        <f>ROUNDUP((R153/0.85)*0.15,0)</f>
        <v>4022180</v>
      </c>
      <c r="V153" s="293" t="s">
        <v>68</v>
      </c>
      <c r="W153" s="294" t="s">
        <v>922</v>
      </c>
      <c r="X153" s="294" t="s">
        <v>923</v>
      </c>
      <c r="Y153" s="39" t="s">
        <v>66</v>
      </c>
      <c r="Z153" s="29" t="s">
        <v>67</v>
      </c>
      <c r="AA153" s="29" t="s">
        <v>69</v>
      </c>
      <c r="AB153" s="32" t="s">
        <v>67</v>
      </c>
      <c r="AC153" s="25" t="s">
        <v>924</v>
      </c>
      <c r="AD153" s="32" t="s">
        <v>67</v>
      </c>
      <c r="AE153" s="43">
        <v>44497</v>
      </c>
      <c r="AF153" s="43">
        <v>44952</v>
      </c>
      <c r="AG153" s="44">
        <v>45133</v>
      </c>
      <c r="AH153" s="43">
        <v>45258</v>
      </c>
      <c r="AI153" s="43" t="s">
        <v>1622</v>
      </c>
    </row>
    <row r="154" spans="1:35" s="4" customFormat="1" ht="11.15" customHeight="1" x14ac:dyDescent="0.2">
      <c r="A154" s="29">
        <v>4</v>
      </c>
      <c r="B154" s="280" t="s">
        <v>19</v>
      </c>
      <c r="C154" s="25" t="s">
        <v>20</v>
      </c>
      <c r="D154" s="279" t="s">
        <v>1051</v>
      </c>
      <c r="E154" s="280" t="s">
        <v>54</v>
      </c>
      <c r="F154" s="25" t="s">
        <v>782</v>
      </c>
      <c r="G154" s="25" t="s">
        <v>1073</v>
      </c>
      <c r="H154" s="25" t="s">
        <v>907</v>
      </c>
      <c r="I154" s="25" t="s">
        <v>1079</v>
      </c>
      <c r="J154" s="328" t="s">
        <v>319</v>
      </c>
      <c r="K154" s="329" t="s">
        <v>216</v>
      </c>
      <c r="L154" s="329" t="s">
        <v>1096</v>
      </c>
      <c r="M154" s="329" t="s">
        <v>905</v>
      </c>
      <c r="N154" s="329" t="s">
        <v>1111</v>
      </c>
      <c r="O154" s="328">
        <v>1</v>
      </c>
      <c r="P154" s="328" t="s">
        <v>4</v>
      </c>
      <c r="Q154" s="331" t="s">
        <v>208</v>
      </c>
      <c r="R154" s="332">
        <v>39092603</v>
      </c>
      <c r="S154" s="33">
        <f>R154+U154</f>
        <v>45991298</v>
      </c>
      <c r="T154" s="41">
        <f>R154/S154</f>
        <v>0.84999999347702693</v>
      </c>
      <c r="U154" s="33">
        <f>ROUNDUP((R154/0.85)*0.15,0)</f>
        <v>6898695</v>
      </c>
      <c r="V154" s="293" t="s">
        <v>208</v>
      </c>
      <c r="W154" s="294" t="s">
        <v>90</v>
      </c>
      <c r="X154" s="294" t="s">
        <v>80</v>
      </c>
      <c r="Y154" s="39" t="s">
        <v>83</v>
      </c>
      <c r="Z154" s="29" t="s">
        <v>67</v>
      </c>
      <c r="AA154" s="29" t="s">
        <v>69</v>
      </c>
      <c r="AB154" s="32" t="s">
        <v>67</v>
      </c>
      <c r="AC154" s="25" t="s">
        <v>1405</v>
      </c>
      <c r="AD154" s="32" t="s">
        <v>67</v>
      </c>
      <c r="AE154" s="43">
        <v>45021</v>
      </c>
      <c r="AF154" s="44">
        <v>45205</v>
      </c>
      <c r="AG154" s="44">
        <v>44999</v>
      </c>
      <c r="AH154" s="43">
        <v>45188</v>
      </c>
      <c r="AI154" s="43" t="s">
        <v>1622</v>
      </c>
    </row>
    <row r="155" spans="1:35" s="4" customFormat="1" ht="11.3" customHeight="1" x14ac:dyDescent="0.2">
      <c r="A155" s="29">
        <v>4</v>
      </c>
      <c r="B155" s="280" t="s">
        <v>19</v>
      </c>
      <c r="C155" s="25" t="s">
        <v>20</v>
      </c>
      <c r="D155" s="279" t="s">
        <v>1051</v>
      </c>
      <c r="E155" s="280" t="s">
        <v>54</v>
      </c>
      <c r="F155" s="25" t="s">
        <v>782</v>
      </c>
      <c r="G155" s="25" t="s">
        <v>1073</v>
      </c>
      <c r="H155" s="25" t="s">
        <v>907</v>
      </c>
      <c r="I155" s="25" t="s">
        <v>1079</v>
      </c>
      <c r="J155" s="328" t="s">
        <v>319</v>
      </c>
      <c r="K155" s="329" t="s">
        <v>216</v>
      </c>
      <c r="L155" s="329" t="s">
        <v>1096</v>
      </c>
      <c r="M155" s="329" t="s">
        <v>905</v>
      </c>
      <c r="N155" s="329" t="s">
        <v>1111</v>
      </c>
      <c r="O155" s="328">
        <v>2</v>
      </c>
      <c r="P155" s="328" t="s">
        <v>4</v>
      </c>
      <c r="Q155" s="331" t="s">
        <v>208</v>
      </c>
      <c r="R155" s="332">
        <v>31159897</v>
      </c>
      <c r="S155" s="33">
        <f>R155+U155</f>
        <v>36658703</v>
      </c>
      <c r="T155" s="41">
        <f>R155/S155</f>
        <v>0.84999998499674145</v>
      </c>
      <c r="U155" s="33">
        <f>ROUNDUP((R155/0.85)*0.15,0)</f>
        <v>5498806</v>
      </c>
      <c r="V155" s="293" t="s">
        <v>208</v>
      </c>
      <c r="W155" s="294" t="s">
        <v>90</v>
      </c>
      <c r="X155" s="294" t="s">
        <v>80</v>
      </c>
      <c r="Y155" s="39" t="s">
        <v>83</v>
      </c>
      <c r="Z155" s="29" t="s">
        <v>67</v>
      </c>
      <c r="AA155" s="29" t="s">
        <v>69</v>
      </c>
      <c r="AB155" s="32" t="s">
        <v>67</v>
      </c>
      <c r="AC155" s="25" t="s">
        <v>1406</v>
      </c>
      <c r="AD155" s="32" t="s">
        <v>67</v>
      </c>
      <c r="AE155" s="43">
        <v>45021</v>
      </c>
      <c r="AF155" s="44">
        <v>45205</v>
      </c>
      <c r="AG155" s="44">
        <v>44999</v>
      </c>
      <c r="AH155" s="43">
        <v>45188</v>
      </c>
      <c r="AI155" s="43">
        <v>45818</v>
      </c>
    </row>
    <row r="156" spans="1:35" s="4" customFormat="1" ht="11.15" customHeight="1" x14ac:dyDescent="0.2">
      <c r="A156" s="29">
        <v>4</v>
      </c>
      <c r="B156" s="280" t="s">
        <v>19</v>
      </c>
      <c r="C156" s="25" t="s">
        <v>20</v>
      </c>
      <c r="D156" s="279" t="s">
        <v>1051</v>
      </c>
      <c r="E156" s="280" t="s">
        <v>54</v>
      </c>
      <c r="F156" s="25" t="s">
        <v>782</v>
      </c>
      <c r="G156" s="25" t="s">
        <v>1073</v>
      </c>
      <c r="H156" s="25" t="s">
        <v>907</v>
      </c>
      <c r="I156" s="25" t="s">
        <v>1079</v>
      </c>
      <c r="J156" s="328" t="s">
        <v>886</v>
      </c>
      <c r="K156" s="329" t="s">
        <v>1460</v>
      </c>
      <c r="L156" s="329" t="s">
        <v>1203</v>
      </c>
      <c r="M156" s="329" t="s">
        <v>906</v>
      </c>
      <c r="N156" s="329" t="s">
        <v>1224</v>
      </c>
      <c r="O156" s="328" t="s">
        <v>222</v>
      </c>
      <c r="P156" s="328" t="s">
        <v>4</v>
      </c>
      <c r="Q156" s="331" t="s">
        <v>68</v>
      </c>
      <c r="R156" s="332">
        <v>9388161</v>
      </c>
      <c r="S156" s="33">
        <f>R156+U156</f>
        <v>11044896</v>
      </c>
      <c r="T156" s="41">
        <f>R156/S156</f>
        <v>0.84999994567626536</v>
      </c>
      <c r="U156" s="33">
        <f>ROUNDUP((R156/0.85)*0.15,0)</f>
        <v>1656735</v>
      </c>
      <c r="V156" s="293" t="s">
        <v>68</v>
      </c>
      <c r="W156" s="294" t="s">
        <v>1562</v>
      </c>
      <c r="X156" s="294" t="s">
        <v>80</v>
      </c>
      <c r="Y156" s="39" t="s">
        <v>66</v>
      </c>
      <c r="Z156" s="29" t="s">
        <v>67</v>
      </c>
      <c r="AA156" s="29" t="s">
        <v>69</v>
      </c>
      <c r="AB156" s="32" t="s">
        <v>67</v>
      </c>
      <c r="AC156" s="25" t="s">
        <v>1559</v>
      </c>
      <c r="AD156" s="32" t="s">
        <v>67</v>
      </c>
      <c r="AE156" s="44">
        <v>45225</v>
      </c>
      <c r="AF156" s="43">
        <v>45265</v>
      </c>
      <c r="AG156" s="44">
        <v>45239</v>
      </c>
      <c r="AH156" s="43">
        <v>45335</v>
      </c>
      <c r="AI156" s="43" t="s">
        <v>1622</v>
      </c>
    </row>
    <row r="157" spans="1:35" s="4" customFormat="1" ht="11.3" customHeight="1" x14ac:dyDescent="0.2">
      <c r="A157" s="29">
        <v>4</v>
      </c>
      <c r="B157" s="280" t="s">
        <v>19</v>
      </c>
      <c r="C157" s="25" t="s">
        <v>20</v>
      </c>
      <c r="D157" s="279" t="s">
        <v>1051</v>
      </c>
      <c r="E157" s="280" t="s">
        <v>55</v>
      </c>
      <c r="F157" s="25" t="s">
        <v>611</v>
      </c>
      <c r="G157" s="25" t="s">
        <v>1178</v>
      </c>
      <c r="H157" s="25" t="s">
        <v>890</v>
      </c>
      <c r="I157" s="25" t="s">
        <v>1182</v>
      </c>
      <c r="J157" s="330" t="s">
        <v>1417</v>
      </c>
      <c r="K157" s="329" t="s">
        <v>222</v>
      </c>
      <c r="L157" s="329"/>
      <c r="M157" s="329" t="s">
        <v>890</v>
      </c>
      <c r="N157" s="330"/>
      <c r="O157" s="330" t="s">
        <v>222</v>
      </c>
      <c r="P157" s="328" t="s">
        <v>4</v>
      </c>
      <c r="Q157" s="331" t="s">
        <v>99</v>
      </c>
      <c r="R157" s="332">
        <v>17141132</v>
      </c>
      <c r="S157" s="33">
        <f>R157+U157</f>
        <v>20166038</v>
      </c>
      <c r="T157" s="41">
        <f>R157/S157</f>
        <v>0.84999998512350317</v>
      </c>
      <c r="U157" s="33">
        <f>ROUNDUP((R157/0.85)*0.15,0)</f>
        <v>3024906</v>
      </c>
      <c r="V157" s="293" t="s">
        <v>99</v>
      </c>
      <c r="W157" s="294" t="s">
        <v>1612</v>
      </c>
      <c r="X157" s="294" t="s">
        <v>1613</v>
      </c>
      <c r="Y157" s="39" t="s">
        <v>83</v>
      </c>
      <c r="Z157" s="29" t="s">
        <v>67</v>
      </c>
      <c r="AA157" s="29" t="s">
        <v>127</v>
      </c>
      <c r="AB157" s="32" t="s">
        <v>67</v>
      </c>
      <c r="AC157" s="25" t="s">
        <v>1488</v>
      </c>
      <c r="AD157" s="32" t="s">
        <v>67</v>
      </c>
      <c r="AE157" s="44">
        <v>45463</v>
      </c>
      <c r="AF157" s="44">
        <v>45569</v>
      </c>
      <c r="AG157" s="69">
        <v>45490</v>
      </c>
      <c r="AH157" s="43">
        <v>45643</v>
      </c>
      <c r="AI157" s="43">
        <v>45838</v>
      </c>
    </row>
    <row r="158" spans="1:35" s="4" customFormat="1" ht="11.3" customHeight="1" x14ac:dyDescent="0.2">
      <c r="A158" s="29">
        <v>4</v>
      </c>
      <c r="B158" s="280" t="s">
        <v>19</v>
      </c>
      <c r="C158" s="25" t="s">
        <v>20</v>
      </c>
      <c r="D158" s="279" t="s">
        <v>1051</v>
      </c>
      <c r="E158" s="280" t="s">
        <v>56</v>
      </c>
      <c r="F158" s="25" t="s">
        <v>1015</v>
      </c>
      <c r="G158" s="64" t="s">
        <v>1194</v>
      </c>
      <c r="H158" s="25" t="s">
        <v>861</v>
      </c>
      <c r="I158" s="25" t="s">
        <v>1197</v>
      </c>
      <c r="J158" s="328" t="s">
        <v>693</v>
      </c>
      <c r="K158" s="329" t="s">
        <v>583</v>
      </c>
      <c r="L158" s="329" t="s">
        <v>1204</v>
      </c>
      <c r="M158" s="329" t="s">
        <v>867</v>
      </c>
      <c r="N158" s="329" t="s">
        <v>1225</v>
      </c>
      <c r="O158" s="330" t="s">
        <v>222</v>
      </c>
      <c r="P158" s="328" t="s">
        <v>217</v>
      </c>
      <c r="Q158" s="331" t="s">
        <v>68</v>
      </c>
      <c r="R158" s="332">
        <v>40672500</v>
      </c>
      <c r="S158" s="33">
        <f>R158+U158</f>
        <v>47850000</v>
      </c>
      <c r="T158" s="41">
        <f>R158/S158</f>
        <v>0.85</v>
      </c>
      <c r="U158" s="33">
        <f>ROUNDUP((R158/0.85)*0.15,0)</f>
        <v>7177500</v>
      </c>
      <c r="V158" s="293" t="s">
        <v>68</v>
      </c>
      <c r="W158" s="294" t="s">
        <v>677</v>
      </c>
      <c r="X158" s="294" t="s">
        <v>678</v>
      </c>
      <c r="Y158" s="39" t="s">
        <v>66</v>
      </c>
      <c r="Z158" s="29" t="s">
        <v>67</v>
      </c>
      <c r="AA158" s="32" t="s">
        <v>127</v>
      </c>
      <c r="AB158" s="29" t="s">
        <v>70</v>
      </c>
      <c r="AC158" s="25" t="s">
        <v>573</v>
      </c>
      <c r="AD158" s="32" t="s">
        <v>67</v>
      </c>
      <c r="AE158" s="43">
        <v>45645</v>
      </c>
      <c r="AF158" s="44">
        <v>45700</v>
      </c>
      <c r="AG158" s="44">
        <v>45863</v>
      </c>
      <c r="AH158" s="32" t="s">
        <v>1023</v>
      </c>
      <c r="AI158" s="32" t="s">
        <v>1025</v>
      </c>
    </row>
    <row r="159" spans="1:35" s="4" customFormat="1" ht="11.3" customHeight="1" x14ac:dyDescent="0.2">
      <c r="A159" s="29">
        <v>4</v>
      </c>
      <c r="B159" s="280" t="s">
        <v>19</v>
      </c>
      <c r="C159" s="25" t="s">
        <v>20</v>
      </c>
      <c r="D159" s="279" t="s">
        <v>1051</v>
      </c>
      <c r="E159" s="280" t="s">
        <v>56</v>
      </c>
      <c r="F159" s="25" t="s">
        <v>1015</v>
      </c>
      <c r="G159" s="64" t="s">
        <v>1194</v>
      </c>
      <c r="H159" s="25" t="s">
        <v>861</v>
      </c>
      <c r="I159" s="25" t="s">
        <v>1197</v>
      </c>
      <c r="J159" s="328" t="s">
        <v>71</v>
      </c>
      <c r="K159" s="329" t="s">
        <v>584</v>
      </c>
      <c r="L159" s="329" t="s">
        <v>1435</v>
      </c>
      <c r="M159" s="329" t="s">
        <v>868</v>
      </c>
      <c r="N159" s="329" t="s">
        <v>1605</v>
      </c>
      <c r="O159" s="330" t="s">
        <v>222</v>
      </c>
      <c r="P159" s="328" t="s">
        <v>217</v>
      </c>
      <c r="Q159" s="331" t="s">
        <v>68</v>
      </c>
      <c r="R159" s="332">
        <v>55437650</v>
      </c>
      <c r="S159" s="33">
        <f>R159+U159</f>
        <v>65220765</v>
      </c>
      <c r="T159" s="41">
        <f>R159/S159</f>
        <v>0.84999999616686495</v>
      </c>
      <c r="U159" s="33">
        <f>ROUND((R159/0.85)*0.15,0)</f>
        <v>9783115</v>
      </c>
      <c r="V159" s="293" t="s">
        <v>68</v>
      </c>
      <c r="W159" s="294" t="s">
        <v>677</v>
      </c>
      <c r="X159" s="294" t="s">
        <v>80</v>
      </c>
      <c r="Y159" s="39" t="s">
        <v>66</v>
      </c>
      <c r="Z159" s="29" t="s">
        <v>67</v>
      </c>
      <c r="AA159" s="32" t="s">
        <v>127</v>
      </c>
      <c r="AB159" s="29" t="s">
        <v>70</v>
      </c>
      <c r="AC159" s="25" t="s">
        <v>77</v>
      </c>
      <c r="AD159" s="32" t="s">
        <v>67</v>
      </c>
      <c r="AE159" s="43">
        <v>45043</v>
      </c>
      <c r="AF159" s="43">
        <v>45086</v>
      </c>
      <c r="AG159" s="44">
        <v>45037</v>
      </c>
      <c r="AH159" s="44">
        <v>45258</v>
      </c>
      <c r="AI159" s="43" t="s">
        <v>1622</v>
      </c>
    </row>
    <row r="160" spans="1:35" s="4" customFormat="1" ht="11.3" customHeight="1" x14ac:dyDescent="0.2">
      <c r="A160" s="29">
        <v>4</v>
      </c>
      <c r="B160" s="280" t="s">
        <v>19</v>
      </c>
      <c r="C160" s="25" t="s">
        <v>20</v>
      </c>
      <c r="D160" s="279" t="s">
        <v>1051</v>
      </c>
      <c r="E160" s="280" t="s">
        <v>56</v>
      </c>
      <c r="F160" s="25" t="s">
        <v>1015</v>
      </c>
      <c r="G160" s="64" t="s">
        <v>1194</v>
      </c>
      <c r="H160" s="25" t="s">
        <v>861</v>
      </c>
      <c r="I160" s="25" t="s">
        <v>1197</v>
      </c>
      <c r="J160" s="328" t="s">
        <v>72</v>
      </c>
      <c r="K160" s="329" t="s">
        <v>585</v>
      </c>
      <c r="L160" s="329" t="s">
        <v>1205</v>
      </c>
      <c r="M160" s="329" t="s">
        <v>862</v>
      </c>
      <c r="N160" s="329" t="s">
        <v>1226</v>
      </c>
      <c r="O160" s="330" t="s">
        <v>222</v>
      </c>
      <c r="P160" s="328" t="s">
        <v>217</v>
      </c>
      <c r="Q160" s="331" t="s">
        <v>68</v>
      </c>
      <c r="R160" s="332">
        <v>11730000</v>
      </c>
      <c r="S160" s="33">
        <f>R160+U160</f>
        <v>13800000</v>
      </c>
      <c r="T160" s="41">
        <f>R160/S160</f>
        <v>0.85</v>
      </c>
      <c r="U160" s="33">
        <f>ROUNDUP((R160/0.85)*0.15,0)</f>
        <v>2070000</v>
      </c>
      <c r="V160" s="293" t="s">
        <v>68</v>
      </c>
      <c r="W160" s="295" t="s">
        <v>68</v>
      </c>
      <c r="X160" s="295" t="s">
        <v>79</v>
      </c>
      <c r="Y160" s="39" t="s">
        <v>66</v>
      </c>
      <c r="Z160" s="29" t="s">
        <v>67</v>
      </c>
      <c r="AA160" s="32" t="s">
        <v>127</v>
      </c>
      <c r="AB160" s="29" t="s">
        <v>70</v>
      </c>
      <c r="AC160" s="25" t="s">
        <v>1616</v>
      </c>
      <c r="AD160" s="45" t="s">
        <v>70</v>
      </c>
      <c r="AE160" s="43">
        <v>45071</v>
      </c>
      <c r="AF160" s="43">
        <v>45107</v>
      </c>
      <c r="AG160" s="44">
        <v>45093</v>
      </c>
      <c r="AH160" s="44">
        <v>45279</v>
      </c>
      <c r="AI160" s="43" t="s">
        <v>1622</v>
      </c>
    </row>
    <row r="161" spans="1:35" s="4" customFormat="1" ht="11.3" customHeight="1" x14ac:dyDescent="0.2">
      <c r="A161" s="29">
        <v>4</v>
      </c>
      <c r="B161" s="280" t="s">
        <v>19</v>
      </c>
      <c r="C161" s="25" t="s">
        <v>20</v>
      </c>
      <c r="D161" s="279" t="s">
        <v>1051</v>
      </c>
      <c r="E161" s="280" t="s">
        <v>56</v>
      </c>
      <c r="F161" s="25" t="s">
        <v>612</v>
      </c>
      <c r="G161" s="64" t="s">
        <v>1194</v>
      </c>
      <c r="H161" s="25" t="s">
        <v>861</v>
      </c>
      <c r="I161" s="25" t="s">
        <v>1197</v>
      </c>
      <c r="J161" s="328" t="s">
        <v>73</v>
      </c>
      <c r="K161" s="329" t="s">
        <v>586</v>
      </c>
      <c r="L161" s="329" t="s">
        <v>1206</v>
      </c>
      <c r="M161" s="329" t="s">
        <v>863</v>
      </c>
      <c r="N161" s="329" t="s">
        <v>1227</v>
      </c>
      <c r="O161" s="330" t="s">
        <v>222</v>
      </c>
      <c r="P161" s="328" t="s">
        <v>217</v>
      </c>
      <c r="Q161" s="331" t="s">
        <v>68</v>
      </c>
      <c r="R161" s="332">
        <v>1262250</v>
      </c>
      <c r="S161" s="33">
        <f>R161+U161</f>
        <v>1485000</v>
      </c>
      <c r="T161" s="41">
        <f>R161/S161</f>
        <v>0.85</v>
      </c>
      <c r="U161" s="33">
        <f>ROUNDUP((R161/0.85)*0.15,0)</f>
        <v>222750</v>
      </c>
      <c r="V161" s="293" t="s">
        <v>68</v>
      </c>
      <c r="W161" s="294" t="s">
        <v>677</v>
      </c>
      <c r="X161" s="294" t="s">
        <v>80</v>
      </c>
      <c r="Y161" s="39" t="s">
        <v>66</v>
      </c>
      <c r="Z161" s="29" t="s">
        <v>67</v>
      </c>
      <c r="AA161" s="29" t="s">
        <v>78</v>
      </c>
      <c r="AB161" s="32" t="s">
        <v>67</v>
      </c>
      <c r="AC161" s="25" t="s">
        <v>712</v>
      </c>
      <c r="AD161" s="32" t="s">
        <v>67</v>
      </c>
      <c r="AE161" s="43">
        <v>45107</v>
      </c>
      <c r="AF161" s="43">
        <v>45156</v>
      </c>
      <c r="AG161" s="44">
        <v>45128</v>
      </c>
      <c r="AH161" s="44">
        <v>45258</v>
      </c>
      <c r="AI161" s="43" t="s">
        <v>1622</v>
      </c>
    </row>
    <row r="162" spans="1:35" s="4" customFormat="1" ht="11.3" customHeight="1" x14ac:dyDescent="0.2">
      <c r="A162" s="29">
        <v>4</v>
      </c>
      <c r="B162" s="280" t="s">
        <v>19</v>
      </c>
      <c r="C162" s="25" t="s">
        <v>20</v>
      </c>
      <c r="D162" s="279" t="s">
        <v>1051</v>
      </c>
      <c r="E162" s="280" t="s">
        <v>56</v>
      </c>
      <c r="F162" s="25" t="s">
        <v>612</v>
      </c>
      <c r="G162" s="64" t="s">
        <v>1194</v>
      </c>
      <c r="H162" s="25" t="s">
        <v>861</v>
      </c>
      <c r="I162" s="25" t="s">
        <v>1197</v>
      </c>
      <c r="J162" s="328" t="s">
        <v>74</v>
      </c>
      <c r="K162" s="329" t="s">
        <v>587</v>
      </c>
      <c r="L162" s="329" t="s">
        <v>1207</v>
      </c>
      <c r="M162" s="329" t="s">
        <v>864</v>
      </c>
      <c r="N162" s="329" t="s">
        <v>1228</v>
      </c>
      <c r="O162" s="330" t="s">
        <v>222</v>
      </c>
      <c r="P162" s="328" t="s">
        <v>217</v>
      </c>
      <c r="Q162" s="331" t="s">
        <v>68</v>
      </c>
      <c r="R162" s="332">
        <v>10924527</v>
      </c>
      <c r="S162" s="33">
        <f>R162+U162</f>
        <v>12852385</v>
      </c>
      <c r="T162" s="41">
        <f>R162/S162</f>
        <v>0.84999998054835735</v>
      </c>
      <c r="U162" s="33">
        <f>ROUND((R162/0.85)*0.15,0)</f>
        <v>1927858</v>
      </c>
      <c r="V162" s="293" t="s">
        <v>68</v>
      </c>
      <c r="W162" s="294" t="s">
        <v>677</v>
      </c>
      <c r="X162" s="294" t="s">
        <v>1467</v>
      </c>
      <c r="Y162" s="39" t="s">
        <v>66</v>
      </c>
      <c r="Z162" s="29" t="s">
        <v>67</v>
      </c>
      <c r="AA162" s="32" t="s">
        <v>127</v>
      </c>
      <c r="AB162" s="29" t="s">
        <v>70</v>
      </c>
      <c r="AC162" s="25" t="s">
        <v>1595</v>
      </c>
      <c r="AD162" s="32" t="s">
        <v>67</v>
      </c>
      <c r="AE162" s="44">
        <v>45225</v>
      </c>
      <c r="AF162" s="43">
        <v>45265</v>
      </c>
      <c r="AG162" s="44">
        <v>45338</v>
      </c>
      <c r="AH162" s="43">
        <v>45475</v>
      </c>
      <c r="AI162" s="43" t="s">
        <v>1622</v>
      </c>
    </row>
    <row r="163" spans="1:35" s="4" customFormat="1" ht="11.3" customHeight="1" x14ac:dyDescent="0.2">
      <c r="A163" s="29">
        <v>4</v>
      </c>
      <c r="B163" s="280" t="s">
        <v>19</v>
      </c>
      <c r="C163" s="25" t="s">
        <v>20</v>
      </c>
      <c r="D163" s="279" t="s">
        <v>1051</v>
      </c>
      <c r="E163" s="280" t="s">
        <v>56</v>
      </c>
      <c r="F163" s="25" t="s">
        <v>1015</v>
      </c>
      <c r="G163" s="64" t="s">
        <v>1194</v>
      </c>
      <c r="H163" s="25" t="s">
        <v>861</v>
      </c>
      <c r="I163" s="25" t="s">
        <v>1197</v>
      </c>
      <c r="J163" s="328" t="s">
        <v>75</v>
      </c>
      <c r="K163" s="329" t="s">
        <v>994</v>
      </c>
      <c r="L163" s="329" t="s">
        <v>1208</v>
      </c>
      <c r="M163" s="329" t="s">
        <v>865</v>
      </c>
      <c r="N163" s="329" t="s">
        <v>1229</v>
      </c>
      <c r="O163" s="330" t="s">
        <v>222</v>
      </c>
      <c r="P163" s="328" t="s">
        <v>217</v>
      </c>
      <c r="Q163" s="331" t="s">
        <v>68</v>
      </c>
      <c r="R163" s="332">
        <v>6800000</v>
      </c>
      <c r="S163" s="33">
        <f>R163+U163</f>
        <v>8000000</v>
      </c>
      <c r="T163" s="41">
        <f>R163/S163</f>
        <v>0.85</v>
      </c>
      <c r="U163" s="33">
        <f>ROUNDUP((R163/0.85)*0.15,0)</f>
        <v>1200000</v>
      </c>
      <c r="V163" s="293" t="s">
        <v>68</v>
      </c>
      <c r="W163" s="294" t="s">
        <v>677</v>
      </c>
      <c r="X163" s="294" t="s">
        <v>80</v>
      </c>
      <c r="Y163" s="39" t="s">
        <v>66</v>
      </c>
      <c r="Z163" s="29" t="s">
        <v>67</v>
      </c>
      <c r="AA163" s="29" t="s">
        <v>78</v>
      </c>
      <c r="AB163" s="32" t="s">
        <v>67</v>
      </c>
      <c r="AC163" s="25" t="s">
        <v>1596</v>
      </c>
      <c r="AD163" s="32" t="s">
        <v>67</v>
      </c>
      <c r="AE163" s="43">
        <v>45071</v>
      </c>
      <c r="AF163" s="43">
        <v>45107</v>
      </c>
      <c r="AG163" s="44">
        <v>45092</v>
      </c>
      <c r="AH163" s="44">
        <v>45265</v>
      </c>
      <c r="AI163" s="43" t="s">
        <v>1622</v>
      </c>
    </row>
    <row r="164" spans="1:35" s="4" customFormat="1" ht="11.3" customHeight="1" x14ac:dyDescent="0.2">
      <c r="A164" s="29">
        <v>4</v>
      </c>
      <c r="B164" s="280" t="s">
        <v>19</v>
      </c>
      <c r="C164" s="25" t="s">
        <v>20</v>
      </c>
      <c r="D164" s="279" t="s">
        <v>1051</v>
      </c>
      <c r="E164" s="280" t="s">
        <v>56</v>
      </c>
      <c r="F164" s="25" t="s">
        <v>1015</v>
      </c>
      <c r="G164" s="64" t="s">
        <v>1194</v>
      </c>
      <c r="H164" s="25" t="s">
        <v>861</v>
      </c>
      <c r="I164" s="25" t="s">
        <v>1197</v>
      </c>
      <c r="J164" s="328" t="s">
        <v>76</v>
      </c>
      <c r="K164" s="329" t="s">
        <v>995</v>
      </c>
      <c r="L164" s="329" t="s">
        <v>1209</v>
      </c>
      <c r="M164" s="329" t="s">
        <v>866</v>
      </c>
      <c r="N164" s="329" t="s">
        <v>1230</v>
      </c>
      <c r="O164" s="330" t="s">
        <v>222</v>
      </c>
      <c r="P164" s="328" t="s">
        <v>217</v>
      </c>
      <c r="Q164" s="331" t="s">
        <v>68</v>
      </c>
      <c r="R164" s="332">
        <v>4249999</v>
      </c>
      <c r="S164" s="33">
        <f>R164+U164</f>
        <v>4999999</v>
      </c>
      <c r="T164" s="41">
        <f>R164/S164</f>
        <v>0.84999996999999405</v>
      </c>
      <c r="U164" s="33">
        <f>ROUND((R164/0.85)*0.15,0)</f>
        <v>750000</v>
      </c>
      <c r="V164" s="293" t="s">
        <v>68</v>
      </c>
      <c r="W164" s="295" t="s">
        <v>680</v>
      </c>
      <c r="X164" s="294" t="s">
        <v>80</v>
      </c>
      <c r="Y164" s="39" t="s">
        <v>66</v>
      </c>
      <c r="Z164" s="29" t="s">
        <v>67</v>
      </c>
      <c r="AA164" s="29" t="s">
        <v>78</v>
      </c>
      <c r="AB164" s="32" t="s">
        <v>67</v>
      </c>
      <c r="AC164" s="25" t="s">
        <v>1597</v>
      </c>
      <c r="AD164" s="32" t="s">
        <v>67</v>
      </c>
      <c r="AE164" s="44">
        <v>45260</v>
      </c>
      <c r="AF164" s="43">
        <v>45296</v>
      </c>
      <c r="AG164" s="44">
        <v>45271</v>
      </c>
      <c r="AH164" s="43">
        <v>45412</v>
      </c>
      <c r="AI164" s="43" t="s">
        <v>1622</v>
      </c>
    </row>
    <row r="165" spans="1:35" s="4" customFormat="1" ht="11.3" customHeight="1" x14ac:dyDescent="0.2">
      <c r="A165" s="29">
        <v>4</v>
      </c>
      <c r="B165" s="280" t="s">
        <v>19</v>
      </c>
      <c r="C165" s="25" t="s">
        <v>20</v>
      </c>
      <c r="D165" s="279" t="s">
        <v>1051</v>
      </c>
      <c r="E165" s="280" t="s">
        <v>62</v>
      </c>
      <c r="F165" s="25" t="s">
        <v>777</v>
      </c>
      <c r="G165" s="64" t="s">
        <v>1179</v>
      </c>
      <c r="H165" s="25" t="s">
        <v>897</v>
      </c>
      <c r="I165" s="25" t="s">
        <v>1198</v>
      </c>
      <c r="J165" s="328" t="s">
        <v>81</v>
      </c>
      <c r="K165" s="329" t="s">
        <v>588</v>
      </c>
      <c r="L165" s="329" t="s">
        <v>1210</v>
      </c>
      <c r="M165" s="329" t="s">
        <v>869</v>
      </c>
      <c r="N165" s="329" t="s">
        <v>1231</v>
      </c>
      <c r="O165" s="330" t="s">
        <v>222</v>
      </c>
      <c r="P165" s="328" t="s">
        <v>217</v>
      </c>
      <c r="Q165" s="331" t="s">
        <v>68</v>
      </c>
      <c r="R165" s="332">
        <v>1700000</v>
      </c>
      <c r="S165" s="33">
        <f>R165+U165</f>
        <v>2000000</v>
      </c>
      <c r="T165" s="41">
        <f>R165/S165</f>
        <v>0.85</v>
      </c>
      <c r="U165" s="33">
        <f>ROUNDUP((R165/0.85)*0.15,0)</f>
        <v>300000</v>
      </c>
      <c r="V165" s="293" t="s">
        <v>68</v>
      </c>
      <c r="W165" s="295" t="s">
        <v>68</v>
      </c>
      <c r="X165" s="294" t="s">
        <v>575</v>
      </c>
      <c r="Y165" s="39" t="s">
        <v>66</v>
      </c>
      <c r="Z165" s="29" t="s">
        <v>67</v>
      </c>
      <c r="AA165" s="29" t="s">
        <v>69</v>
      </c>
      <c r="AB165" s="32" t="s">
        <v>67</v>
      </c>
      <c r="AC165" s="25" t="s">
        <v>1039</v>
      </c>
      <c r="AD165" s="32" t="s">
        <v>67</v>
      </c>
      <c r="AE165" s="43">
        <v>44959</v>
      </c>
      <c r="AF165" s="43">
        <v>45007</v>
      </c>
      <c r="AG165" s="44">
        <v>44908</v>
      </c>
      <c r="AH165" s="44">
        <v>45120</v>
      </c>
      <c r="AI165" s="43" t="s">
        <v>1622</v>
      </c>
    </row>
    <row r="166" spans="1:35" s="4" customFormat="1" ht="11.95" customHeight="1" x14ac:dyDescent="0.2">
      <c r="A166" s="29">
        <v>4</v>
      </c>
      <c r="B166" s="280" t="s">
        <v>19</v>
      </c>
      <c r="C166" s="25" t="s">
        <v>20</v>
      </c>
      <c r="D166" s="279" t="s">
        <v>1051</v>
      </c>
      <c r="E166" s="280" t="s">
        <v>62</v>
      </c>
      <c r="F166" s="25" t="s">
        <v>777</v>
      </c>
      <c r="G166" s="64" t="s">
        <v>1179</v>
      </c>
      <c r="H166" s="25" t="s">
        <v>908</v>
      </c>
      <c r="I166" s="25" t="s">
        <v>1183</v>
      </c>
      <c r="J166" s="328" t="s">
        <v>82</v>
      </c>
      <c r="K166" s="329" t="s">
        <v>1461</v>
      </c>
      <c r="L166" s="329" t="s">
        <v>1211</v>
      </c>
      <c r="M166" s="329" t="s">
        <v>874</v>
      </c>
      <c r="N166" s="329" t="s">
        <v>1232</v>
      </c>
      <c r="O166" s="330">
        <v>1</v>
      </c>
      <c r="P166" s="328" t="s">
        <v>217</v>
      </c>
      <c r="Q166" s="331" t="s">
        <v>68</v>
      </c>
      <c r="R166" s="332">
        <v>1079661</v>
      </c>
      <c r="S166" s="33">
        <f>R166+U166</f>
        <v>1270190</v>
      </c>
      <c r="T166" s="41">
        <f>R166/S166</f>
        <v>0.8499996063581039</v>
      </c>
      <c r="U166" s="33">
        <f>ROUNDUP((R166/0.85)*0.15,0)</f>
        <v>190529</v>
      </c>
      <c r="V166" s="293" t="s">
        <v>68</v>
      </c>
      <c r="W166" s="294" t="s">
        <v>698</v>
      </c>
      <c r="X166" s="294" t="s">
        <v>80</v>
      </c>
      <c r="Y166" s="39" t="s">
        <v>83</v>
      </c>
      <c r="Z166" s="29" t="s">
        <v>67</v>
      </c>
      <c r="AA166" s="29" t="s">
        <v>69</v>
      </c>
      <c r="AB166" s="32" t="s">
        <v>67</v>
      </c>
      <c r="AC166" s="25" t="s">
        <v>942</v>
      </c>
      <c r="AD166" s="32" t="s">
        <v>67</v>
      </c>
      <c r="AE166" s="44">
        <v>45260</v>
      </c>
      <c r="AF166" s="44">
        <v>45320</v>
      </c>
      <c r="AG166" s="44">
        <v>45257</v>
      </c>
      <c r="AH166" s="44">
        <v>45384</v>
      </c>
      <c r="AI166" s="43" t="s">
        <v>1622</v>
      </c>
    </row>
    <row r="167" spans="1:35" s="4" customFormat="1" ht="11.3" customHeight="1" x14ac:dyDescent="0.2">
      <c r="A167" s="29">
        <v>4</v>
      </c>
      <c r="B167" s="280" t="s">
        <v>19</v>
      </c>
      <c r="C167" s="25" t="s">
        <v>20</v>
      </c>
      <c r="D167" s="279" t="s">
        <v>1051</v>
      </c>
      <c r="E167" s="280" t="s">
        <v>62</v>
      </c>
      <c r="F167" s="25" t="s">
        <v>777</v>
      </c>
      <c r="G167" s="64" t="s">
        <v>1179</v>
      </c>
      <c r="H167" s="25" t="s">
        <v>908</v>
      </c>
      <c r="I167" s="25" t="s">
        <v>1183</v>
      </c>
      <c r="J167" s="328" t="s">
        <v>82</v>
      </c>
      <c r="K167" s="329" t="s">
        <v>1461</v>
      </c>
      <c r="L167" s="329" t="s">
        <v>1211</v>
      </c>
      <c r="M167" s="329" t="s">
        <v>874</v>
      </c>
      <c r="N167" s="329" t="s">
        <v>1232</v>
      </c>
      <c r="O167" s="330">
        <v>2</v>
      </c>
      <c r="P167" s="328" t="s">
        <v>217</v>
      </c>
      <c r="Q167" s="331" t="s">
        <v>68</v>
      </c>
      <c r="R167" s="332">
        <v>1961606</v>
      </c>
      <c r="S167" s="33">
        <f>R167+U167</f>
        <v>2307772</v>
      </c>
      <c r="T167" s="41">
        <f>R167/S167</f>
        <v>0.84999991333632607</v>
      </c>
      <c r="U167" s="33">
        <f>ROUNDUP((R167/0.85)*0.15,0)</f>
        <v>346166</v>
      </c>
      <c r="V167" s="293" t="s">
        <v>68</v>
      </c>
      <c r="W167" s="294" t="s">
        <v>698</v>
      </c>
      <c r="X167" s="294" t="s">
        <v>80</v>
      </c>
      <c r="Y167" s="39" t="s">
        <v>83</v>
      </c>
      <c r="Z167" s="29" t="s">
        <v>67</v>
      </c>
      <c r="AA167" s="29" t="s">
        <v>69</v>
      </c>
      <c r="AB167" s="32" t="s">
        <v>67</v>
      </c>
      <c r="AC167" s="25" t="s">
        <v>942</v>
      </c>
      <c r="AD167" s="32" t="s">
        <v>67</v>
      </c>
      <c r="AE167" s="44">
        <v>45260</v>
      </c>
      <c r="AF167" s="44">
        <v>45320</v>
      </c>
      <c r="AG167" s="44">
        <v>45257</v>
      </c>
      <c r="AH167" s="44">
        <v>45384</v>
      </c>
      <c r="AI167" s="32" t="s">
        <v>1024</v>
      </c>
    </row>
    <row r="168" spans="1:35" s="4" customFormat="1" ht="11.3" customHeight="1" x14ac:dyDescent="0.2">
      <c r="A168" s="29">
        <v>4</v>
      </c>
      <c r="B168" s="280" t="s">
        <v>19</v>
      </c>
      <c r="C168" s="25" t="s">
        <v>20</v>
      </c>
      <c r="D168" s="279" t="s">
        <v>1051</v>
      </c>
      <c r="E168" s="280" t="s">
        <v>62</v>
      </c>
      <c r="F168" s="25" t="s">
        <v>777</v>
      </c>
      <c r="G168" s="64" t="s">
        <v>1179</v>
      </c>
      <c r="H168" s="25" t="s">
        <v>908</v>
      </c>
      <c r="I168" s="25" t="s">
        <v>1183</v>
      </c>
      <c r="J168" s="328" t="s">
        <v>219</v>
      </c>
      <c r="K168" s="329" t="s">
        <v>589</v>
      </c>
      <c r="L168" s="329" t="s">
        <v>1212</v>
      </c>
      <c r="M168" s="329" t="s">
        <v>870</v>
      </c>
      <c r="N168" s="329" t="s">
        <v>1233</v>
      </c>
      <c r="O168" s="330" t="s">
        <v>222</v>
      </c>
      <c r="P168" s="328" t="s">
        <v>217</v>
      </c>
      <c r="Q168" s="331" t="s">
        <v>68</v>
      </c>
      <c r="R168" s="332">
        <v>4513381</v>
      </c>
      <c r="S168" s="33">
        <f>R168+U168</f>
        <v>5309860</v>
      </c>
      <c r="T168" s="41">
        <f>R168/S168</f>
        <v>0.85</v>
      </c>
      <c r="U168" s="33">
        <f>ROUNDUP((R168/0.85)*0.15,0)</f>
        <v>796479</v>
      </c>
      <c r="V168" s="293" t="s">
        <v>68</v>
      </c>
      <c r="W168" s="295" t="s">
        <v>68</v>
      </c>
      <c r="X168" s="294" t="s">
        <v>80</v>
      </c>
      <c r="Y168" s="39" t="s">
        <v>66</v>
      </c>
      <c r="Z168" s="29" t="s">
        <v>67</v>
      </c>
      <c r="AA168" s="29" t="s">
        <v>69</v>
      </c>
      <c r="AB168" s="32" t="s">
        <v>67</v>
      </c>
      <c r="AC168" s="25" t="s">
        <v>1038</v>
      </c>
      <c r="AD168" s="32" t="s">
        <v>67</v>
      </c>
      <c r="AE168" s="43">
        <v>45043</v>
      </c>
      <c r="AF168" s="43">
        <v>45086</v>
      </c>
      <c r="AG168" s="44">
        <v>45063</v>
      </c>
      <c r="AH168" s="43">
        <v>45174</v>
      </c>
      <c r="AI168" s="43" t="s">
        <v>1622</v>
      </c>
    </row>
    <row r="169" spans="1:35" s="4" customFormat="1" ht="11.15" customHeight="1" x14ac:dyDescent="0.2">
      <c r="A169" s="29">
        <v>4</v>
      </c>
      <c r="B169" s="280" t="s">
        <v>19</v>
      </c>
      <c r="C169" s="25" t="s">
        <v>20</v>
      </c>
      <c r="D169" s="279" t="s">
        <v>1051</v>
      </c>
      <c r="E169" s="280" t="s">
        <v>62</v>
      </c>
      <c r="F169" s="25" t="s">
        <v>777</v>
      </c>
      <c r="G169" s="64" t="s">
        <v>1179</v>
      </c>
      <c r="H169" s="25" t="s">
        <v>897</v>
      </c>
      <c r="I169" s="25" t="s">
        <v>1198</v>
      </c>
      <c r="J169" s="330" t="s">
        <v>294</v>
      </c>
      <c r="K169" s="329" t="s">
        <v>1010</v>
      </c>
      <c r="L169" s="329" t="s">
        <v>1336</v>
      </c>
      <c r="M169" s="329" t="s">
        <v>871</v>
      </c>
      <c r="N169" s="329" t="s">
        <v>1606</v>
      </c>
      <c r="O169" s="330" t="s">
        <v>222</v>
      </c>
      <c r="P169" s="328" t="s">
        <v>217</v>
      </c>
      <c r="Q169" s="336" t="s">
        <v>310</v>
      </c>
      <c r="R169" s="332">
        <v>1448713</v>
      </c>
      <c r="S169" s="33">
        <f>R169+U169</f>
        <v>1704369</v>
      </c>
      <c r="T169" s="41">
        <f>R169/S169</f>
        <v>0.84999961862718698</v>
      </c>
      <c r="U169" s="33">
        <f>ROUNDUP((R169/0.85)*0.15,0)</f>
        <v>255656</v>
      </c>
      <c r="V169" s="301" t="s">
        <v>310</v>
      </c>
      <c r="W169" s="294" t="s">
        <v>133</v>
      </c>
      <c r="X169" s="294" t="s">
        <v>80</v>
      </c>
      <c r="Y169" s="48" t="s">
        <v>66</v>
      </c>
      <c r="Z169" s="32" t="s">
        <v>67</v>
      </c>
      <c r="AA169" s="32" t="s">
        <v>69</v>
      </c>
      <c r="AB169" s="32" t="s">
        <v>67</v>
      </c>
      <c r="AC169" s="25" t="s">
        <v>305</v>
      </c>
      <c r="AD169" s="32" t="s">
        <v>67</v>
      </c>
      <c r="AE169" s="43">
        <v>45043</v>
      </c>
      <c r="AF169" s="43">
        <v>45086</v>
      </c>
      <c r="AG169" s="44">
        <v>45041</v>
      </c>
      <c r="AH169" s="43">
        <v>45174</v>
      </c>
      <c r="AI169" s="43" t="s">
        <v>1622</v>
      </c>
    </row>
    <row r="170" spans="1:35" s="4" customFormat="1" ht="11.3" customHeight="1" x14ac:dyDescent="0.2">
      <c r="A170" s="29">
        <v>4</v>
      </c>
      <c r="B170" s="280" t="s">
        <v>19</v>
      </c>
      <c r="C170" s="25" t="s">
        <v>20</v>
      </c>
      <c r="D170" s="279" t="s">
        <v>1051</v>
      </c>
      <c r="E170" s="280" t="s">
        <v>62</v>
      </c>
      <c r="F170" s="25" t="s">
        <v>777</v>
      </c>
      <c r="G170" s="64" t="s">
        <v>1179</v>
      </c>
      <c r="H170" s="25" t="s">
        <v>908</v>
      </c>
      <c r="I170" s="25" t="s">
        <v>1183</v>
      </c>
      <c r="J170" s="330" t="s">
        <v>300</v>
      </c>
      <c r="K170" s="329" t="s">
        <v>304</v>
      </c>
      <c r="L170" s="329" t="s">
        <v>1337</v>
      </c>
      <c r="M170" s="329" t="s">
        <v>872</v>
      </c>
      <c r="N170" s="329" t="s">
        <v>1342</v>
      </c>
      <c r="O170" s="330" t="s">
        <v>222</v>
      </c>
      <c r="P170" s="328" t="s">
        <v>217</v>
      </c>
      <c r="Q170" s="336" t="s">
        <v>310</v>
      </c>
      <c r="R170" s="332">
        <v>1479000</v>
      </c>
      <c r="S170" s="33">
        <f>R170+U170</f>
        <v>1740000</v>
      </c>
      <c r="T170" s="41">
        <f>R170/S170</f>
        <v>0.85</v>
      </c>
      <c r="U170" s="33">
        <f>ROUNDUP((R170/0.85)*0.15,0)</f>
        <v>261000</v>
      </c>
      <c r="V170" s="301" t="s">
        <v>310</v>
      </c>
      <c r="W170" s="294" t="s">
        <v>796</v>
      </c>
      <c r="X170" s="294" t="s">
        <v>938</v>
      </c>
      <c r="Y170" s="39" t="s">
        <v>66</v>
      </c>
      <c r="Z170" s="32" t="s">
        <v>67</v>
      </c>
      <c r="AA170" s="32" t="s">
        <v>69</v>
      </c>
      <c r="AB170" s="32" t="s">
        <v>67</v>
      </c>
      <c r="AC170" s="25" t="s">
        <v>306</v>
      </c>
      <c r="AD170" s="32" t="s">
        <v>67</v>
      </c>
      <c r="AE170" s="43">
        <v>45043</v>
      </c>
      <c r="AF170" s="43">
        <v>45086</v>
      </c>
      <c r="AG170" s="44">
        <v>45043</v>
      </c>
      <c r="AH170" s="43">
        <v>45195</v>
      </c>
      <c r="AI170" s="43" t="s">
        <v>1622</v>
      </c>
    </row>
    <row r="171" spans="1:35" s="4" customFormat="1" ht="11.3" customHeight="1" x14ac:dyDescent="0.2">
      <c r="A171" s="29">
        <v>4</v>
      </c>
      <c r="B171" s="280" t="s">
        <v>19</v>
      </c>
      <c r="C171" s="25" t="s">
        <v>20</v>
      </c>
      <c r="D171" s="279" t="s">
        <v>1051</v>
      </c>
      <c r="E171" s="280" t="s">
        <v>62</v>
      </c>
      <c r="F171" s="25" t="s">
        <v>777</v>
      </c>
      <c r="G171" s="64" t="s">
        <v>1179</v>
      </c>
      <c r="H171" s="25" t="s">
        <v>908</v>
      </c>
      <c r="I171" s="25" t="s">
        <v>1183</v>
      </c>
      <c r="J171" s="330" t="s">
        <v>295</v>
      </c>
      <c r="K171" s="329" t="s">
        <v>301</v>
      </c>
      <c r="L171" s="329" t="s">
        <v>1267</v>
      </c>
      <c r="M171" s="329" t="s">
        <v>855</v>
      </c>
      <c r="N171" s="329" t="s">
        <v>1269</v>
      </c>
      <c r="O171" s="330" t="s">
        <v>222</v>
      </c>
      <c r="P171" s="328" t="s">
        <v>217</v>
      </c>
      <c r="Q171" s="336" t="s">
        <v>303</v>
      </c>
      <c r="R171" s="332">
        <v>2808499</v>
      </c>
      <c r="S171" s="33">
        <f>R171+U171</f>
        <v>3304117</v>
      </c>
      <c r="T171" s="41">
        <f>R171/S171</f>
        <v>0.84999986380627568</v>
      </c>
      <c r="U171" s="33">
        <f>ROUNDUP((R171/0.85)*0.15,0)</f>
        <v>495618</v>
      </c>
      <c r="V171" s="301" t="s">
        <v>303</v>
      </c>
      <c r="W171" s="294" t="s">
        <v>157</v>
      </c>
      <c r="X171" s="294" t="s">
        <v>80</v>
      </c>
      <c r="Y171" s="48" t="s">
        <v>66</v>
      </c>
      <c r="Z171" s="32" t="s">
        <v>67</v>
      </c>
      <c r="AA171" s="32" t="s">
        <v>69</v>
      </c>
      <c r="AB171" s="32" t="s">
        <v>67</v>
      </c>
      <c r="AC171" s="25" t="s">
        <v>1452</v>
      </c>
      <c r="AD171" s="32" t="s">
        <v>67</v>
      </c>
      <c r="AE171" s="43">
        <v>44861</v>
      </c>
      <c r="AF171" s="43">
        <v>44952</v>
      </c>
      <c r="AG171" s="44">
        <v>44980</v>
      </c>
      <c r="AH171" s="44">
        <v>45120</v>
      </c>
      <c r="AI171" s="43" t="s">
        <v>1622</v>
      </c>
    </row>
    <row r="172" spans="1:35" s="4" customFormat="1" ht="11.3" customHeight="1" x14ac:dyDescent="0.2">
      <c r="A172" s="29">
        <v>4</v>
      </c>
      <c r="B172" s="280" t="s">
        <v>19</v>
      </c>
      <c r="C172" s="25" t="s">
        <v>20</v>
      </c>
      <c r="D172" s="279" t="s">
        <v>1051</v>
      </c>
      <c r="E172" s="280" t="s">
        <v>62</v>
      </c>
      <c r="F172" s="25" t="s">
        <v>777</v>
      </c>
      <c r="G172" s="64" t="s">
        <v>1179</v>
      </c>
      <c r="H172" s="25" t="s">
        <v>908</v>
      </c>
      <c r="I172" s="25" t="s">
        <v>1183</v>
      </c>
      <c r="J172" s="330" t="s">
        <v>320</v>
      </c>
      <c r="K172" s="329" t="s">
        <v>302</v>
      </c>
      <c r="L172" s="329" t="s">
        <v>1682</v>
      </c>
      <c r="M172" s="329" t="s">
        <v>856</v>
      </c>
      <c r="N172" s="329" t="s">
        <v>1270</v>
      </c>
      <c r="O172" s="330" t="s">
        <v>222</v>
      </c>
      <c r="P172" s="328" t="s">
        <v>217</v>
      </c>
      <c r="Q172" s="336" t="s">
        <v>303</v>
      </c>
      <c r="R172" s="332">
        <v>2808500</v>
      </c>
      <c r="S172" s="33">
        <f>R172+U172</f>
        <v>3304118</v>
      </c>
      <c r="T172" s="41">
        <f>R172/S172</f>
        <v>0.8499999092042112</v>
      </c>
      <c r="U172" s="33">
        <f>ROUND((R172/0.85)*0.15,0)</f>
        <v>495618</v>
      </c>
      <c r="V172" s="301" t="s">
        <v>303</v>
      </c>
      <c r="W172" s="294" t="s">
        <v>158</v>
      </c>
      <c r="X172" s="294" t="s">
        <v>80</v>
      </c>
      <c r="Y172" s="48" t="s">
        <v>66</v>
      </c>
      <c r="Z172" s="32" t="s">
        <v>67</v>
      </c>
      <c r="AA172" s="32" t="s">
        <v>69</v>
      </c>
      <c r="AB172" s="32" t="s">
        <v>67</v>
      </c>
      <c r="AC172" s="25" t="s">
        <v>1453</v>
      </c>
      <c r="AD172" s="32" t="s">
        <v>67</v>
      </c>
      <c r="AE172" s="43">
        <v>45043</v>
      </c>
      <c r="AF172" s="43">
        <v>45111</v>
      </c>
      <c r="AG172" s="44">
        <v>45089</v>
      </c>
      <c r="AH172" s="44">
        <v>45265</v>
      </c>
      <c r="AI172" s="43" t="s">
        <v>1622</v>
      </c>
    </row>
    <row r="173" spans="1:35" s="4" customFormat="1" ht="11.3" customHeight="1" x14ac:dyDescent="0.2">
      <c r="A173" s="29">
        <v>4</v>
      </c>
      <c r="B173" s="280" t="s">
        <v>19</v>
      </c>
      <c r="C173" s="25" t="s">
        <v>20</v>
      </c>
      <c r="D173" s="279" t="s">
        <v>1051</v>
      </c>
      <c r="E173" s="280" t="s">
        <v>62</v>
      </c>
      <c r="F173" s="25" t="s">
        <v>777</v>
      </c>
      <c r="G173" s="64" t="s">
        <v>1179</v>
      </c>
      <c r="H173" s="25" t="s">
        <v>908</v>
      </c>
      <c r="I173" s="25" t="s">
        <v>1183</v>
      </c>
      <c r="J173" s="330" t="s">
        <v>1506</v>
      </c>
      <c r="K173" s="329" t="s">
        <v>661</v>
      </c>
      <c r="L173" s="329" t="s">
        <v>1185</v>
      </c>
      <c r="M173" s="329" t="s">
        <v>857</v>
      </c>
      <c r="N173" s="329" t="s">
        <v>1190</v>
      </c>
      <c r="O173" s="330" t="s">
        <v>222</v>
      </c>
      <c r="P173" s="328" t="s">
        <v>217</v>
      </c>
      <c r="Q173" s="331" t="s">
        <v>99</v>
      </c>
      <c r="R173" s="332">
        <v>2174289</v>
      </c>
      <c r="S173" s="33">
        <f>R173+U173</f>
        <v>2557988</v>
      </c>
      <c r="T173" s="41">
        <f>R173/S173</f>
        <v>0.84999968725420139</v>
      </c>
      <c r="U173" s="33">
        <f>ROUNDUP((R173/0.85)*0.15,0)</f>
        <v>383699</v>
      </c>
      <c r="V173" s="293" t="s">
        <v>99</v>
      </c>
      <c r="W173" s="294" t="s">
        <v>681</v>
      </c>
      <c r="X173" s="295" t="s">
        <v>84</v>
      </c>
      <c r="Y173" s="39" t="s">
        <v>66</v>
      </c>
      <c r="Z173" s="29" t="s">
        <v>67</v>
      </c>
      <c r="AA173" s="29" t="s">
        <v>69</v>
      </c>
      <c r="AB173" s="32" t="s">
        <v>67</v>
      </c>
      <c r="AC173" s="25" t="s">
        <v>949</v>
      </c>
      <c r="AD173" s="32" t="s">
        <v>67</v>
      </c>
      <c r="AE173" s="43">
        <v>45043</v>
      </c>
      <c r="AF173" s="43">
        <v>45107</v>
      </c>
      <c r="AG173" s="44">
        <v>45083</v>
      </c>
      <c r="AH173" s="44">
        <v>45209</v>
      </c>
      <c r="AI173" s="43" t="s">
        <v>1622</v>
      </c>
    </row>
    <row r="174" spans="1:35" s="4" customFormat="1" ht="11.3" customHeight="1" x14ac:dyDescent="0.2">
      <c r="A174" s="29">
        <v>4</v>
      </c>
      <c r="B174" s="280" t="s">
        <v>19</v>
      </c>
      <c r="C174" s="25" t="s">
        <v>20</v>
      </c>
      <c r="D174" s="279" t="s">
        <v>1051</v>
      </c>
      <c r="E174" s="280" t="s">
        <v>62</v>
      </c>
      <c r="F174" s="25" t="s">
        <v>777</v>
      </c>
      <c r="G174" s="64" t="s">
        <v>1179</v>
      </c>
      <c r="H174" s="25" t="s">
        <v>908</v>
      </c>
      <c r="I174" s="25" t="s">
        <v>1183</v>
      </c>
      <c r="J174" s="330" t="s">
        <v>795</v>
      </c>
      <c r="K174" s="329" t="s">
        <v>662</v>
      </c>
      <c r="L174" s="329" t="s">
        <v>1186</v>
      </c>
      <c r="M174" s="329" t="s">
        <v>891</v>
      </c>
      <c r="N174" s="329" t="s">
        <v>1191</v>
      </c>
      <c r="O174" s="330" t="s">
        <v>222</v>
      </c>
      <c r="P174" s="328" t="s">
        <v>217</v>
      </c>
      <c r="Q174" s="336" t="s">
        <v>99</v>
      </c>
      <c r="R174" s="332">
        <v>3623815</v>
      </c>
      <c r="S174" s="33">
        <f>R174+U174</f>
        <v>4263312</v>
      </c>
      <c r="T174" s="41">
        <f>R174/S174</f>
        <v>0.84999995308811549</v>
      </c>
      <c r="U174" s="33">
        <f>ROUNDUP((R174/0.85)*0.15,0)</f>
        <v>639497</v>
      </c>
      <c r="V174" s="301" t="s">
        <v>99</v>
      </c>
      <c r="W174" s="294" t="s">
        <v>1614</v>
      </c>
      <c r="X174" s="294" t="s">
        <v>1615</v>
      </c>
      <c r="Y174" s="39" t="s">
        <v>66</v>
      </c>
      <c r="Z174" s="29" t="s">
        <v>67</v>
      </c>
      <c r="AA174" s="29" t="s">
        <v>69</v>
      </c>
      <c r="AB174" s="32" t="s">
        <v>67</v>
      </c>
      <c r="AC174" s="25" t="s">
        <v>578</v>
      </c>
      <c r="AD174" s="32" t="s">
        <v>67</v>
      </c>
      <c r="AE174" s="44">
        <v>45463</v>
      </c>
      <c r="AF174" s="43">
        <v>45499</v>
      </c>
      <c r="AG174" s="69">
        <v>45516</v>
      </c>
      <c r="AH174" s="44">
        <v>45636</v>
      </c>
      <c r="AI174" s="43" t="s">
        <v>1622</v>
      </c>
    </row>
    <row r="175" spans="1:35" s="4" customFormat="1" ht="11.3" customHeight="1" x14ac:dyDescent="0.2">
      <c r="A175" s="29">
        <v>4</v>
      </c>
      <c r="B175" s="280" t="s">
        <v>19</v>
      </c>
      <c r="C175" s="25" t="s">
        <v>20</v>
      </c>
      <c r="D175" s="279" t="s">
        <v>1051</v>
      </c>
      <c r="E175" s="280" t="s">
        <v>58</v>
      </c>
      <c r="F175" s="25" t="s">
        <v>613</v>
      </c>
      <c r="G175" s="64" t="s">
        <v>1195</v>
      </c>
      <c r="H175" s="25" t="s">
        <v>766</v>
      </c>
      <c r="I175" s="25" t="s">
        <v>1199</v>
      </c>
      <c r="J175" s="328" t="s">
        <v>85</v>
      </c>
      <c r="K175" s="329" t="s">
        <v>1462</v>
      </c>
      <c r="L175" s="329" t="s">
        <v>1213</v>
      </c>
      <c r="M175" s="329" t="s">
        <v>909</v>
      </c>
      <c r="N175" s="329" t="s">
        <v>1234</v>
      </c>
      <c r="O175" s="330">
        <v>1</v>
      </c>
      <c r="P175" s="328" t="s">
        <v>217</v>
      </c>
      <c r="Q175" s="331" t="s">
        <v>68</v>
      </c>
      <c r="R175" s="332">
        <v>33657179</v>
      </c>
      <c r="S175" s="33">
        <f>R175+U175</f>
        <v>39596682</v>
      </c>
      <c r="T175" s="41">
        <f>R175/S175</f>
        <v>0.84999998232175111</v>
      </c>
      <c r="U175" s="33">
        <f>ROUNDUP((R175/0.85)*0.15,0)</f>
        <v>5939503</v>
      </c>
      <c r="V175" s="293" t="s">
        <v>68</v>
      </c>
      <c r="W175" s="291" t="s">
        <v>1563</v>
      </c>
      <c r="X175" s="294" t="s">
        <v>80</v>
      </c>
      <c r="Y175" s="39" t="s">
        <v>83</v>
      </c>
      <c r="Z175" s="29" t="s">
        <v>67</v>
      </c>
      <c r="AA175" s="29" t="s">
        <v>69</v>
      </c>
      <c r="AB175" s="32" t="s">
        <v>67</v>
      </c>
      <c r="AC175" s="25" t="s">
        <v>1624</v>
      </c>
      <c r="AD175" s="45" t="s">
        <v>70</v>
      </c>
      <c r="AE175" s="44">
        <v>45134</v>
      </c>
      <c r="AF175" s="44">
        <v>45195</v>
      </c>
      <c r="AG175" s="44">
        <v>45247</v>
      </c>
      <c r="AH175" s="44">
        <v>45363</v>
      </c>
      <c r="AI175" s="43">
        <v>45434</v>
      </c>
    </row>
    <row r="176" spans="1:35" s="4" customFormat="1" ht="11.3" customHeight="1" x14ac:dyDescent="0.2">
      <c r="A176" s="29">
        <v>4</v>
      </c>
      <c r="B176" s="280" t="s">
        <v>19</v>
      </c>
      <c r="C176" s="25" t="s">
        <v>20</v>
      </c>
      <c r="D176" s="279" t="s">
        <v>1051</v>
      </c>
      <c r="E176" s="280" t="s">
        <v>58</v>
      </c>
      <c r="F176" s="25" t="s">
        <v>613</v>
      </c>
      <c r="G176" s="64" t="s">
        <v>1195</v>
      </c>
      <c r="H176" s="25" t="s">
        <v>766</v>
      </c>
      <c r="I176" s="25" t="s">
        <v>1199</v>
      </c>
      <c r="J176" s="328" t="s">
        <v>85</v>
      </c>
      <c r="K176" s="329" t="s">
        <v>1462</v>
      </c>
      <c r="L176" s="329" t="s">
        <v>1213</v>
      </c>
      <c r="M176" s="329" t="s">
        <v>909</v>
      </c>
      <c r="N176" s="329" t="s">
        <v>1234</v>
      </c>
      <c r="O176" s="330">
        <v>2</v>
      </c>
      <c r="P176" s="328" t="s">
        <v>217</v>
      </c>
      <c r="Q176" s="331" t="s">
        <v>68</v>
      </c>
      <c r="R176" s="332">
        <v>4779271</v>
      </c>
      <c r="S176" s="33">
        <f>R176+U176</f>
        <v>5622672</v>
      </c>
      <c r="T176" s="41">
        <f>R176/S176</f>
        <v>0.84999996442972314</v>
      </c>
      <c r="U176" s="33">
        <f>ROUND((R176/0.85)*0.15,0)</f>
        <v>843401</v>
      </c>
      <c r="V176" s="293" t="s">
        <v>68</v>
      </c>
      <c r="W176" s="290" t="s">
        <v>1563</v>
      </c>
      <c r="X176" s="294" t="s">
        <v>80</v>
      </c>
      <c r="Y176" s="39" t="s">
        <v>83</v>
      </c>
      <c r="Z176" s="29" t="s">
        <v>67</v>
      </c>
      <c r="AA176" s="29" t="s">
        <v>69</v>
      </c>
      <c r="AB176" s="32" t="s">
        <v>67</v>
      </c>
      <c r="AC176" s="25" t="s">
        <v>1670</v>
      </c>
      <c r="AD176" s="45" t="s">
        <v>70</v>
      </c>
      <c r="AE176" s="43">
        <v>45407</v>
      </c>
      <c r="AF176" s="44">
        <v>45454</v>
      </c>
      <c r="AG176" s="69">
        <v>45426</v>
      </c>
      <c r="AH176" s="69">
        <v>45538</v>
      </c>
      <c r="AI176" s="43" t="s">
        <v>1622</v>
      </c>
    </row>
    <row r="177" spans="1:35" s="4" customFormat="1" ht="11.3" customHeight="1" x14ac:dyDescent="0.2">
      <c r="A177" s="29">
        <v>4</v>
      </c>
      <c r="B177" s="280" t="s">
        <v>19</v>
      </c>
      <c r="C177" s="25" t="s">
        <v>20</v>
      </c>
      <c r="D177" s="279" t="s">
        <v>1051</v>
      </c>
      <c r="E177" s="280" t="s">
        <v>58</v>
      </c>
      <c r="F177" s="25" t="s">
        <v>613</v>
      </c>
      <c r="G177" s="64" t="s">
        <v>1195</v>
      </c>
      <c r="H177" s="25" t="s">
        <v>766</v>
      </c>
      <c r="I177" s="25" t="s">
        <v>1199</v>
      </c>
      <c r="J177" s="328" t="s">
        <v>85</v>
      </c>
      <c r="K177" s="329" t="s">
        <v>1462</v>
      </c>
      <c r="L177" s="329" t="s">
        <v>1213</v>
      </c>
      <c r="M177" s="329" t="s">
        <v>909</v>
      </c>
      <c r="N177" s="329" t="s">
        <v>1234</v>
      </c>
      <c r="O177" s="330">
        <v>3</v>
      </c>
      <c r="P177" s="328" t="s">
        <v>217</v>
      </c>
      <c r="Q177" s="331" t="s">
        <v>68</v>
      </c>
      <c r="R177" s="332">
        <v>1867283</v>
      </c>
      <c r="S177" s="33">
        <f>R177+U177</f>
        <v>2196804</v>
      </c>
      <c r="T177" s="41">
        <f>R177/S177</f>
        <v>0.84999981791730173</v>
      </c>
      <c r="U177" s="33">
        <f>ROUNDUP((R177/0.85)*0.15,0)</f>
        <v>329521</v>
      </c>
      <c r="V177" s="293" t="s">
        <v>68</v>
      </c>
      <c r="W177" s="290" t="s">
        <v>1762</v>
      </c>
      <c r="X177" s="294" t="s">
        <v>80</v>
      </c>
      <c r="Y177" s="39" t="s">
        <v>66</v>
      </c>
      <c r="Z177" s="29" t="s">
        <v>67</v>
      </c>
      <c r="AA177" s="29" t="s">
        <v>69</v>
      </c>
      <c r="AB177" s="32" t="s">
        <v>67</v>
      </c>
      <c r="AC177" s="25" t="s">
        <v>971</v>
      </c>
      <c r="AD177" s="45" t="s">
        <v>70</v>
      </c>
      <c r="AE177" s="43">
        <v>45645</v>
      </c>
      <c r="AF177" s="44">
        <v>45691</v>
      </c>
      <c r="AG177" s="43">
        <v>45769</v>
      </c>
      <c r="AH177" s="69">
        <v>45930</v>
      </c>
      <c r="AI177" s="32" t="s">
        <v>1625</v>
      </c>
    </row>
    <row r="178" spans="1:35" s="4" customFormat="1" ht="11.3" customHeight="1" x14ac:dyDescent="0.2">
      <c r="A178" s="29">
        <v>4</v>
      </c>
      <c r="B178" s="280" t="s">
        <v>19</v>
      </c>
      <c r="C178" s="25" t="s">
        <v>20</v>
      </c>
      <c r="D178" s="279" t="s">
        <v>1051</v>
      </c>
      <c r="E178" s="280" t="s">
        <v>58</v>
      </c>
      <c r="F178" s="25" t="s">
        <v>613</v>
      </c>
      <c r="G178" s="64" t="s">
        <v>1195</v>
      </c>
      <c r="H178" s="25" t="s">
        <v>766</v>
      </c>
      <c r="I178" s="25" t="s">
        <v>1199</v>
      </c>
      <c r="J178" s="328" t="s">
        <v>85</v>
      </c>
      <c r="K178" s="329" t="s">
        <v>1462</v>
      </c>
      <c r="L178" s="329" t="s">
        <v>1213</v>
      </c>
      <c r="M178" s="329" t="s">
        <v>909</v>
      </c>
      <c r="N178" s="329" t="s">
        <v>1234</v>
      </c>
      <c r="O178" s="330">
        <v>4</v>
      </c>
      <c r="P178" s="328" t="s">
        <v>217</v>
      </c>
      <c r="Q178" s="331" t="s">
        <v>68</v>
      </c>
      <c r="R178" s="332">
        <v>13142372</v>
      </c>
      <c r="S178" s="33">
        <f>R178+U178</f>
        <v>15461615</v>
      </c>
      <c r="T178" s="41">
        <f>R178/S178</f>
        <v>0.84999995149277741</v>
      </c>
      <c r="U178" s="33">
        <f>ROUNDUP((R178/0.85)*0.15,0)</f>
        <v>2319243</v>
      </c>
      <c r="V178" s="293" t="s">
        <v>68</v>
      </c>
      <c r="W178" s="290" t="s">
        <v>1563</v>
      </c>
      <c r="X178" s="294" t="s">
        <v>80</v>
      </c>
      <c r="Y178" s="39" t="s">
        <v>83</v>
      </c>
      <c r="Z178" s="29" t="s">
        <v>67</v>
      </c>
      <c r="AA178" s="29" t="s">
        <v>69</v>
      </c>
      <c r="AB178" s="32" t="s">
        <v>67</v>
      </c>
      <c r="AC178" s="25" t="s">
        <v>1669</v>
      </c>
      <c r="AD178" s="45" t="s">
        <v>70</v>
      </c>
      <c r="AE178" s="44">
        <v>45624</v>
      </c>
      <c r="AF178" s="43">
        <v>45677</v>
      </c>
      <c r="AG178" s="69">
        <v>45638</v>
      </c>
      <c r="AH178" s="69">
        <v>45699</v>
      </c>
      <c r="AI178" s="43" t="s">
        <v>1622</v>
      </c>
    </row>
    <row r="179" spans="1:35" s="4" customFormat="1" ht="11.3" customHeight="1" x14ac:dyDescent="0.2">
      <c r="A179" s="29">
        <v>4</v>
      </c>
      <c r="B179" s="280" t="s">
        <v>19</v>
      </c>
      <c r="C179" s="25" t="s">
        <v>20</v>
      </c>
      <c r="D179" s="279" t="s">
        <v>1051</v>
      </c>
      <c r="E179" s="280" t="s">
        <v>58</v>
      </c>
      <c r="F179" s="25" t="s">
        <v>613</v>
      </c>
      <c r="G179" s="64" t="s">
        <v>1195</v>
      </c>
      <c r="H179" s="25" t="s">
        <v>766</v>
      </c>
      <c r="I179" s="25" t="s">
        <v>1199</v>
      </c>
      <c r="J179" s="328" t="s">
        <v>85</v>
      </c>
      <c r="K179" s="329" t="s">
        <v>1462</v>
      </c>
      <c r="L179" s="329" t="s">
        <v>1213</v>
      </c>
      <c r="M179" s="329" t="s">
        <v>909</v>
      </c>
      <c r="N179" s="329" t="s">
        <v>1234</v>
      </c>
      <c r="O179" s="330">
        <v>5</v>
      </c>
      <c r="P179" s="328" t="s">
        <v>217</v>
      </c>
      <c r="Q179" s="331" t="s">
        <v>68</v>
      </c>
      <c r="R179" s="332">
        <v>6097264</v>
      </c>
      <c r="S179" s="33">
        <f>R179+U179</f>
        <v>7173252</v>
      </c>
      <c r="T179" s="41">
        <f>R179/S179</f>
        <v>0.84999997211864298</v>
      </c>
      <c r="U179" s="33">
        <f>ROUNDUP((R179/0.85)*0.15,0)</f>
        <v>1075988</v>
      </c>
      <c r="V179" s="293" t="s">
        <v>68</v>
      </c>
      <c r="W179" s="290" t="s">
        <v>1562</v>
      </c>
      <c r="X179" s="294" t="s">
        <v>80</v>
      </c>
      <c r="Y179" s="39" t="s">
        <v>66</v>
      </c>
      <c r="Z179" s="29" t="s">
        <v>67</v>
      </c>
      <c r="AA179" s="29" t="s">
        <v>69</v>
      </c>
      <c r="AB179" s="32" t="s">
        <v>67</v>
      </c>
      <c r="AC179" s="70" t="s">
        <v>1564</v>
      </c>
      <c r="AD179" s="45" t="s">
        <v>70</v>
      </c>
      <c r="AE179" s="44">
        <v>45624</v>
      </c>
      <c r="AF179" s="43">
        <v>45677</v>
      </c>
      <c r="AG179" s="69">
        <v>45630</v>
      </c>
      <c r="AH179" s="69">
        <v>45699</v>
      </c>
      <c r="AI179" s="43" t="s">
        <v>1622</v>
      </c>
    </row>
    <row r="180" spans="1:35" s="4" customFormat="1" ht="11.3" customHeight="1" x14ac:dyDescent="0.2">
      <c r="A180" s="29">
        <v>4</v>
      </c>
      <c r="B180" s="280" t="s">
        <v>19</v>
      </c>
      <c r="C180" s="25" t="s">
        <v>20</v>
      </c>
      <c r="D180" s="279" t="s">
        <v>1051</v>
      </c>
      <c r="E180" s="280" t="s">
        <v>58</v>
      </c>
      <c r="F180" s="25" t="s">
        <v>613</v>
      </c>
      <c r="G180" s="64" t="s">
        <v>1195</v>
      </c>
      <c r="H180" s="25" t="s">
        <v>766</v>
      </c>
      <c r="I180" s="25" t="s">
        <v>1199</v>
      </c>
      <c r="J180" s="328" t="s">
        <v>86</v>
      </c>
      <c r="K180" s="329" t="s">
        <v>1433</v>
      </c>
      <c r="L180" s="329" t="s">
        <v>1214</v>
      </c>
      <c r="M180" s="329" t="s">
        <v>910</v>
      </c>
      <c r="N180" s="329" t="s">
        <v>1235</v>
      </c>
      <c r="O180" s="330" t="s">
        <v>222</v>
      </c>
      <c r="P180" s="328" t="s">
        <v>217</v>
      </c>
      <c r="Q180" s="331" t="s">
        <v>68</v>
      </c>
      <c r="R180" s="332">
        <v>5950000</v>
      </c>
      <c r="S180" s="33">
        <f>R180+U180</f>
        <v>7000000</v>
      </c>
      <c r="T180" s="41">
        <f>R180/S180</f>
        <v>0.85</v>
      </c>
      <c r="U180" s="33">
        <f>ROUNDUP((R180/0.85)*0.15,0)</f>
        <v>1050000</v>
      </c>
      <c r="V180" s="293" t="s">
        <v>68</v>
      </c>
      <c r="W180" s="295" t="s">
        <v>68</v>
      </c>
      <c r="X180" s="294" t="s">
        <v>679</v>
      </c>
      <c r="Y180" s="39" t="s">
        <v>66</v>
      </c>
      <c r="Z180" s="29" t="s">
        <v>67</v>
      </c>
      <c r="AA180" s="29" t="s">
        <v>69</v>
      </c>
      <c r="AB180" s="32" t="s">
        <v>67</v>
      </c>
      <c r="AC180" s="25" t="s">
        <v>1593</v>
      </c>
      <c r="AD180" s="32" t="s">
        <v>67</v>
      </c>
      <c r="AE180" s="45" t="s">
        <v>1518</v>
      </c>
      <c r="AF180" s="45" t="s">
        <v>1518</v>
      </c>
      <c r="AG180" s="69">
        <v>45639</v>
      </c>
      <c r="AH180" s="69">
        <v>45741</v>
      </c>
      <c r="AI180" s="43" t="s">
        <v>1622</v>
      </c>
    </row>
    <row r="181" spans="1:35" s="4" customFormat="1" ht="11.3" customHeight="1" x14ac:dyDescent="0.2">
      <c r="A181" s="29">
        <v>4</v>
      </c>
      <c r="B181" s="280" t="s">
        <v>19</v>
      </c>
      <c r="C181" s="25" t="s">
        <v>20</v>
      </c>
      <c r="D181" s="279" t="s">
        <v>1051</v>
      </c>
      <c r="E181" s="280" t="s">
        <v>58</v>
      </c>
      <c r="F181" s="25" t="s">
        <v>613</v>
      </c>
      <c r="G181" s="64" t="s">
        <v>1195</v>
      </c>
      <c r="H181" s="25" t="s">
        <v>766</v>
      </c>
      <c r="I181" s="25" t="s">
        <v>1199</v>
      </c>
      <c r="J181" s="328" t="s">
        <v>88</v>
      </c>
      <c r="K181" s="337" t="s">
        <v>1463</v>
      </c>
      <c r="L181" s="329" t="s">
        <v>1215</v>
      </c>
      <c r="M181" s="329" t="s">
        <v>911</v>
      </c>
      <c r="N181" s="329" t="s">
        <v>1236</v>
      </c>
      <c r="O181" s="330" t="s">
        <v>222</v>
      </c>
      <c r="P181" s="328" t="s">
        <v>217</v>
      </c>
      <c r="Q181" s="331" t="s">
        <v>68</v>
      </c>
      <c r="R181" s="332">
        <v>6120000</v>
      </c>
      <c r="S181" s="33">
        <f>R181+U181</f>
        <v>7200000</v>
      </c>
      <c r="T181" s="41">
        <f>R181/S181</f>
        <v>0.85</v>
      </c>
      <c r="U181" s="33">
        <f>ROUNDUP((R181/0.85)*0.15,0)</f>
        <v>1080000</v>
      </c>
      <c r="V181" s="293" t="s">
        <v>68</v>
      </c>
      <c r="W181" s="295" t="s">
        <v>68</v>
      </c>
      <c r="X181" s="294" t="s">
        <v>80</v>
      </c>
      <c r="Y181" s="39" t="s">
        <v>66</v>
      </c>
      <c r="Z181" s="29" t="s">
        <v>67</v>
      </c>
      <c r="AA181" s="29" t="s">
        <v>69</v>
      </c>
      <c r="AB181" s="32" t="s">
        <v>67</v>
      </c>
      <c r="AC181" s="25" t="s">
        <v>1560</v>
      </c>
      <c r="AD181" s="32" t="s">
        <v>67</v>
      </c>
      <c r="AE181" s="43">
        <v>45260</v>
      </c>
      <c r="AF181" s="43">
        <v>45296</v>
      </c>
      <c r="AG181" s="43">
        <v>45341</v>
      </c>
      <c r="AH181" s="44">
        <v>45440</v>
      </c>
      <c r="AI181" s="43" t="s">
        <v>1622</v>
      </c>
    </row>
    <row r="182" spans="1:35" s="4" customFormat="1" ht="11.3" customHeight="1" x14ac:dyDescent="0.2">
      <c r="A182" s="29">
        <v>4</v>
      </c>
      <c r="B182" s="280" t="s">
        <v>19</v>
      </c>
      <c r="C182" s="25" t="s">
        <v>20</v>
      </c>
      <c r="D182" s="279" t="s">
        <v>1051</v>
      </c>
      <c r="E182" s="280" t="s">
        <v>58</v>
      </c>
      <c r="F182" s="25" t="s">
        <v>613</v>
      </c>
      <c r="G182" s="64" t="s">
        <v>1195</v>
      </c>
      <c r="H182" s="25" t="s">
        <v>766</v>
      </c>
      <c r="I182" s="25" t="s">
        <v>1199</v>
      </c>
      <c r="J182" s="328" t="s">
        <v>89</v>
      </c>
      <c r="K182" s="337" t="s">
        <v>1570</v>
      </c>
      <c r="L182" s="329" t="s">
        <v>1216</v>
      </c>
      <c r="M182" s="329" t="s">
        <v>873</v>
      </c>
      <c r="N182" s="344" t="s">
        <v>1237</v>
      </c>
      <c r="O182" s="330" t="s">
        <v>222</v>
      </c>
      <c r="P182" s="328" t="s">
        <v>217</v>
      </c>
      <c r="Q182" s="331" t="s">
        <v>68</v>
      </c>
      <c r="R182" s="332">
        <v>10599500</v>
      </c>
      <c r="S182" s="33">
        <f>R182+U182</f>
        <v>12470000</v>
      </c>
      <c r="T182" s="41">
        <f>R182/S182</f>
        <v>0.85</v>
      </c>
      <c r="U182" s="33">
        <f>ROUNDUP((R182/0.85)*0.15,0)</f>
        <v>1870500</v>
      </c>
      <c r="V182" s="293" t="s">
        <v>68</v>
      </c>
      <c r="W182" s="295" t="s">
        <v>68</v>
      </c>
      <c r="X182" s="294" t="s">
        <v>80</v>
      </c>
      <c r="Y182" s="39" t="s">
        <v>66</v>
      </c>
      <c r="Z182" s="29" t="s">
        <v>67</v>
      </c>
      <c r="AA182" s="29" t="s">
        <v>69</v>
      </c>
      <c r="AB182" s="32" t="s">
        <v>67</v>
      </c>
      <c r="AC182" s="25" t="s">
        <v>1469</v>
      </c>
      <c r="AD182" s="32" t="s">
        <v>67</v>
      </c>
      <c r="AE182" s="43">
        <v>44679</v>
      </c>
      <c r="AF182" s="43">
        <v>44952</v>
      </c>
      <c r="AG182" s="43">
        <v>45090</v>
      </c>
      <c r="AH182" s="44">
        <v>45272</v>
      </c>
      <c r="AI182" s="43" t="s">
        <v>1622</v>
      </c>
    </row>
    <row r="183" spans="1:35" s="4" customFormat="1" ht="11.3" customHeight="1" x14ac:dyDescent="0.2">
      <c r="A183" s="29">
        <v>4</v>
      </c>
      <c r="B183" s="280" t="s">
        <v>19</v>
      </c>
      <c r="C183" s="25" t="s">
        <v>20</v>
      </c>
      <c r="D183" s="279" t="s">
        <v>1051</v>
      </c>
      <c r="E183" s="280" t="s">
        <v>58</v>
      </c>
      <c r="F183" s="25" t="s">
        <v>613</v>
      </c>
      <c r="G183" s="64" t="s">
        <v>1195</v>
      </c>
      <c r="H183" s="25" t="s">
        <v>766</v>
      </c>
      <c r="I183" s="25" t="s">
        <v>1199</v>
      </c>
      <c r="J183" s="328" t="s">
        <v>598</v>
      </c>
      <c r="K183" s="337" t="s">
        <v>159</v>
      </c>
      <c r="L183" s="333" t="s">
        <v>1268</v>
      </c>
      <c r="M183" s="333" t="s">
        <v>159</v>
      </c>
      <c r="N183" s="333" t="s">
        <v>1268</v>
      </c>
      <c r="O183" s="330" t="s">
        <v>222</v>
      </c>
      <c r="P183" s="328" t="s">
        <v>217</v>
      </c>
      <c r="Q183" s="331" t="s">
        <v>303</v>
      </c>
      <c r="R183" s="332">
        <v>1087059</v>
      </c>
      <c r="S183" s="33">
        <f>R183+U183</f>
        <v>1278893</v>
      </c>
      <c r="T183" s="41">
        <f>R183/S183</f>
        <v>0.84999996090368779</v>
      </c>
      <c r="U183" s="33">
        <f>ROUNDUP((R183/0.85)*0.15,0)</f>
        <v>191834</v>
      </c>
      <c r="V183" s="293" t="s">
        <v>303</v>
      </c>
      <c r="W183" s="294" t="s">
        <v>1451</v>
      </c>
      <c r="X183" s="294" t="s">
        <v>80</v>
      </c>
      <c r="Y183" s="39" t="s">
        <v>66</v>
      </c>
      <c r="Z183" s="29" t="s">
        <v>67</v>
      </c>
      <c r="AA183" s="29" t="s">
        <v>69</v>
      </c>
      <c r="AB183" s="32" t="s">
        <v>67</v>
      </c>
      <c r="AC183" s="25" t="s">
        <v>1454</v>
      </c>
      <c r="AD183" s="32" t="s">
        <v>67</v>
      </c>
      <c r="AE183" s="43">
        <v>45071</v>
      </c>
      <c r="AF183" s="43">
        <v>45111</v>
      </c>
      <c r="AG183" s="44">
        <v>45126</v>
      </c>
      <c r="AH183" s="44">
        <v>45349</v>
      </c>
      <c r="AI183" s="43" t="s">
        <v>1622</v>
      </c>
    </row>
    <row r="184" spans="1:35" s="4" customFormat="1" ht="11.3" customHeight="1" x14ac:dyDescent="0.2">
      <c r="A184" s="29">
        <v>4</v>
      </c>
      <c r="B184" s="280" t="s">
        <v>19</v>
      </c>
      <c r="C184" s="25" t="s">
        <v>20</v>
      </c>
      <c r="D184" s="279" t="s">
        <v>1051</v>
      </c>
      <c r="E184" s="280" t="s">
        <v>63</v>
      </c>
      <c r="F184" s="25" t="s">
        <v>614</v>
      </c>
      <c r="G184" s="25" t="s">
        <v>461</v>
      </c>
      <c r="H184" s="25" t="s">
        <v>918</v>
      </c>
      <c r="I184" s="25" t="s">
        <v>1200</v>
      </c>
      <c r="J184" s="328" t="s">
        <v>91</v>
      </c>
      <c r="K184" s="337" t="s">
        <v>92</v>
      </c>
      <c r="L184" s="329" t="s">
        <v>1217</v>
      </c>
      <c r="M184" s="329" t="s">
        <v>912</v>
      </c>
      <c r="N184" s="329" t="s">
        <v>1238</v>
      </c>
      <c r="O184" s="330" t="s">
        <v>222</v>
      </c>
      <c r="P184" s="328" t="s">
        <v>217</v>
      </c>
      <c r="Q184" s="331" t="s">
        <v>68</v>
      </c>
      <c r="R184" s="332">
        <v>6732119</v>
      </c>
      <c r="S184" s="33">
        <f>R184+U184</f>
        <v>7920140</v>
      </c>
      <c r="T184" s="41">
        <f>R184/S184</f>
        <v>0.85</v>
      </c>
      <c r="U184" s="33">
        <f>ROUNDUP((R184/0.85)*0.15,0)</f>
        <v>1188021</v>
      </c>
      <c r="V184" s="293" t="s">
        <v>68</v>
      </c>
      <c r="W184" s="294" t="s">
        <v>1465</v>
      </c>
      <c r="X184" s="289" t="s">
        <v>575</v>
      </c>
      <c r="Y184" s="39" t="s">
        <v>66</v>
      </c>
      <c r="Z184" s="29" t="s">
        <v>67</v>
      </c>
      <c r="AA184" s="29" t="s">
        <v>69</v>
      </c>
      <c r="AB184" s="32" t="s">
        <v>67</v>
      </c>
      <c r="AC184" s="25" t="s">
        <v>1468</v>
      </c>
      <c r="AD184" s="32" t="s">
        <v>67</v>
      </c>
      <c r="AE184" s="43">
        <v>44707</v>
      </c>
      <c r="AF184" s="43">
        <v>44952</v>
      </c>
      <c r="AG184" s="43">
        <v>45082</v>
      </c>
      <c r="AH184" s="43">
        <v>45265</v>
      </c>
      <c r="AI184" s="43" t="s">
        <v>1622</v>
      </c>
    </row>
    <row r="185" spans="1:35" s="4" customFormat="1" ht="11.3" customHeight="1" x14ac:dyDescent="0.2">
      <c r="A185" s="29">
        <v>4</v>
      </c>
      <c r="B185" s="280" t="s">
        <v>19</v>
      </c>
      <c r="C185" s="25" t="s">
        <v>20</v>
      </c>
      <c r="D185" s="279" t="s">
        <v>1051</v>
      </c>
      <c r="E185" s="280" t="s">
        <v>63</v>
      </c>
      <c r="F185" s="25" t="s">
        <v>614</v>
      </c>
      <c r="G185" s="25" t="s">
        <v>461</v>
      </c>
      <c r="H185" s="25" t="s">
        <v>918</v>
      </c>
      <c r="I185" s="25" t="s">
        <v>1200</v>
      </c>
      <c r="J185" s="328" t="s">
        <v>93</v>
      </c>
      <c r="K185" s="337" t="s">
        <v>94</v>
      </c>
      <c r="L185" s="329" t="s">
        <v>1218</v>
      </c>
      <c r="M185" s="329" t="s">
        <v>820</v>
      </c>
      <c r="N185" s="329" t="s">
        <v>1239</v>
      </c>
      <c r="O185" s="330" t="s">
        <v>222</v>
      </c>
      <c r="P185" s="328" t="s">
        <v>217</v>
      </c>
      <c r="Q185" s="331" t="s">
        <v>68</v>
      </c>
      <c r="R185" s="332">
        <v>850000</v>
      </c>
      <c r="S185" s="33">
        <f>R185+U185</f>
        <v>1000000</v>
      </c>
      <c r="T185" s="41">
        <f>R185/S185</f>
        <v>0.85</v>
      </c>
      <c r="U185" s="33">
        <f>ROUNDUP((R185/0.85)*0.15,0)</f>
        <v>150000</v>
      </c>
      <c r="V185" s="293" t="s">
        <v>68</v>
      </c>
      <c r="W185" s="294" t="s">
        <v>682</v>
      </c>
      <c r="X185" s="294" t="s">
        <v>80</v>
      </c>
      <c r="Y185" s="39" t="s">
        <v>66</v>
      </c>
      <c r="Z185" s="29" t="s">
        <v>67</v>
      </c>
      <c r="AA185" s="29" t="s">
        <v>69</v>
      </c>
      <c r="AB185" s="32" t="s">
        <v>67</v>
      </c>
      <c r="AC185" s="25" t="s">
        <v>321</v>
      </c>
      <c r="AD185" s="32" t="s">
        <v>67</v>
      </c>
      <c r="AE185" s="43">
        <v>44616</v>
      </c>
      <c r="AF185" s="43">
        <v>44952</v>
      </c>
      <c r="AG185" s="43">
        <v>45012</v>
      </c>
      <c r="AH185" s="43">
        <v>45120</v>
      </c>
      <c r="AI185" s="43" t="s">
        <v>1622</v>
      </c>
    </row>
    <row r="186" spans="1:35" s="4" customFormat="1" ht="11.3" customHeight="1" x14ac:dyDescent="0.2">
      <c r="A186" s="29">
        <v>4</v>
      </c>
      <c r="B186" s="280" t="s">
        <v>19</v>
      </c>
      <c r="C186" s="25" t="s">
        <v>20</v>
      </c>
      <c r="D186" s="279" t="s">
        <v>1051</v>
      </c>
      <c r="E186" s="280" t="s">
        <v>63</v>
      </c>
      <c r="F186" s="25" t="s">
        <v>614</v>
      </c>
      <c r="G186" s="25" t="s">
        <v>461</v>
      </c>
      <c r="H186" s="25" t="s">
        <v>918</v>
      </c>
      <c r="I186" s="25" t="s">
        <v>1200</v>
      </c>
      <c r="J186" s="328" t="s">
        <v>95</v>
      </c>
      <c r="K186" s="337" t="s">
        <v>996</v>
      </c>
      <c r="L186" s="329" t="s">
        <v>1219</v>
      </c>
      <c r="M186" s="329" t="s">
        <v>821</v>
      </c>
      <c r="N186" s="329" t="s">
        <v>1240</v>
      </c>
      <c r="O186" s="330" t="s">
        <v>222</v>
      </c>
      <c r="P186" s="328" t="s">
        <v>217</v>
      </c>
      <c r="Q186" s="331" t="s">
        <v>68</v>
      </c>
      <c r="R186" s="332">
        <v>3697500</v>
      </c>
      <c r="S186" s="33">
        <f>R186+U186</f>
        <v>4350000</v>
      </c>
      <c r="T186" s="41">
        <f>R186/S186</f>
        <v>0.85</v>
      </c>
      <c r="U186" s="33">
        <f>ROUNDUP((R186/0.85)*0.15,0)</f>
        <v>652500</v>
      </c>
      <c r="V186" s="293" t="s">
        <v>68</v>
      </c>
      <c r="W186" s="294" t="s">
        <v>1466</v>
      </c>
      <c r="X186" s="294" t="s">
        <v>948</v>
      </c>
      <c r="Y186" s="39" t="s">
        <v>66</v>
      </c>
      <c r="Z186" s="29" t="s">
        <v>67</v>
      </c>
      <c r="AA186" s="29" t="s">
        <v>69</v>
      </c>
      <c r="AB186" s="32" t="s">
        <v>67</v>
      </c>
      <c r="AC186" s="25" t="s">
        <v>706</v>
      </c>
      <c r="AD186" s="32" t="s">
        <v>67</v>
      </c>
      <c r="AE186" s="43">
        <v>44526</v>
      </c>
      <c r="AF186" s="43">
        <v>44952</v>
      </c>
      <c r="AG186" s="43">
        <v>44973</v>
      </c>
      <c r="AH186" s="43">
        <v>45097</v>
      </c>
      <c r="AI186" s="43" t="s">
        <v>1622</v>
      </c>
    </row>
    <row r="187" spans="1:35" s="4" customFormat="1" ht="11.3" customHeight="1" x14ac:dyDescent="0.2">
      <c r="A187" s="29">
        <v>4</v>
      </c>
      <c r="B187" s="280" t="s">
        <v>19</v>
      </c>
      <c r="C187" s="25" t="s">
        <v>20</v>
      </c>
      <c r="D187" s="279" t="s">
        <v>1051</v>
      </c>
      <c r="E187" s="280" t="s">
        <v>63</v>
      </c>
      <c r="F187" s="25" t="s">
        <v>614</v>
      </c>
      <c r="G187" s="25" t="s">
        <v>461</v>
      </c>
      <c r="H187" s="25" t="s">
        <v>918</v>
      </c>
      <c r="I187" s="25" t="s">
        <v>1200</v>
      </c>
      <c r="J187" s="328" t="s">
        <v>296</v>
      </c>
      <c r="K187" s="337" t="s">
        <v>96</v>
      </c>
      <c r="L187" s="329" t="s">
        <v>1220</v>
      </c>
      <c r="M187" s="329" t="s">
        <v>914</v>
      </c>
      <c r="N187" s="329" t="s">
        <v>1241</v>
      </c>
      <c r="O187" s="335">
        <v>1</v>
      </c>
      <c r="P187" s="328" t="s">
        <v>217</v>
      </c>
      <c r="Q187" s="331" t="s">
        <v>68</v>
      </c>
      <c r="R187" s="332">
        <v>8035359</v>
      </c>
      <c r="S187" s="33">
        <f>R187+U187</f>
        <v>9453364</v>
      </c>
      <c r="T187" s="41">
        <f>R187/S187</f>
        <v>0.84999995768702019</v>
      </c>
      <c r="U187" s="33">
        <f>ROUND((R187/0.85)*0.15,0)</f>
        <v>1418005</v>
      </c>
      <c r="V187" s="293" t="s">
        <v>68</v>
      </c>
      <c r="W187" s="295" t="s">
        <v>68</v>
      </c>
      <c r="X187" s="294" t="s">
        <v>80</v>
      </c>
      <c r="Y187" s="39" t="s">
        <v>66</v>
      </c>
      <c r="Z187" s="29" t="s">
        <v>67</v>
      </c>
      <c r="AA187" s="29" t="s">
        <v>69</v>
      </c>
      <c r="AB187" s="32" t="s">
        <v>67</v>
      </c>
      <c r="AC187" s="25" t="s">
        <v>1470</v>
      </c>
      <c r="AD187" s="32" t="s">
        <v>67</v>
      </c>
      <c r="AE187" s="43">
        <v>45281</v>
      </c>
      <c r="AF187" s="44">
        <v>45320</v>
      </c>
      <c r="AG187" s="44">
        <v>45273</v>
      </c>
      <c r="AH187" s="43">
        <v>45342</v>
      </c>
      <c r="AI187" s="43" t="s">
        <v>1622</v>
      </c>
    </row>
    <row r="188" spans="1:35" s="4" customFormat="1" ht="11.15" customHeight="1" x14ac:dyDescent="0.2">
      <c r="A188" s="29">
        <v>4</v>
      </c>
      <c r="B188" s="280" t="s">
        <v>19</v>
      </c>
      <c r="C188" s="25" t="s">
        <v>20</v>
      </c>
      <c r="D188" s="279" t="s">
        <v>1051</v>
      </c>
      <c r="E188" s="280" t="s">
        <v>63</v>
      </c>
      <c r="F188" s="25" t="s">
        <v>614</v>
      </c>
      <c r="G188" s="25" t="s">
        <v>461</v>
      </c>
      <c r="H188" s="25" t="s">
        <v>918</v>
      </c>
      <c r="I188" s="25" t="s">
        <v>1200</v>
      </c>
      <c r="J188" s="328" t="s">
        <v>296</v>
      </c>
      <c r="K188" s="329" t="s">
        <v>96</v>
      </c>
      <c r="L188" s="329" t="s">
        <v>1220</v>
      </c>
      <c r="M188" s="329" t="s">
        <v>913</v>
      </c>
      <c r="N188" s="329" t="s">
        <v>1242</v>
      </c>
      <c r="O188" s="335">
        <v>2</v>
      </c>
      <c r="P188" s="328" t="s">
        <v>217</v>
      </c>
      <c r="Q188" s="331" t="s">
        <v>68</v>
      </c>
      <c r="R188" s="332">
        <v>1280641</v>
      </c>
      <c r="S188" s="33">
        <f>R188+U188</f>
        <v>1506637</v>
      </c>
      <c r="T188" s="41">
        <f>R188/S188</f>
        <v>0.84999970132155256</v>
      </c>
      <c r="U188" s="33">
        <f>ROUNDUP((R188/0.85)*0.15,0)</f>
        <v>225996</v>
      </c>
      <c r="V188" s="293" t="s">
        <v>68</v>
      </c>
      <c r="W188" s="294" t="s">
        <v>1592</v>
      </c>
      <c r="X188" s="294" t="s">
        <v>80</v>
      </c>
      <c r="Y188" s="39" t="s">
        <v>83</v>
      </c>
      <c r="Z188" s="29" t="s">
        <v>67</v>
      </c>
      <c r="AA188" s="29" t="s">
        <v>69</v>
      </c>
      <c r="AB188" s="32" t="s">
        <v>67</v>
      </c>
      <c r="AC188" s="25" t="s">
        <v>1594</v>
      </c>
      <c r="AD188" s="32" t="s">
        <v>67</v>
      </c>
      <c r="AE188" s="43">
        <v>45379</v>
      </c>
      <c r="AF188" s="43">
        <v>45433</v>
      </c>
      <c r="AG188" s="44">
        <v>45426</v>
      </c>
      <c r="AH188" s="43">
        <v>45489</v>
      </c>
      <c r="AI188" s="43" t="s">
        <v>1622</v>
      </c>
    </row>
    <row r="189" spans="1:35" s="4" customFormat="1" ht="11.3" customHeight="1" x14ac:dyDescent="0.2">
      <c r="A189" s="29">
        <v>4</v>
      </c>
      <c r="B189" s="280" t="s">
        <v>19</v>
      </c>
      <c r="C189" s="25" t="s">
        <v>20</v>
      </c>
      <c r="D189" s="279" t="s">
        <v>1051</v>
      </c>
      <c r="E189" s="280" t="s">
        <v>63</v>
      </c>
      <c r="F189" s="25" t="s">
        <v>614</v>
      </c>
      <c r="G189" s="25" t="s">
        <v>461</v>
      </c>
      <c r="H189" s="25" t="s">
        <v>918</v>
      </c>
      <c r="I189" s="25" t="s">
        <v>1200</v>
      </c>
      <c r="J189" s="328" t="s">
        <v>97</v>
      </c>
      <c r="K189" s="329" t="s">
        <v>1428</v>
      </c>
      <c r="L189" s="329" t="s">
        <v>1221</v>
      </c>
      <c r="M189" s="329" t="s">
        <v>915</v>
      </c>
      <c r="N189" s="329" t="s">
        <v>1243</v>
      </c>
      <c r="O189" s="330" t="s">
        <v>222</v>
      </c>
      <c r="P189" s="328" t="s">
        <v>217</v>
      </c>
      <c r="Q189" s="331" t="s">
        <v>68</v>
      </c>
      <c r="R189" s="332">
        <v>11092500</v>
      </c>
      <c r="S189" s="33">
        <f>R189+U189</f>
        <v>13050000</v>
      </c>
      <c r="T189" s="41">
        <f>R189/S189</f>
        <v>0.85</v>
      </c>
      <c r="U189" s="33">
        <f>ROUNDUP((R189/0.85)*0.15,0)</f>
        <v>1957500</v>
      </c>
      <c r="V189" s="293" t="s">
        <v>68</v>
      </c>
      <c r="W189" s="294" t="s">
        <v>1465</v>
      </c>
      <c r="X189" s="294" t="s">
        <v>1421</v>
      </c>
      <c r="Y189" s="39" t="s">
        <v>66</v>
      </c>
      <c r="Z189" s="29" t="s">
        <v>67</v>
      </c>
      <c r="AA189" s="29" t="s">
        <v>69</v>
      </c>
      <c r="AB189" s="32" t="s">
        <v>67</v>
      </c>
      <c r="AC189" s="25" t="s">
        <v>1471</v>
      </c>
      <c r="AD189" s="32" t="s">
        <v>67</v>
      </c>
      <c r="AE189" s="43">
        <v>45106</v>
      </c>
      <c r="AF189" s="43">
        <v>45156</v>
      </c>
      <c r="AG189" s="43">
        <v>45090</v>
      </c>
      <c r="AH189" s="44">
        <v>45251</v>
      </c>
      <c r="AI189" s="43" t="s">
        <v>1622</v>
      </c>
    </row>
    <row r="190" spans="1:35" s="4" customFormat="1" ht="11.15" customHeight="1" x14ac:dyDescent="0.2">
      <c r="A190" s="29">
        <v>4</v>
      </c>
      <c r="B190" s="280" t="s">
        <v>19</v>
      </c>
      <c r="C190" s="25" t="s">
        <v>20</v>
      </c>
      <c r="D190" s="279" t="s">
        <v>1051</v>
      </c>
      <c r="E190" s="280" t="s">
        <v>63</v>
      </c>
      <c r="F190" s="25" t="s">
        <v>614</v>
      </c>
      <c r="G190" s="25" t="s">
        <v>461</v>
      </c>
      <c r="H190" s="25" t="s">
        <v>918</v>
      </c>
      <c r="I190" s="25" t="s">
        <v>1200</v>
      </c>
      <c r="J190" s="338" t="s">
        <v>98</v>
      </c>
      <c r="K190" s="329" t="s">
        <v>181</v>
      </c>
      <c r="L190" s="329" t="s">
        <v>1308</v>
      </c>
      <c r="M190" s="329" t="s">
        <v>849</v>
      </c>
      <c r="N190" s="329" t="s">
        <v>1308</v>
      </c>
      <c r="O190" s="330" t="s">
        <v>222</v>
      </c>
      <c r="P190" s="328" t="s">
        <v>217</v>
      </c>
      <c r="Q190" s="334" t="s">
        <v>132</v>
      </c>
      <c r="R190" s="332">
        <v>11341111</v>
      </c>
      <c r="S190" s="33">
        <f>R190+U190</f>
        <v>13342484</v>
      </c>
      <c r="T190" s="41">
        <f>R190/S190</f>
        <v>0.84999997002057492</v>
      </c>
      <c r="U190" s="33">
        <f>ROUNDUP((R190/0.85)*0.15,0)</f>
        <v>2001373</v>
      </c>
      <c r="V190" s="298" t="s">
        <v>132</v>
      </c>
      <c r="W190" s="294" t="s">
        <v>90</v>
      </c>
      <c r="X190" s="294" t="s">
        <v>80</v>
      </c>
      <c r="Y190" s="39" t="s">
        <v>83</v>
      </c>
      <c r="Z190" s="29" t="s">
        <v>67</v>
      </c>
      <c r="AA190" s="29" t="s">
        <v>69</v>
      </c>
      <c r="AB190" s="32" t="s">
        <v>67</v>
      </c>
      <c r="AC190" s="25" t="s">
        <v>1395</v>
      </c>
      <c r="AD190" s="32" t="s">
        <v>67</v>
      </c>
      <c r="AE190" s="43">
        <v>45106</v>
      </c>
      <c r="AF190" s="43">
        <v>45196</v>
      </c>
      <c r="AG190" s="43">
        <v>45058</v>
      </c>
      <c r="AH190" s="44">
        <v>45209</v>
      </c>
      <c r="AI190" s="43" t="s">
        <v>1622</v>
      </c>
    </row>
    <row r="191" spans="1:35" s="4" customFormat="1" ht="11.3" customHeight="1" x14ac:dyDescent="0.2">
      <c r="A191" s="29">
        <v>4</v>
      </c>
      <c r="B191" s="280" t="s">
        <v>19</v>
      </c>
      <c r="C191" s="25" t="s">
        <v>20</v>
      </c>
      <c r="D191" s="279" t="s">
        <v>1051</v>
      </c>
      <c r="E191" s="280" t="s">
        <v>63</v>
      </c>
      <c r="F191" s="25" t="s">
        <v>614</v>
      </c>
      <c r="G191" s="25" t="s">
        <v>461</v>
      </c>
      <c r="H191" s="25" t="s">
        <v>918</v>
      </c>
      <c r="I191" s="25" t="s">
        <v>1200</v>
      </c>
      <c r="J191" s="328" t="s">
        <v>297</v>
      </c>
      <c r="K191" s="329" t="s">
        <v>203</v>
      </c>
      <c r="L191" s="329" t="s">
        <v>1338</v>
      </c>
      <c r="M191" s="329" t="s">
        <v>916</v>
      </c>
      <c r="N191" s="329" t="s">
        <v>1343</v>
      </c>
      <c r="O191" s="330">
        <v>1</v>
      </c>
      <c r="P191" s="328" t="s">
        <v>217</v>
      </c>
      <c r="Q191" s="331" t="s">
        <v>310</v>
      </c>
      <c r="R191" s="332">
        <v>18716653</v>
      </c>
      <c r="S191" s="33">
        <f>R191+U191</f>
        <v>22019592</v>
      </c>
      <c r="T191" s="41">
        <f>R191/S191</f>
        <v>0.84999999091717959</v>
      </c>
      <c r="U191" s="33">
        <f>ROUNDUP((R191/0.85)*0.15,0)</f>
        <v>3302939</v>
      </c>
      <c r="V191" s="293" t="s">
        <v>310</v>
      </c>
      <c r="W191" s="294" t="s">
        <v>1672</v>
      </c>
      <c r="X191" s="294" t="s">
        <v>204</v>
      </c>
      <c r="Y191" s="39" t="s">
        <v>66</v>
      </c>
      <c r="Z191" s="29" t="s">
        <v>67</v>
      </c>
      <c r="AA191" s="29" t="s">
        <v>69</v>
      </c>
      <c r="AB191" s="32" t="s">
        <v>67</v>
      </c>
      <c r="AC191" s="52" t="s">
        <v>1429</v>
      </c>
      <c r="AD191" s="32" t="s">
        <v>67</v>
      </c>
      <c r="AE191" s="43">
        <v>45071</v>
      </c>
      <c r="AF191" s="43">
        <v>45126</v>
      </c>
      <c r="AG191" s="43">
        <v>45096</v>
      </c>
      <c r="AH191" s="44">
        <v>45272</v>
      </c>
      <c r="AI191" s="43" t="s">
        <v>1622</v>
      </c>
    </row>
    <row r="192" spans="1:35" s="4" customFormat="1" ht="11.3" customHeight="1" x14ac:dyDescent="0.2">
      <c r="A192" s="29">
        <v>4</v>
      </c>
      <c r="B192" s="280" t="s">
        <v>19</v>
      </c>
      <c r="C192" s="25" t="s">
        <v>20</v>
      </c>
      <c r="D192" s="279" t="s">
        <v>1051</v>
      </c>
      <c r="E192" s="280" t="s">
        <v>63</v>
      </c>
      <c r="F192" s="25" t="s">
        <v>614</v>
      </c>
      <c r="G192" s="25" t="s">
        <v>461</v>
      </c>
      <c r="H192" s="25" t="s">
        <v>918</v>
      </c>
      <c r="I192" s="25" t="s">
        <v>1200</v>
      </c>
      <c r="J192" s="328" t="s">
        <v>297</v>
      </c>
      <c r="K192" s="329" t="s">
        <v>203</v>
      </c>
      <c r="L192" s="329" t="s">
        <v>1338</v>
      </c>
      <c r="M192" s="329" t="s">
        <v>916</v>
      </c>
      <c r="N192" s="329" t="s">
        <v>1343</v>
      </c>
      <c r="O192" s="330">
        <v>2</v>
      </c>
      <c r="P192" s="328" t="s">
        <v>217</v>
      </c>
      <c r="Q192" s="331" t="s">
        <v>310</v>
      </c>
      <c r="R192" s="332">
        <v>16081760</v>
      </c>
      <c r="S192" s="33">
        <f>R192+U192</f>
        <v>18919718</v>
      </c>
      <c r="T192" s="41">
        <f>R192/S192</f>
        <v>0.84999998414352684</v>
      </c>
      <c r="U192" s="33">
        <f>ROUNDUP((R192/0.85)*0.15,0)</f>
        <v>2837958</v>
      </c>
      <c r="V192" s="293" t="s">
        <v>310</v>
      </c>
      <c r="W192" s="294" t="s">
        <v>1672</v>
      </c>
      <c r="X192" s="294" t="s">
        <v>204</v>
      </c>
      <c r="Y192" s="39" t="s">
        <v>66</v>
      </c>
      <c r="Z192" s="29" t="s">
        <v>67</v>
      </c>
      <c r="AA192" s="29" t="s">
        <v>69</v>
      </c>
      <c r="AB192" s="32" t="s">
        <v>67</v>
      </c>
      <c r="AC192" s="52" t="s">
        <v>1430</v>
      </c>
      <c r="AD192" s="32" t="s">
        <v>67</v>
      </c>
      <c r="AE192" s="35" t="s">
        <v>1673</v>
      </c>
      <c r="AF192" s="35" t="s">
        <v>1673</v>
      </c>
      <c r="AG192" s="43">
        <v>45096</v>
      </c>
      <c r="AH192" s="44">
        <v>45272</v>
      </c>
      <c r="AI192" s="44">
        <v>45987</v>
      </c>
    </row>
    <row r="193" spans="1:35" s="4" customFormat="1" ht="11.3" customHeight="1" x14ac:dyDescent="0.2">
      <c r="A193" s="29">
        <v>4</v>
      </c>
      <c r="B193" s="280" t="s">
        <v>19</v>
      </c>
      <c r="C193" s="25" t="s">
        <v>20</v>
      </c>
      <c r="D193" s="279" t="s">
        <v>1051</v>
      </c>
      <c r="E193" s="280" t="s">
        <v>63</v>
      </c>
      <c r="F193" s="25" t="s">
        <v>614</v>
      </c>
      <c r="G193" s="25" t="s">
        <v>461</v>
      </c>
      <c r="H193" s="25" t="s">
        <v>918</v>
      </c>
      <c r="I193" s="25" t="s">
        <v>1200</v>
      </c>
      <c r="J193" s="328" t="s">
        <v>298</v>
      </c>
      <c r="K193" s="329" t="s">
        <v>205</v>
      </c>
      <c r="L193" s="329" t="s">
        <v>1339</v>
      </c>
      <c r="M193" s="329" t="s">
        <v>917</v>
      </c>
      <c r="N193" s="329" t="s">
        <v>1344</v>
      </c>
      <c r="O193" s="330" t="s">
        <v>222</v>
      </c>
      <c r="P193" s="328" t="s">
        <v>217</v>
      </c>
      <c r="Q193" s="331" t="s">
        <v>310</v>
      </c>
      <c r="R193" s="332">
        <v>3621784</v>
      </c>
      <c r="S193" s="33">
        <f>R193+U193</f>
        <v>4260923</v>
      </c>
      <c r="T193" s="41">
        <f>R193/S193</f>
        <v>0.84999987091998608</v>
      </c>
      <c r="U193" s="33">
        <f>ROUNDUP((R193/0.85)*0.15,0)</f>
        <v>639139</v>
      </c>
      <c r="V193" s="293" t="s">
        <v>310</v>
      </c>
      <c r="W193" s="294" t="s">
        <v>310</v>
      </c>
      <c r="X193" s="294" t="s">
        <v>206</v>
      </c>
      <c r="Y193" s="39" t="s">
        <v>66</v>
      </c>
      <c r="Z193" s="29" t="s">
        <v>67</v>
      </c>
      <c r="AA193" s="29" t="s">
        <v>69</v>
      </c>
      <c r="AB193" s="32" t="s">
        <v>67</v>
      </c>
      <c r="AC193" s="52" t="s">
        <v>568</v>
      </c>
      <c r="AD193" s="32" t="s">
        <v>67</v>
      </c>
      <c r="AE193" s="43">
        <v>45071</v>
      </c>
      <c r="AF193" s="43">
        <v>45111</v>
      </c>
      <c r="AG193" s="43">
        <v>45086</v>
      </c>
      <c r="AH193" s="43">
        <v>45181</v>
      </c>
      <c r="AI193" s="43" t="s">
        <v>1622</v>
      </c>
    </row>
    <row r="194" spans="1:35" s="4" customFormat="1" ht="11.3" customHeight="1" x14ac:dyDescent="0.2">
      <c r="A194" s="29">
        <v>4</v>
      </c>
      <c r="B194" s="280" t="s">
        <v>19</v>
      </c>
      <c r="C194" s="25" t="s">
        <v>20</v>
      </c>
      <c r="D194" s="279" t="s">
        <v>1051</v>
      </c>
      <c r="E194" s="280" t="s">
        <v>63</v>
      </c>
      <c r="F194" s="25" t="s">
        <v>614</v>
      </c>
      <c r="G194" s="25" t="s">
        <v>461</v>
      </c>
      <c r="H194" s="25" t="s">
        <v>918</v>
      </c>
      <c r="I194" s="25" t="s">
        <v>1200</v>
      </c>
      <c r="J194" s="328" t="s">
        <v>299</v>
      </c>
      <c r="K194" s="329" t="s">
        <v>207</v>
      </c>
      <c r="L194" s="329" t="s">
        <v>1340</v>
      </c>
      <c r="M194" s="329" t="s">
        <v>919</v>
      </c>
      <c r="N194" s="329" t="s">
        <v>1345</v>
      </c>
      <c r="O194" s="330">
        <v>1</v>
      </c>
      <c r="P194" s="328" t="s">
        <v>217</v>
      </c>
      <c r="Q194" s="331" t="s">
        <v>310</v>
      </c>
      <c r="R194" s="332">
        <v>8301520</v>
      </c>
      <c r="S194" s="33">
        <f>R194+U194</f>
        <v>9766495</v>
      </c>
      <c r="T194" s="41">
        <f>R194/S194</f>
        <v>0.84999992320684137</v>
      </c>
      <c r="U194" s="33">
        <f>ROUNDUP((R194/0.85)*0.15,0)</f>
        <v>1464975</v>
      </c>
      <c r="V194" s="293" t="s">
        <v>310</v>
      </c>
      <c r="W194" s="294" t="s">
        <v>1519</v>
      </c>
      <c r="X194" s="294" t="s">
        <v>1520</v>
      </c>
      <c r="Y194" s="39" t="s">
        <v>66</v>
      </c>
      <c r="Z194" s="29" t="s">
        <v>67</v>
      </c>
      <c r="AA194" s="29" t="s">
        <v>69</v>
      </c>
      <c r="AB194" s="32" t="s">
        <v>67</v>
      </c>
      <c r="AC194" s="52" t="s">
        <v>1521</v>
      </c>
      <c r="AD194" s="32" t="s">
        <v>67</v>
      </c>
      <c r="AE194" s="44">
        <v>45197</v>
      </c>
      <c r="AF194" s="44">
        <v>45252</v>
      </c>
      <c r="AG194" s="43">
        <v>45219</v>
      </c>
      <c r="AH194" s="43">
        <v>45405</v>
      </c>
      <c r="AI194" s="43" t="s">
        <v>1622</v>
      </c>
    </row>
    <row r="195" spans="1:35" s="4" customFormat="1" ht="11.3" customHeight="1" x14ac:dyDescent="0.2">
      <c r="A195" s="29">
        <v>4</v>
      </c>
      <c r="B195" s="280" t="s">
        <v>19</v>
      </c>
      <c r="C195" s="25" t="s">
        <v>20</v>
      </c>
      <c r="D195" s="279" t="s">
        <v>1051</v>
      </c>
      <c r="E195" s="280" t="s">
        <v>63</v>
      </c>
      <c r="F195" s="25" t="s">
        <v>614</v>
      </c>
      <c r="G195" s="25" t="s">
        <v>461</v>
      </c>
      <c r="H195" s="25" t="s">
        <v>918</v>
      </c>
      <c r="I195" s="25" t="s">
        <v>1200</v>
      </c>
      <c r="J195" s="328" t="s">
        <v>299</v>
      </c>
      <c r="K195" s="329" t="s">
        <v>207</v>
      </c>
      <c r="L195" s="329" t="s">
        <v>1340</v>
      </c>
      <c r="M195" s="329" t="s">
        <v>919</v>
      </c>
      <c r="N195" s="329" t="s">
        <v>1345</v>
      </c>
      <c r="O195" s="330">
        <v>2</v>
      </c>
      <c r="P195" s="328" t="s">
        <v>217</v>
      </c>
      <c r="Q195" s="331" t="s">
        <v>310</v>
      </c>
      <c r="R195" s="332">
        <v>4374723</v>
      </c>
      <c r="S195" s="33">
        <f>R195+U195</f>
        <v>5146733</v>
      </c>
      <c r="T195" s="41">
        <f>R195/S195</f>
        <v>0.84999999028509932</v>
      </c>
      <c r="U195" s="33">
        <f>ROUNDUP((R195/0.85)*0.15,0)</f>
        <v>772010</v>
      </c>
      <c r="V195" s="293" t="s">
        <v>310</v>
      </c>
      <c r="W195" s="294" t="s">
        <v>310</v>
      </c>
      <c r="X195" s="294" t="s">
        <v>1520</v>
      </c>
      <c r="Y195" s="39" t="s">
        <v>66</v>
      </c>
      <c r="Z195" s="29" t="s">
        <v>67</v>
      </c>
      <c r="AA195" s="29" t="s">
        <v>69</v>
      </c>
      <c r="AB195" s="32" t="s">
        <v>67</v>
      </c>
      <c r="AC195" s="52" t="s">
        <v>1522</v>
      </c>
      <c r="AD195" s="32" t="s">
        <v>67</v>
      </c>
      <c r="AE195" s="44">
        <v>45197</v>
      </c>
      <c r="AF195" s="44">
        <v>45252</v>
      </c>
      <c r="AG195" s="43">
        <v>45219</v>
      </c>
      <c r="AH195" s="43">
        <v>45405</v>
      </c>
      <c r="AI195" s="43" t="s">
        <v>1622</v>
      </c>
    </row>
    <row r="196" spans="1:35" s="4" customFormat="1" ht="11.3" customHeight="1" x14ac:dyDescent="0.2">
      <c r="A196" s="29">
        <v>4</v>
      </c>
      <c r="B196" s="280" t="s">
        <v>322</v>
      </c>
      <c r="C196" s="25" t="s">
        <v>324</v>
      </c>
      <c r="D196" s="279" t="s">
        <v>1052</v>
      </c>
      <c r="E196" s="280" t="s">
        <v>323</v>
      </c>
      <c r="F196" s="25" t="s">
        <v>615</v>
      </c>
      <c r="G196" s="25" t="s">
        <v>1196</v>
      </c>
      <c r="H196" s="64" t="s">
        <v>324</v>
      </c>
      <c r="I196" s="25" t="s">
        <v>1201</v>
      </c>
      <c r="J196" s="328" t="s">
        <v>553</v>
      </c>
      <c r="K196" s="329" t="s">
        <v>1464</v>
      </c>
      <c r="L196" s="329" t="s">
        <v>1222</v>
      </c>
      <c r="M196" s="329" t="s">
        <v>1646</v>
      </c>
      <c r="N196" s="329" t="s">
        <v>1244</v>
      </c>
      <c r="O196" s="330" t="s">
        <v>222</v>
      </c>
      <c r="P196" s="328" t="s">
        <v>217</v>
      </c>
      <c r="Q196" s="331" t="s">
        <v>68</v>
      </c>
      <c r="R196" s="332">
        <v>8671931</v>
      </c>
      <c r="S196" s="33">
        <f>R196+U196</f>
        <v>10202272</v>
      </c>
      <c r="T196" s="41">
        <f>R196/S196</f>
        <v>0.84999998039652347</v>
      </c>
      <c r="U196" s="33">
        <f>ROUNDUP((R196/0.85)*0.15,0)</f>
        <v>1530341</v>
      </c>
      <c r="V196" s="293" t="s">
        <v>68</v>
      </c>
      <c r="W196" s="294" t="s">
        <v>1064</v>
      </c>
      <c r="X196" s="294" t="s">
        <v>80</v>
      </c>
      <c r="Y196" s="39" t="s">
        <v>66</v>
      </c>
      <c r="Z196" s="29" t="s">
        <v>67</v>
      </c>
      <c r="AA196" s="29" t="s">
        <v>69</v>
      </c>
      <c r="AB196" s="32" t="s">
        <v>67</v>
      </c>
      <c r="AC196" s="25" t="s">
        <v>1373</v>
      </c>
      <c r="AD196" s="45" t="s">
        <v>70</v>
      </c>
      <c r="AE196" s="43">
        <v>45071</v>
      </c>
      <c r="AF196" s="43">
        <v>45112</v>
      </c>
      <c r="AG196" s="44">
        <v>45111</v>
      </c>
      <c r="AH196" s="43">
        <v>45279</v>
      </c>
      <c r="AI196" s="43" t="s">
        <v>1622</v>
      </c>
    </row>
    <row r="197" spans="1:35" s="4" customFormat="1" ht="11.3" customHeight="1" x14ac:dyDescent="0.2">
      <c r="A197" s="29">
        <v>5</v>
      </c>
      <c r="B197" s="280" t="s">
        <v>21</v>
      </c>
      <c r="C197" s="25" t="s">
        <v>59</v>
      </c>
      <c r="D197" s="279" t="s">
        <v>1053</v>
      </c>
      <c r="E197" s="280" t="s">
        <v>57</v>
      </c>
      <c r="F197" s="25" t="s">
        <v>616</v>
      </c>
      <c r="G197" s="25" t="s">
        <v>1277</v>
      </c>
      <c r="H197" s="25" t="s">
        <v>831</v>
      </c>
      <c r="I197" s="25" t="s">
        <v>1181</v>
      </c>
      <c r="J197" s="338" t="s">
        <v>264</v>
      </c>
      <c r="K197" s="329" t="s">
        <v>182</v>
      </c>
      <c r="L197" s="329" t="s">
        <v>1309</v>
      </c>
      <c r="M197" s="329" t="s">
        <v>830</v>
      </c>
      <c r="N197" s="329" t="s">
        <v>1330</v>
      </c>
      <c r="O197" s="330">
        <v>1</v>
      </c>
      <c r="P197" s="328" t="s">
        <v>4</v>
      </c>
      <c r="Q197" s="334" t="s">
        <v>132</v>
      </c>
      <c r="R197" s="332">
        <v>34554003</v>
      </c>
      <c r="S197" s="33">
        <f>R197+U197</f>
        <v>40651769</v>
      </c>
      <c r="T197" s="41">
        <f>R197/S197</f>
        <v>0.84999998401053589</v>
      </c>
      <c r="U197" s="33">
        <f>ROUNDUP((R197/0.85)*0.15,0)</f>
        <v>6097766</v>
      </c>
      <c r="V197" s="298" t="s">
        <v>132</v>
      </c>
      <c r="W197" s="289" t="s">
        <v>1389</v>
      </c>
      <c r="X197" s="294" t="s">
        <v>1390</v>
      </c>
      <c r="Y197" s="39" t="s">
        <v>66</v>
      </c>
      <c r="Z197" s="29" t="s">
        <v>67</v>
      </c>
      <c r="AA197" s="29" t="s">
        <v>127</v>
      </c>
      <c r="AB197" s="29" t="s">
        <v>67</v>
      </c>
      <c r="AC197" s="52" t="s">
        <v>1396</v>
      </c>
      <c r="AD197" s="32" t="s">
        <v>67</v>
      </c>
      <c r="AE197" s="43">
        <v>45106</v>
      </c>
      <c r="AF197" s="43">
        <v>45140</v>
      </c>
      <c r="AG197" s="44">
        <v>45098</v>
      </c>
      <c r="AH197" s="43">
        <v>45307</v>
      </c>
      <c r="AI197" s="43">
        <v>45421</v>
      </c>
    </row>
    <row r="198" spans="1:35" s="4" customFormat="1" ht="11.3" customHeight="1" x14ac:dyDescent="0.2">
      <c r="A198" s="29">
        <v>5</v>
      </c>
      <c r="B198" s="280" t="s">
        <v>21</v>
      </c>
      <c r="C198" s="25" t="s">
        <v>59</v>
      </c>
      <c r="D198" s="279" t="s">
        <v>1053</v>
      </c>
      <c r="E198" s="280" t="s">
        <v>57</v>
      </c>
      <c r="F198" s="25" t="s">
        <v>616</v>
      </c>
      <c r="G198" s="25" t="s">
        <v>1180</v>
      </c>
      <c r="H198" s="25" t="s">
        <v>831</v>
      </c>
      <c r="I198" s="25" t="s">
        <v>1181</v>
      </c>
      <c r="J198" s="338" t="s">
        <v>264</v>
      </c>
      <c r="K198" s="329" t="s">
        <v>182</v>
      </c>
      <c r="L198" s="329" t="s">
        <v>1309</v>
      </c>
      <c r="M198" s="329" t="s">
        <v>830</v>
      </c>
      <c r="N198" s="329" t="s">
        <v>1330</v>
      </c>
      <c r="O198" s="330">
        <v>2</v>
      </c>
      <c r="P198" s="328" t="s">
        <v>4</v>
      </c>
      <c r="Q198" s="334" t="s">
        <v>132</v>
      </c>
      <c r="R198" s="332">
        <v>48453250</v>
      </c>
      <c r="S198" s="33">
        <f>R198+U198</f>
        <v>57003824</v>
      </c>
      <c r="T198" s="41">
        <f>R198/S198</f>
        <v>0.84999999298292694</v>
      </c>
      <c r="U198" s="33">
        <f>ROUNDUP((R198/0.85)*0.15,0)</f>
        <v>8550574</v>
      </c>
      <c r="V198" s="298" t="s">
        <v>132</v>
      </c>
      <c r="W198" s="289" t="s">
        <v>1389</v>
      </c>
      <c r="X198" s="294" t="s">
        <v>1390</v>
      </c>
      <c r="Y198" s="39" t="s">
        <v>83</v>
      </c>
      <c r="Z198" s="29" t="s">
        <v>67</v>
      </c>
      <c r="AA198" s="29" t="s">
        <v>127</v>
      </c>
      <c r="AB198" s="29" t="s">
        <v>67</v>
      </c>
      <c r="AC198" s="52" t="s">
        <v>1397</v>
      </c>
      <c r="AD198" s="32" t="s">
        <v>67</v>
      </c>
      <c r="AE198" s="43">
        <v>45106</v>
      </c>
      <c r="AF198" s="43">
        <v>45140</v>
      </c>
      <c r="AG198" s="44">
        <v>45098</v>
      </c>
      <c r="AH198" s="43">
        <v>45307</v>
      </c>
      <c r="AI198" s="43" t="s">
        <v>1622</v>
      </c>
    </row>
    <row r="199" spans="1:35" s="4" customFormat="1" ht="11.3" customHeight="1" x14ac:dyDescent="0.2">
      <c r="A199" s="29">
        <v>5</v>
      </c>
      <c r="B199" s="280" t="s">
        <v>21</v>
      </c>
      <c r="C199" s="25" t="s">
        <v>59</v>
      </c>
      <c r="D199" s="279" t="s">
        <v>1053</v>
      </c>
      <c r="E199" s="280" t="s">
        <v>57</v>
      </c>
      <c r="F199" s="25" t="s">
        <v>616</v>
      </c>
      <c r="G199" s="25" t="s">
        <v>1180</v>
      </c>
      <c r="H199" s="25" t="s">
        <v>831</v>
      </c>
      <c r="I199" s="25" t="s">
        <v>1181</v>
      </c>
      <c r="J199" s="338" t="s">
        <v>264</v>
      </c>
      <c r="K199" s="329" t="s">
        <v>182</v>
      </c>
      <c r="L199" s="329" t="s">
        <v>1309</v>
      </c>
      <c r="M199" s="329" t="s">
        <v>830</v>
      </c>
      <c r="N199" s="329" t="s">
        <v>1330</v>
      </c>
      <c r="O199" s="330">
        <v>3</v>
      </c>
      <c r="P199" s="328" t="s">
        <v>4</v>
      </c>
      <c r="Q199" s="334" t="s">
        <v>132</v>
      </c>
      <c r="R199" s="332">
        <v>56231280</v>
      </c>
      <c r="S199" s="33">
        <f>R199+U199</f>
        <v>66154448</v>
      </c>
      <c r="T199" s="41">
        <f>R199/S199</f>
        <v>0.84999998790708675</v>
      </c>
      <c r="U199" s="33">
        <f>ROUNDUP((R199/0.85)*0.15,0)</f>
        <v>9923168</v>
      </c>
      <c r="V199" s="298" t="s">
        <v>132</v>
      </c>
      <c r="W199" s="289" t="s">
        <v>1389</v>
      </c>
      <c r="X199" s="294" t="s">
        <v>1390</v>
      </c>
      <c r="Y199" s="39" t="s">
        <v>83</v>
      </c>
      <c r="Z199" s="29" t="s">
        <v>67</v>
      </c>
      <c r="AA199" s="29" t="s">
        <v>127</v>
      </c>
      <c r="AB199" s="29" t="s">
        <v>67</v>
      </c>
      <c r="AC199" s="52" t="s">
        <v>1398</v>
      </c>
      <c r="AD199" s="32" t="s">
        <v>67</v>
      </c>
      <c r="AE199" s="43">
        <v>45106</v>
      </c>
      <c r="AF199" s="43">
        <v>45140</v>
      </c>
      <c r="AG199" s="44">
        <v>45098</v>
      </c>
      <c r="AH199" s="43">
        <v>45307</v>
      </c>
      <c r="AI199" s="32" t="s">
        <v>1025</v>
      </c>
    </row>
    <row r="200" spans="1:35" s="4" customFormat="1" ht="11.3" customHeight="1" x14ac:dyDescent="0.2">
      <c r="A200" s="29">
        <v>5</v>
      </c>
      <c r="B200" s="280" t="s">
        <v>21</v>
      </c>
      <c r="C200" s="25" t="s">
        <v>59</v>
      </c>
      <c r="D200" s="279" t="s">
        <v>1053</v>
      </c>
      <c r="E200" s="280" t="s">
        <v>57</v>
      </c>
      <c r="F200" s="25" t="s">
        <v>616</v>
      </c>
      <c r="G200" s="25" t="s">
        <v>1180</v>
      </c>
      <c r="H200" s="25" t="s">
        <v>831</v>
      </c>
      <c r="I200" s="25" t="s">
        <v>1181</v>
      </c>
      <c r="J200" s="338" t="s">
        <v>265</v>
      </c>
      <c r="K200" s="329" t="s">
        <v>1001</v>
      </c>
      <c r="L200" s="329" t="s">
        <v>1310</v>
      </c>
      <c r="M200" s="329" t="s">
        <v>1001</v>
      </c>
      <c r="N200" s="329" t="s">
        <v>1310</v>
      </c>
      <c r="O200" s="330" t="s">
        <v>222</v>
      </c>
      <c r="P200" s="328" t="s">
        <v>4</v>
      </c>
      <c r="Q200" s="334" t="s">
        <v>132</v>
      </c>
      <c r="R200" s="332">
        <v>377295</v>
      </c>
      <c r="S200" s="33">
        <f>R200+U200</f>
        <v>443877</v>
      </c>
      <c r="T200" s="41">
        <f>R200/S200</f>
        <v>0.84999898620563807</v>
      </c>
      <c r="U200" s="33">
        <f>ROUNDUP((R200/0.85)*0.15,0)</f>
        <v>66582</v>
      </c>
      <c r="V200" s="298" t="s">
        <v>132</v>
      </c>
      <c r="W200" s="294" t="s">
        <v>1391</v>
      </c>
      <c r="X200" s="294" t="s">
        <v>658</v>
      </c>
      <c r="Y200" s="39" t="s">
        <v>66</v>
      </c>
      <c r="Z200" s="29" t="s">
        <v>67</v>
      </c>
      <c r="AA200" s="29" t="s">
        <v>69</v>
      </c>
      <c r="AB200" s="32" t="s">
        <v>67</v>
      </c>
      <c r="AC200" s="52" t="s">
        <v>963</v>
      </c>
      <c r="AD200" s="32" t="s">
        <v>67</v>
      </c>
      <c r="AE200" s="43">
        <v>44924</v>
      </c>
      <c r="AF200" s="43">
        <v>44952</v>
      </c>
      <c r="AG200" s="43">
        <v>44869</v>
      </c>
      <c r="AH200" s="44">
        <v>44957</v>
      </c>
      <c r="AI200" s="43" t="s">
        <v>1622</v>
      </c>
    </row>
    <row r="201" spans="1:35" s="4" customFormat="1" ht="11.3" customHeight="1" x14ac:dyDescent="0.2">
      <c r="A201" s="29">
        <v>5</v>
      </c>
      <c r="B201" s="280" t="s">
        <v>21</v>
      </c>
      <c r="C201" s="25" t="s">
        <v>59</v>
      </c>
      <c r="D201" s="279" t="s">
        <v>1053</v>
      </c>
      <c r="E201" s="280" t="s">
        <v>57</v>
      </c>
      <c r="F201" s="25" t="s">
        <v>616</v>
      </c>
      <c r="G201" s="25" t="s">
        <v>1180</v>
      </c>
      <c r="H201" s="25" t="s">
        <v>831</v>
      </c>
      <c r="I201" s="25" t="s">
        <v>1181</v>
      </c>
      <c r="J201" s="338" t="s">
        <v>266</v>
      </c>
      <c r="K201" s="329" t="s">
        <v>184</v>
      </c>
      <c r="L201" s="329" t="s">
        <v>1311</v>
      </c>
      <c r="M201" s="329" t="s">
        <v>184</v>
      </c>
      <c r="N201" s="329" t="s">
        <v>1311</v>
      </c>
      <c r="O201" s="330" t="s">
        <v>222</v>
      </c>
      <c r="P201" s="328" t="s">
        <v>4</v>
      </c>
      <c r="Q201" s="334" t="s">
        <v>132</v>
      </c>
      <c r="R201" s="332">
        <v>26525957</v>
      </c>
      <c r="S201" s="33">
        <f>R201+U201</f>
        <v>31207009</v>
      </c>
      <c r="T201" s="41">
        <f>R201/S201</f>
        <v>0.84999997917134573</v>
      </c>
      <c r="U201" s="33">
        <f>ROUNDUP((R201/0.85)*0.15,0)</f>
        <v>4681052</v>
      </c>
      <c r="V201" s="298" t="s">
        <v>132</v>
      </c>
      <c r="W201" s="294" t="s">
        <v>183</v>
      </c>
      <c r="X201" s="294" t="s">
        <v>1392</v>
      </c>
      <c r="Y201" s="39" t="s">
        <v>83</v>
      </c>
      <c r="Z201" s="29" t="s">
        <v>67</v>
      </c>
      <c r="AA201" s="29" t="s">
        <v>69</v>
      </c>
      <c r="AB201" s="29" t="s">
        <v>67</v>
      </c>
      <c r="AC201" s="52" t="s">
        <v>597</v>
      </c>
      <c r="AD201" s="32" t="s">
        <v>67</v>
      </c>
      <c r="AE201" s="43">
        <v>44959</v>
      </c>
      <c r="AF201" s="43">
        <v>44992</v>
      </c>
      <c r="AG201" s="44">
        <v>44939</v>
      </c>
      <c r="AH201" s="44">
        <v>45083</v>
      </c>
      <c r="AI201" s="43" t="s">
        <v>1622</v>
      </c>
    </row>
    <row r="202" spans="1:35" s="4" customFormat="1" ht="11.3" customHeight="1" x14ac:dyDescent="0.2">
      <c r="A202" s="29">
        <v>5</v>
      </c>
      <c r="B202" s="280" t="s">
        <v>21</v>
      </c>
      <c r="C202" s="25" t="s">
        <v>59</v>
      </c>
      <c r="D202" s="279" t="s">
        <v>1053</v>
      </c>
      <c r="E202" s="280" t="s">
        <v>57</v>
      </c>
      <c r="F202" s="25" t="s">
        <v>616</v>
      </c>
      <c r="G202" s="25" t="s">
        <v>1180</v>
      </c>
      <c r="H202" s="25" t="s">
        <v>831</v>
      </c>
      <c r="I202" s="25" t="s">
        <v>1181</v>
      </c>
      <c r="J202" s="338" t="s">
        <v>267</v>
      </c>
      <c r="K202" s="329" t="s">
        <v>185</v>
      </c>
      <c r="L202" s="329" t="s">
        <v>1312</v>
      </c>
      <c r="M202" s="329" t="s">
        <v>185</v>
      </c>
      <c r="N202" s="329" t="s">
        <v>1312</v>
      </c>
      <c r="O202" s="330" t="s">
        <v>222</v>
      </c>
      <c r="P202" s="328" t="s">
        <v>4</v>
      </c>
      <c r="Q202" s="334" t="s">
        <v>132</v>
      </c>
      <c r="R202" s="332">
        <v>15529500</v>
      </c>
      <c r="S202" s="33">
        <f>R202+U202</f>
        <v>18270000</v>
      </c>
      <c r="T202" s="41">
        <f>R202/S202</f>
        <v>0.85</v>
      </c>
      <c r="U202" s="33">
        <f>ROUNDUP((R202/0.85)*0.15,0)</f>
        <v>2740500</v>
      </c>
      <c r="V202" s="298" t="s">
        <v>132</v>
      </c>
      <c r="W202" s="294" t="s">
        <v>183</v>
      </c>
      <c r="X202" s="294" t="s">
        <v>1393</v>
      </c>
      <c r="Y202" s="39" t="s">
        <v>66</v>
      </c>
      <c r="Z202" s="29" t="s">
        <v>67</v>
      </c>
      <c r="AA202" s="29" t="s">
        <v>69</v>
      </c>
      <c r="AB202" s="32" t="s">
        <v>67</v>
      </c>
      <c r="AC202" s="52" t="s">
        <v>977</v>
      </c>
      <c r="AD202" s="32" t="s">
        <v>67</v>
      </c>
      <c r="AE202" s="43">
        <v>44959</v>
      </c>
      <c r="AF202" s="43">
        <v>44992</v>
      </c>
      <c r="AG202" s="44">
        <v>44942</v>
      </c>
      <c r="AH202" s="44">
        <v>45104</v>
      </c>
      <c r="AI202" s="43" t="s">
        <v>1622</v>
      </c>
    </row>
    <row r="203" spans="1:35" s="4" customFormat="1" ht="11.3" customHeight="1" x14ac:dyDescent="0.2">
      <c r="A203" s="29">
        <v>5</v>
      </c>
      <c r="B203" s="280" t="s">
        <v>21</v>
      </c>
      <c r="C203" s="25" t="s">
        <v>59</v>
      </c>
      <c r="D203" s="279" t="s">
        <v>1053</v>
      </c>
      <c r="E203" s="280" t="s">
        <v>57</v>
      </c>
      <c r="F203" s="25" t="s">
        <v>616</v>
      </c>
      <c r="G203" s="25" t="s">
        <v>1180</v>
      </c>
      <c r="H203" s="25" t="s">
        <v>831</v>
      </c>
      <c r="I203" s="25" t="s">
        <v>1181</v>
      </c>
      <c r="J203" s="330" t="s">
        <v>268</v>
      </c>
      <c r="K203" s="329" t="s">
        <v>542</v>
      </c>
      <c r="L203" s="329" t="s">
        <v>1187</v>
      </c>
      <c r="M203" s="329" t="s">
        <v>832</v>
      </c>
      <c r="N203" s="329" t="s">
        <v>1192</v>
      </c>
      <c r="O203" s="330">
        <v>1</v>
      </c>
      <c r="P203" s="328" t="s">
        <v>4</v>
      </c>
      <c r="Q203" s="336" t="s">
        <v>99</v>
      </c>
      <c r="R203" s="332">
        <v>20082491</v>
      </c>
      <c r="S203" s="33">
        <f>R203+U203</f>
        <v>23626460</v>
      </c>
      <c r="T203" s="41">
        <f>R203/S203</f>
        <v>0.85</v>
      </c>
      <c r="U203" s="33">
        <f>ROUNDUP((R203/0.85)*0.15,0)</f>
        <v>3543969</v>
      </c>
      <c r="V203" s="301" t="s">
        <v>99</v>
      </c>
      <c r="W203" s="294" t="s">
        <v>1376</v>
      </c>
      <c r="X203" s="294" t="s">
        <v>1377</v>
      </c>
      <c r="Y203" s="48" t="s">
        <v>66</v>
      </c>
      <c r="Z203" s="32" t="s">
        <v>67</v>
      </c>
      <c r="AA203" s="32" t="s">
        <v>127</v>
      </c>
      <c r="AB203" s="32" t="s">
        <v>67</v>
      </c>
      <c r="AC203" s="52" t="s">
        <v>546</v>
      </c>
      <c r="AD203" s="45" t="s">
        <v>70</v>
      </c>
      <c r="AE203" s="43">
        <v>45044</v>
      </c>
      <c r="AF203" s="43">
        <v>45126</v>
      </c>
      <c r="AG203" s="44">
        <v>45089</v>
      </c>
      <c r="AH203" s="44">
        <v>45181</v>
      </c>
      <c r="AI203" s="43" t="s">
        <v>1622</v>
      </c>
    </row>
    <row r="204" spans="1:35" s="4" customFormat="1" ht="11.3" customHeight="1" x14ac:dyDescent="0.2">
      <c r="A204" s="29">
        <v>5</v>
      </c>
      <c r="B204" s="280" t="s">
        <v>21</v>
      </c>
      <c r="C204" s="25" t="s">
        <v>59</v>
      </c>
      <c r="D204" s="279" t="s">
        <v>1053</v>
      </c>
      <c r="E204" s="280" t="s">
        <v>57</v>
      </c>
      <c r="F204" s="25" t="s">
        <v>616</v>
      </c>
      <c r="G204" s="25" t="s">
        <v>1180</v>
      </c>
      <c r="H204" s="25" t="s">
        <v>831</v>
      </c>
      <c r="I204" s="25" t="s">
        <v>1181</v>
      </c>
      <c r="J204" s="330" t="s">
        <v>268</v>
      </c>
      <c r="K204" s="329" t="s">
        <v>542</v>
      </c>
      <c r="L204" s="329" t="s">
        <v>1187</v>
      </c>
      <c r="M204" s="329" t="s">
        <v>832</v>
      </c>
      <c r="N204" s="329" t="s">
        <v>1192</v>
      </c>
      <c r="O204" s="330">
        <v>2</v>
      </c>
      <c r="P204" s="328" t="s">
        <v>4</v>
      </c>
      <c r="Q204" s="336" t="s">
        <v>99</v>
      </c>
      <c r="R204" s="332">
        <v>8573134</v>
      </c>
      <c r="S204" s="33">
        <f>R204+U204</f>
        <v>10086040</v>
      </c>
      <c r="T204" s="41">
        <f>R204/S204</f>
        <v>0.85</v>
      </c>
      <c r="U204" s="33">
        <f>ROUNDUP((R204/0.85)*0.15,0)</f>
        <v>1512906</v>
      </c>
      <c r="V204" s="301" t="s">
        <v>99</v>
      </c>
      <c r="W204" s="294" t="s">
        <v>1376</v>
      </c>
      <c r="X204" s="294" t="s">
        <v>1377</v>
      </c>
      <c r="Y204" s="48" t="s">
        <v>66</v>
      </c>
      <c r="Z204" s="32" t="s">
        <v>67</v>
      </c>
      <c r="AA204" s="32" t="s">
        <v>127</v>
      </c>
      <c r="AB204" s="32" t="s">
        <v>67</v>
      </c>
      <c r="AC204" s="52" t="s">
        <v>546</v>
      </c>
      <c r="AD204" s="32" t="s">
        <v>67</v>
      </c>
      <c r="AE204" s="43" t="s">
        <v>1567</v>
      </c>
      <c r="AF204" s="43" t="s">
        <v>1567</v>
      </c>
      <c r="AG204" s="43" t="s">
        <v>1567</v>
      </c>
      <c r="AH204" s="43" t="s">
        <v>80</v>
      </c>
      <c r="AI204" s="43">
        <v>45292</v>
      </c>
    </row>
    <row r="205" spans="1:35" s="4" customFormat="1" ht="11.3" customHeight="1" x14ac:dyDescent="0.2">
      <c r="A205" s="29">
        <v>5</v>
      </c>
      <c r="B205" s="280" t="s">
        <v>21</v>
      </c>
      <c r="C205" s="25" t="s">
        <v>59</v>
      </c>
      <c r="D205" s="279" t="s">
        <v>1053</v>
      </c>
      <c r="E205" s="280" t="s">
        <v>57</v>
      </c>
      <c r="F205" s="25" t="s">
        <v>616</v>
      </c>
      <c r="G205" s="25" t="s">
        <v>1180</v>
      </c>
      <c r="H205" s="25" t="s">
        <v>831</v>
      </c>
      <c r="I205" s="25" t="s">
        <v>1181</v>
      </c>
      <c r="J205" s="330" t="s">
        <v>541</v>
      </c>
      <c r="K205" s="329" t="s">
        <v>543</v>
      </c>
      <c r="L205" s="329" t="s">
        <v>1188</v>
      </c>
      <c r="M205" s="329" t="s">
        <v>543</v>
      </c>
      <c r="N205" s="329" t="s">
        <v>1188</v>
      </c>
      <c r="O205" s="330" t="s">
        <v>222</v>
      </c>
      <c r="P205" s="328" t="s">
        <v>4</v>
      </c>
      <c r="Q205" s="336" t="s">
        <v>99</v>
      </c>
      <c r="R205" s="332">
        <v>7395000</v>
      </c>
      <c r="S205" s="33">
        <f>R205+U205</f>
        <v>8700000</v>
      </c>
      <c r="T205" s="41">
        <f>R205/S205</f>
        <v>0.85</v>
      </c>
      <c r="U205" s="33">
        <f>ROUNDUP((R205/0.85)*0.15,0)</f>
        <v>1305000</v>
      </c>
      <c r="V205" s="301" t="s">
        <v>99</v>
      </c>
      <c r="W205" s="294" t="s">
        <v>1489</v>
      </c>
      <c r="X205" s="294" t="s">
        <v>1490</v>
      </c>
      <c r="Y205" s="48" t="s">
        <v>83</v>
      </c>
      <c r="Z205" s="32" t="s">
        <v>67</v>
      </c>
      <c r="AA205" s="32" t="s">
        <v>127</v>
      </c>
      <c r="AB205" s="32" t="s">
        <v>67</v>
      </c>
      <c r="AC205" s="52" t="s">
        <v>1491</v>
      </c>
      <c r="AD205" s="32" t="s">
        <v>67</v>
      </c>
      <c r="AE205" s="44">
        <v>45351</v>
      </c>
      <c r="AF205" s="43">
        <v>45384</v>
      </c>
      <c r="AG205" s="43">
        <v>45412</v>
      </c>
      <c r="AH205" s="44">
        <v>45636</v>
      </c>
      <c r="AI205" s="69">
        <v>45726</v>
      </c>
    </row>
    <row r="206" spans="1:35" s="4" customFormat="1" ht="11.3" customHeight="1" x14ac:dyDescent="0.2">
      <c r="A206" s="29">
        <v>5</v>
      </c>
      <c r="B206" s="280" t="s">
        <v>21</v>
      </c>
      <c r="C206" s="25" t="s">
        <v>59</v>
      </c>
      <c r="D206" s="279" t="s">
        <v>1053</v>
      </c>
      <c r="E206" s="280" t="s">
        <v>57</v>
      </c>
      <c r="F206" s="25" t="s">
        <v>616</v>
      </c>
      <c r="G206" s="25" t="s">
        <v>1180</v>
      </c>
      <c r="H206" s="25" t="s">
        <v>831</v>
      </c>
      <c r="I206" s="25" t="s">
        <v>1181</v>
      </c>
      <c r="J206" s="330" t="s">
        <v>1507</v>
      </c>
      <c r="K206" s="329" t="s">
        <v>544</v>
      </c>
      <c r="L206" s="329" t="s">
        <v>1189</v>
      </c>
      <c r="M206" s="329" t="s">
        <v>833</v>
      </c>
      <c r="N206" s="329" t="s">
        <v>1193</v>
      </c>
      <c r="O206" s="330" t="s">
        <v>222</v>
      </c>
      <c r="P206" s="328" t="s">
        <v>4</v>
      </c>
      <c r="Q206" s="336" t="s">
        <v>99</v>
      </c>
      <c r="R206" s="332">
        <v>14790000</v>
      </c>
      <c r="S206" s="33">
        <f>R206+U206</f>
        <v>17400000</v>
      </c>
      <c r="T206" s="41">
        <f>R206/S206</f>
        <v>0.85</v>
      </c>
      <c r="U206" s="33">
        <f>ROUNDUP((R206/0.85)*0.15,0)</f>
        <v>2610000</v>
      </c>
      <c r="V206" s="301" t="s">
        <v>99</v>
      </c>
      <c r="W206" s="294" t="s">
        <v>1378</v>
      </c>
      <c r="X206" s="294" t="s">
        <v>1379</v>
      </c>
      <c r="Y206" s="48" t="s">
        <v>66</v>
      </c>
      <c r="Z206" s="32" t="s">
        <v>67</v>
      </c>
      <c r="AA206" s="32" t="s">
        <v>127</v>
      </c>
      <c r="AB206" s="32" t="s">
        <v>67</v>
      </c>
      <c r="AC206" s="52" t="s">
        <v>545</v>
      </c>
      <c r="AD206" s="32" t="s">
        <v>67</v>
      </c>
      <c r="AE206" s="43">
        <v>45044</v>
      </c>
      <c r="AF206" s="43">
        <v>45470</v>
      </c>
      <c r="AG206" s="44">
        <v>45082</v>
      </c>
      <c r="AH206" s="44">
        <v>45209</v>
      </c>
      <c r="AI206" s="43" t="s">
        <v>1622</v>
      </c>
    </row>
    <row r="207" spans="1:35" s="4" customFormat="1" ht="11.3" customHeight="1" x14ac:dyDescent="0.2">
      <c r="A207" s="29">
        <v>5</v>
      </c>
      <c r="B207" s="280" t="s">
        <v>1732</v>
      </c>
      <c r="C207" s="279" t="s">
        <v>1735</v>
      </c>
      <c r="D207" s="279" t="s">
        <v>1751</v>
      </c>
      <c r="E207" s="280" t="s">
        <v>1736</v>
      </c>
      <c r="F207" s="25" t="s">
        <v>1759</v>
      </c>
      <c r="G207" s="25" t="s">
        <v>1760</v>
      </c>
      <c r="H207" s="25" t="s">
        <v>1735</v>
      </c>
      <c r="I207" s="25" t="s">
        <v>1750</v>
      </c>
      <c r="J207" s="345" t="s">
        <v>1813</v>
      </c>
      <c r="K207" s="340" t="s">
        <v>1617</v>
      </c>
      <c r="L207" s="340" t="s">
        <v>1648</v>
      </c>
      <c r="M207" s="341" t="s">
        <v>1649</v>
      </c>
      <c r="N207" s="341" t="s">
        <v>1650</v>
      </c>
      <c r="O207" s="342" t="s">
        <v>222</v>
      </c>
      <c r="P207" s="328" t="s">
        <v>4</v>
      </c>
      <c r="Q207" s="336" t="s">
        <v>132</v>
      </c>
      <c r="R207" s="332">
        <v>22196492</v>
      </c>
      <c r="S207" s="33">
        <f>R207+U207</f>
        <v>26113520</v>
      </c>
      <c r="T207" s="41">
        <f>R207/S207</f>
        <v>0.85</v>
      </c>
      <c r="U207" s="33">
        <f>ROUNDUP((R207/0.85)*0.15,0)</f>
        <v>3917028</v>
      </c>
      <c r="V207" s="301" t="s">
        <v>132</v>
      </c>
      <c r="W207" s="289" t="s">
        <v>1663</v>
      </c>
      <c r="X207" s="294" t="s">
        <v>1626</v>
      </c>
      <c r="Y207" s="39" t="s">
        <v>66</v>
      </c>
      <c r="Z207" s="32" t="s">
        <v>67</v>
      </c>
      <c r="AA207" s="32" t="s">
        <v>69</v>
      </c>
      <c r="AB207" s="32" t="s">
        <v>979</v>
      </c>
      <c r="AC207" s="25" t="s">
        <v>1627</v>
      </c>
      <c r="AD207" s="32" t="s">
        <v>67</v>
      </c>
      <c r="AE207" s="35" t="s">
        <v>1673</v>
      </c>
      <c r="AF207" s="35" t="s">
        <v>1673</v>
      </c>
      <c r="AG207" s="44">
        <v>45728</v>
      </c>
      <c r="AH207" s="44">
        <v>45804</v>
      </c>
      <c r="AI207" s="43">
        <v>45819</v>
      </c>
    </row>
    <row r="208" spans="1:35" s="4" customFormat="1" ht="11.3" customHeight="1" x14ac:dyDescent="0.2">
      <c r="A208" s="29">
        <v>6</v>
      </c>
      <c r="B208" s="280" t="s">
        <v>22</v>
      </c>
      <c r="C208" s="25" t="s">
        <v>31</v>
      </c>
      <c r="D208" s="279" t="s">
        <v>1054</v>
      </c>
      <c r="E208" s="280" t="s">
        <v>60</v>
      </c>
      <c r="F208" s="25" t="s">
        <v>1279</v>
      </c>
      <c r="G208" s="25" t="s">
        <v>1278</v>
      </c>
      <c r="H208" s="25" t="s">
        <v>1399</v>
      </c>
      <c r="I208" s="25" t="s">
        <v>1291</v>
      </c>
      <c r="J208" s="345" t="s">
        <v>555</v>
      </c>
      <c r="K208" s="340" t="s">
        <v>797</v>
      </c>
      <c r="L208" s="340" t="s">
        <v>1313</v>
      </c>
      <c r="M208" s="340" t="s">
        <v>797</v>
      </c>
      <c r="N208" s="340" t="s">
        <v>1313</v>
      </c>
      <c r="O208" s="330">
        <v>1</v>
      </c>
      <c r="P208" s="328" t="s">
        <v>27</v>
      </c>
      <c r="Q208" s="336" t="s">
        <v>132</v>
      </c>
      <c r="R208" s="332">
        <v>1908656</v>
      </c>
      <c r="S208" s="33">
        <f>R208+U208</f>
        <v>2245478</v>
      </c>
      <c r="T208" s="41">
        <f>R208/S208</f>
        <v>0.84999986639815661</v>
      </c>
      <c r="U208" s="33">
        <f>ROUNDUP((R208/0.85)*0.15,0)</f>
        <v>336822</v>
      </c>
      <c r="V208" s="301" t="s">
        <v>132</v>
      </c>
      <c r="W208" s="289" t="s">
        <v>1483</v>
      </c>
      <c r="X208" s="289" t="s">
        <v>1484</v>
      </c>
      <c r="Y208" s="47" t="s">
        <v>169</v>
      </c>
      <c r="Z208" s="29" t="s">
        <v>67</v>
      </c>
      <c r="AA208" s="29" t="s">
        <v>69</v>
      </c>
      <c r="AB208" s="29" t="s">
        <v>67</v>
      </c>
      <c r="AC208" s="52" t="s">
        <v>1485</v>
      </c>
      <c r="AD208" s="32" t="s">
        <v>67</v>
      </c>
      <c r="AE208" s="45" t="s">
        <v>1518</v>
      </c>
      <c r="AF208" s="45" t="s">
        <v>1518</v>
      </c>
      <c r="AG208" s="43">
        <v>45406</v>
      </c>
      <c r="AH208" s="43">
        <v>45482</v>
      </c>
      <c r="AI208" s="43" t="s">
        <v>1622</v>
      </c>
    </row>
    <row r="209" spans="1:43" s="4" customFormat="1" ht="11.3" customHeight="1" x14ac:dyDescent="0.2">
      <c r="A209" s="29">
        <v>6</v>
      </c>
      <c r="B209" s="280" t="s">
        <v>22</v>
      </c>
      <c r="C209" s="25" t="s">
        <v>31</v>
      </c>
      <c r="D209" s="279" t="s">
        <v>1054</v>
      </c>
      <c r="E209" s="280" t="s">
        <v>60</v>
      </c>
      <c r="F209" s="25" t="s">
        <v>1279</v>
      </c>
      <c r="G209" s="25" t="s">
        <v>1278</v>
      </c>
      <c r="H209" s="25" t="s">
        <v>1399</v>
      </c>
      <c r="I209" s="25" t="s">
        <v>1291</v>
      </c>
      <c r="J209" s="330" t="s">
        <v>555</v>
      </c>
      <c r="K209" s="329" t="s">
        <v>797</v>
      </c>
      <c r="L209" s="329" t="s">
        <v>1313</v>
      </c>
      <c r="M209" s="329" t="s">
        <v>797</v>
      </c>
      <c r="N209" s="329" t="s">
        <v>1313</v>
      </c>
      <c r="O209" s="330">
        <v>2</v>
      </c>
      <c r="P209" s="328" t="s">
        <v>27</v>
      </c>
      <c r="Q209" s="336" t="s">
        <v>132</v>
      </c>
      <c r="R209" s="332">
        <v>871328</v>
      </c>
      <c r="S209" s="33">
        <f>R209+U209</f>
        <v>1025092</v>
      </c>
      <c r="T209" s="41">
        <f>R209/S209</f>
        <v>0.8499998048955606</v>
      </c>
      <c r="U209" s="33">
        <f>ROUNDUP((R209/0.85)*0.15,0)</f>
        <v>153764</v>
      </c>
      <c r="V209" s="301" t="s">
        <v>132</v>
      </c>
      <c r="W209" s="289" t="s">
        <v>90</v>
      </c>
      <c r="X209" s="289" t="s">
        <v>80</v>
      </c>
      <c r="Y209" s="47" t="s">
        <v>66</v>
      </c>
      <c r="Z209" s="29" t="s">
        <v>67</v>
      </c>
      <c r="AA209" s="29" t="s">
        <v>127</v>
      </c>
      <c r="AB209" s="29" t="s">
        <v>67</v>
      </c>
      <c r="AC209" s="25" t="s">
        <v>1664</v>
      </c>
      <c r="AD209" s="32" t="s">
        <v>67</v>
      </c>
      <c r="AE209" s="44">
        <v>45743</v>
      </c>
      <c r="AF209" s="43">
        <v>45789</v>
      </c>
      <c r="AG209" s="43">
        <v>45686</v>
      </c>
      <c r="AH209" s="44">
        <v>45833</v>
      </c>
      <c r="AI209" s="69">
        <v>45861</v>
      </c>
    </row>
    <row r="210" spans="1:43" s="4" customFormat="1" ht="11.3" customHeight="1" x14ac:dyDescent="0.2">
      <c r="A210" s="29">
        <v>6</v>
      </c>
      <c r="B210" s="280" t="s">
        <v>22</v>
      </c>
      <c r="C210" s="25" t="s">
        <v>31</v>
      </c>
      <c r="D210" s="279" t="s">
        <v>1054</v>
      </c>
      <c r="E210" s="280" t="s">
        <v>60</v>
      </c>
      <c r="F210" s="25" t="s">
        <v>1279</v>
      </c>
      <c r="G210" s="25" t="s">
        <v>1278</v>
      </c>
      <c r="H210" s="25" t="s">
        <v>1399</v>
      </c>
      <c r="I210" s="25" t="s">
        <v>1291</v>
      </c>
      <c r="J210" s="330" t="s">
        <v>555</v>
      </c>
      <c r="K210" s="329" t="s">
        <v>797</v>
      </c>
      <c r="L210" s="329" t="s">
        <v>1313</v>
      </c>
      <c r="M210" s="329" t="s">
        <v>797</v>
      </c>
      <c r="N210" s="329" t="s">
        <v>1313</v>
      </c>
      <c r="O210" s="330">
        <v>3</v>
      </c>
      <c r="P210" s="328" t="s">
        <v>27</v>
      </c>
      <c r="Q210" s="336" t="s">
        <v>132</v>
      </c>
      <c r="R210" s="332">
        <v>30005000</v>
      </c>
      <c r="S210" s="33">
        <f>R210+U210</f>
        <v>35300000</v>
      </c>
      <c r="T210" s="41">
        <f>R210/S210</f>
        <v>0.85</v>
      </c>
      <c r="U210" s="33">
        <f>ROUNDUP((R210/0.85)*0.15,0)</f>
        <v>5295000</v>
      </c>
      <c r="V210" s="301" t="s">
        <v>132</v>
      </c>
      <c r="W210" s="289" t="s">
        <v>1634</v>
      </c>
      <c r="X210" s="289" t="s">
        <v>80</v>
      </c>
      <c r="Y210" s="47" t="s">
        <v>66</v>
      </c>
      <c r="Z210" s="29" t="s">
        <v>67</v>
      </c>
      <c r="AA210" s="29" t="s">
        <v>69</v>
      </c>
      <c r="AB210" s="29" t="s">
        <v>80</v>
      </c>
      <c r="AC210" s="49" t="s">
        <v>1636</v>
      </c>
      <c r="AD210" s="32" t="s">
        <v>67</v>
      </c>
      <c r="AE210" s="45" t="s">
        <v>1777</v>
      </c>
      <c r="AF210" s="44">
        <v>45838</v>
      </c>
      <c r="AG210" s="43">
        <v>45754</v>
      </c>
      <c r="AH210" s="44">
        <v>45839</v>
      </c>
      <c r="AI210" s="69">
        <v>45867</v>
      </c>
    </row>
    <row r="211" spans="1:43" s="4" customFormat="1" ht="14.6" customHeight="1" x14ac:dyDescent="0.2">
      <c r="A211" s="29">
        <v>6</v>
      </c>
      <c r="B211" s="280" t="s">
        <v>22</v>
      </c>
      <c r="C211" s="25" t="s">
        <v>31</v>
      </c>
      <c r="D211" s="279" t="s">
        <v>1054</v>
      </c>
      <c r="E211" s="280" t="s">
        <v>60</v>
      </c>
      <c r="F211" s="25" t="s">
        <v>1279</v>
      </c>
      <c r="G211" s="25" t="s">
        <v>1278</v>
      </c>
      <c r="H211" s="25" t="s">
        <v>1399</v>
      </c>
      <c r="I211" s="25" t="s">
        <v>1291</v>
      </c>
      <c r="J211" s="330" t="s">
        <v>555</v>
      </c>
      <c r="K211" s="329" t="s">
        <v>797</v>
      </c>
      <c r="L211" s="329" t="s">
        <v>1313</v>
      </c>
      <c r="M211" s="329" t="s">
        <v>797</v>
      </c>
      <c r="N211" s="329" t="s">
        <v>1313</v>
      </c>
      <c r="O211" s="330">
        <v>4</v>
      </c>
      <c r="P211" s="328" t="s">
        <v>27</v>
      </c>
      <c r="Q211" s="336" t="s">
        <v>132</v>
      </c>
      <c r="R211" s="332">
        <v>2007407</v>
      </c>
      <c r="S211" s="33">
        <f>R211+U211</f>
        <v>2361656</v>
      </c>
      <c r="T211" s="41">
        <f>R211/S211</f>
        <v>0.84999974594098382</v>
      </c>
      <c r="U211" s="33">
        <f>ROUNDUP((R211/0.85)*0.15,0)</f>
        <v>354249</v>
      </c>
      <c r="V211" s="301" t="s">
        <v>132</v>
      </c>
      <c r="W211" s="289" t="s">
        <v>1557</v>
      </c>
      <c r="X211" s="289" t="s">
        <v>628</v>
      </c>
      <c r="Y211" s="47" t="s">
        <v>66</v>
      </c>
      <c r="Z211" s="29" t="s">
        <v>67</v>
      </c>
      <c r="AA211" s="29" t="s">
        <v>69</v>
      </c>
      <c r="AB211" s="29" t="s">
        <v>80</v>
      </c>
      <c r="AC211" s="49" t="s">
        <v>1636</v>
      </c>
      <c r="AD211" s="32" t="s">
        <v>67</v>
      </c>
      <c r="AE211" s="309" t="s">
        <v>1802</v>
      </c>
      <c r="AF211" s="32" t="s">
        <v>1023</v>
      </c>
      <c r="AG211" s="43">
        <v>45986</v>
      </c>
      <c r="AH211" s="328" t="s">
        <v>1023</v>
      </c>
      <c r="AI211" s="32" t="s">
        <v>1025</v>
      </c>
    </row>
    <row r="212" spans="1:43" s="4" customFormat="1" ht="11.3" customHeight="1" x14ac:dyDescent="0.2">
      <c r="A212" s="29">
        <v>6</v>
      </c>
      <c r="B212" s="280" t="s">
        <v>22</v>
      </c>
      <c r="C212" s="25" t="s">
        <v>31</v>
      </c>
      <c r="D212" s="279" t="s">
        <v>1054</v>
      </c>
      <c r="E212" s="280" t="s">
        <v>60</v>
      </c>
      <c r="F212" s="25" t="s">
        <v>1279</v>
      </c>
      <c r="G212" s="25" t="s">
        <v>1278</v>
      </c>
      <c r="H212" s="25" t="s">
        <v>1399</v>
      </c>
      <c r="I212" s="25" t="s">
        <v>1291</v>
      </c>
      <c r="J212" s="330" t="s">
        <v>555</v>
      </c>
      <c r="K212" s="329" t="s">
        <v>797</v>
      </c>
      <c r="L212" s="329" t="s">
        <v>1313</v>
      </c>
      <c r="M212" s="329" t="s">
        <v>797</v>
      </c>
      <c r="N212" s="329" t="s">
        <v>1313</v>
      </c>
      <c r="O212" s="330">
        <v>5</v>
      </c>
      <c r="P212" s="328" t="s">
        <v>27</v>
      </c>
      <c r="Q212" s="336" t="s">
        <v>132</v>
      </c>
      <c r="R212" s="332">
        <v>14123672</v>
      </c>
      <c r="S212" s="33">
        <f>R212+U212</f>
        <v>16616085</v>
      </c>
      <c r="T212" s="41">
        <f>R212/S212</f>
        <v>0.84999998495433793</v>
      </c>
      <c r="U212" s="33">
        <f>ROUNDUP((R212/0.85)*0.15,0)</f>
        <v>2492413</v>
      </c>
      <c r="V212" s="301" t="s">
        <v>132</v>
      </c>
      <c r="W212" s="289" t="s">
        <v>1635</v>
      </c>
      <c r="X212" s="289" t="s">
        <v>80</v>
      </c>
      <c r="Y212" s="47" t="s">
        <v>83</v>
      </c>
      <c r="Z212" s="29" t="s">
        <v>67</v>
      </c>
      <c r="AA212" s="29" t="s">
        <v>127</v>
      </c>
      <c r="AB212" s="29" t="s">
        <v>80</v>
      </c>
      <c r="AC212" s="49" t="s">
        <v>1636</v>
      </c>
      <c r="AD212" s="32" t="s">
        <v>67</v>
      </c>
      <c r="AE212" s="309" t="s">
        <v>1802</v>
      </c>
      <c r="AF212" s="32" t="s">
        <v>1024</v>
      </c>
      <c r="AG212" s="43">
        <v>45986</v>
      </c>
      <c r="AH212" s="328" t="s">
        <v>1023</v>
      </c>
      <c r="AI212" s="32" t="s">
        <v>1661</v>
      </c>
    </row>
    <row r="213" spans="1:43" s="4" customFormat="1" ht="11.3" customHeight="1" x14ac:dyDescent="0.2">
      <c r="A213" s="29">
        <v>6</v>
      </c>
      <c r="B213" s="280" t="s">
        <v>22</v>
      </c>
      <c r="C213" s="25" t="s">
        <v>31</v>
      </c>
      <c r="D213" s="279" t="s">
        <v>1054</v>
      </c>
      <c r="E213" s="280" t="s">
        <v>60</v>
      </c>
      <c r="F213" s="25" t="s">
        <v>1279</v>
      </c>
      <c r="G213" s="25" t="s">
        <v>1278</v>
      </c>
      <c r="H213" s="25" t="s">
        <v>1399</v>
      </c>
      <c r="I213" s="25" t="s">
        <v>1291</v>
      </c>
      <c r="J213" s="330" t="s">
        <v>556</v>
      </c>
      <c r="K213" s="329" t="s">
        <v>625</v>
      </c>
      <c r="L213" s="329" t="s">
        <v>1151</v>
      </c>
      <c r="M213" s="329" t="s">
        <v>834</v>
      </c>
      <c r="N213" s="329" t="s">
        <v>1174</v>
      </c>
      <c r="O213" s="330" t="s">
        <v>222</v>
      </c>
      <c r="P213" s="328" t="s">
        <v>27</v>
      </c>
      <c r="Q213" s="336" t="s">
        <v>102</v>
      </c>
      <c r="R213" s="332">
        <v>5083937</v>
      </c>
      <c r="S213" s="33">
        <f>R213+U213</f>
        <v>5981103</v>
      </c>
      <c r="T213" s="41">
        <f>R213/S213</f>
        <v>0.84999990804371706</v>
      </c>
      <c r="U213" s="33">
        <f>ROUNDUP((R213/0.85)*0.15,0)</f>
        <v>897166</v>
      </c>
      <c r="V213" s="301" t="s">
        <v>102</v>
      </c>
      <c r="W213" s="289" t="s">
        <v>103</v>
      </c>
      <c r="X213" s="289" t="s">
        <v>702</v>
      </c>
      <c r="Y213" s="47" t="s">
        <v>83</v>
      </c>
      <c r="Z213" s="32" t="s">
        <v>67</v>
      </c>
      <c r="AA213" s="32" t="s">
        <v>69</v>
      </c>
      <c r="AB213" s="32" t="s">
        <v>67</v>
      </c>
      <c r="AC213" s="52" t="s">
        <v>1504</v>
      </c>
      <c r="AD213" s="32" t="s">
        <v>67</v>
      </c>
      <c r="AE213" s="44">
        <v>45442</v>
      </c>
      <c r="AF213" s="44">
        <v>45670</v>
      </c>
      <c r="AG213" s="44">
        <v>45436</v>
      </c>
      <c r="AH213" s="44">
        <v>45622</v>
      </c>
      <c r="AI213" s="43" t="s">
        <v>1622</v>
      </c>
    </row>
    <row r="214" spans="1:43" s="4" customFormat="1" ht="11.3" customHeight="1" x14ac:dyDescent="0.2">
      <c r="A214" s="29">
        <v>6</v>
      </c>
      <c r="B214" s="280" t="s">
        <v>22</v>
      </c>
      <c r="C214" s="25" t="s">
        <v>31</v>
      </c>
      <c r="D214" s="279" t="s">
        <v>1054</v>
      </c>
      <c r="E214" s="280" t="s">
        <v>60</v>
      </c>
      <c r="F214" s="25" t="s">
        <v>1279</v>
      </c>
      <c r="G214" s="25" t="s">
        <v>1278</v>
      </c>
      <c r="H214" s="25" t="s">
        <v>1399</v>
      </c>
      <c r="I214" s="25" t="s">
        <v>1291</v>
      </c>
      <c r="J214" s="330" t="s">
        <v>557</v>
      </c>
      <c r="K214" s="329" t="s">
        <v>929</v>
      </c>
      <c r="L214" s="329" t="s">
        <v>1314</v>
      </c>
      <c r="M214" s="329" t="s">
        <v>1283</v>
      </c>
      <c r="N214" s="329" t="s">
        <v>1331</v>
      </c>
      <c r="O214" s="330">
        <v>1</v>
      </c>
      <c r="P214" s="328" t="s">
        <v>27</v>
      </c>
      <c r="Q214" s="346" t="s">
        <v>132</v>
      </c>
      <c r="R214" s="332">
        <v>42376501</v>
      </c>
      <c r="S214" s="33">
        <f>R214+U214</f>
        <v>49854708</v>
      </c>
      <c r="T214" s="41">
        <f>R214/S214</f>
        <v>0.84999998395337106</v>
      </c>
      <c r="U214" s="33">
        <f>ROUNDUP((R214/0.85)*0.15,0)</f>
        <v>7478207</v>
      </c>
      <c r="V214" s="303" t="s">
        <v>132</v>
      </c>
      <c r="W214" s="289" t="s">
        <v>1389</v>
      </c>
      <c r="X214" s="294" t="s">
        <v>1390</v>
      </c>
      <c r="Y214" s="47" t="s">
        <v>83</v>
      </c>
      <c r="Z214" s="32" t="s">
        <v>67</v>
      </c>
      <c r="AA214" s="32" t="s">
        <v>127</v>
      </c>
      <c r="AB214" s="32" t="s">
        <v>979</v>
      </c>
      <c r="AC214" s="52" t="s">
        <v>975</v>
      </c>
      <c r="AD214" s="32" t="s">
        <v>67</v>
      </c>
      <c r="AE214" s="43">
        <v>45021</v>
      </c>
      <c r="AF214" s="71">
        <v>45093</v>
      </c>
      <c r="AG214" s="44">
        <v>45009</v>
      </c>
      <c r="AH214" s="44">
        <v>45216</v>
      </c>
      <c r="AI214" s="43" t="s">
        <v>1622</v>
      </c>
    </row>
    <row r="215" spans="1:43" s="4" customFormat="1" ht="11.3" customHeight="1" x14ac:dyDescent="0.2">
      <c r="A215" s="29">
        <v>6</v>
      </c>
      <c r="B215" s="280" t="s">
        <v>22</v>
      </c>
      <c r="C215" s="25" t="s">
        <v>31</v>
      </c>
      <c r="D215" s="279" t="s">
        <v>1054</v>
      </c>
      <c r="E215" s="280" t="s">
        <v>60</v>
      </c>
      <c r="F215" s="25" t="s">
        <v>1279</v>
      </c>
      <c r="G215" s="25" t="s">
        <v>1278</v>
      </c>
      <c r="H215" s="25" t="s">
        <v>1399</v>
      </c>
      <c r="I215" s="25" t="s">
        <v>1291</v>
      </c>
      <c r="J215" s="330" t="s">
        <v>557</v>
      </c>
      <c r="K215" s="329" t="s">
        <v>929</v>
      </c>
      <c r="L215" s="329" t="s">
        <v>1314</v>
      </c>
      <c r="M215" s="329" t="s">
        <v>1283</v>
      </c>
      <c r="N215" s="329" t="s">
        <v>1331</v>
      </c>
      <c r="O215" s="330">
        <v>2</v>
      </c>
      <c r="P215" s="328" t="s">
        <v>27</v>
      </c>
      <c r="Q215" s="346" t="s">
        <v>132</v>
      </c>
      <c r="R215" s="332">
        <v>21602496</v>
      </c>
      <c r="S215" s="33">
        <f>R215+U215</f>
        <v>25414702</v>
      </c>
      <c r="T215" s="41">
        <f>R215/S215</f>
        <v>0.84999997245688741</v>
      </c>
      <c r="U215" s="33">
        <f>ROUNDUP((R215/0.85)*0.15,0)</f>
        <v>3812206</v>
      </c>
      <c r="V215" s="303" t="s">
        <v>132</v>
      </c>
      <c r="W215" s="289" t="s">
        <v>1389</v>
      </c>
      <c r="X215" s="294" t="s">
        <v>1390</v>
      </c>
      <c r="Y215" s="47" t="s">
        <v>83</v>
      </c>
      <c r="Z215" s="32" t="s">
        <v>67</v>
      </c>
      <c r="AA215" s="32" t="s">
        <v>127</v>
      </c>
      <c r="AB215" s="32" t="s">
        <v>979</v>
      </c>
      <c r="AC215" s="52" t="s">
        <v>975</v>
      </c>
      <c r="AD215" s="32" t="s">
        <v>67</v>
      </c>
      <c r="AE215" s="43">
        <v>45021</v>
      </c>
      <c r="AF215" s="71">
        <v>45093</v>
      </c>
      <c r="AG215" s="44">
        <v>45009</v>
      </c>
      <c r="AH215" s="44">
        <v>45216</v>
      </c>
      <c r="AI215" s="32" t="s">
        <v>1025</v>
      </c>
    </row>
    <row r="216" spans="1:43" s="4" customFormat="1" ht="11.3" customHeight="1" x14ac:dyDescent="0.2">
      <c r="A216" s="29">
        <v>6</v>
      </c>
      <c r="B216" s="280" t="s">
        <v>22</v>
      </c>
      <c r="C216" s="25" t="s">
        <v>31</v>
      </c>
      <c r="D216" s="279" t="s">
        <v>1054</v>
      </c>
      <c r="E216" s="280" t="s">
        <v>60</v>
      </c>
      <c r="F216" s="25" t="s">
        <v>1279</v>
      </c>
      <c r="G216" s="25" t="s">
        <v>1278</v>
      </c>
      <c r="H216" s="25" t="s">
        <v>1399</v>
      </c>
      <c r="I216" s="25" t="s">
        <v>1291</v>
      </c>
      <c r="J216" s="330" t="s">
        <v>558</v>
      </c>
      <c r="K216" s="329" t="s">
        <v>626</v>
      </c>
      <c r="L216" s="329" t="s">
        <v>1097</v>
      </c>
      <c r="M216" s="329" t="s">
        <v>835</v>
      </c>
      <c r="N216" s="329" t="s">
        <v>1112</v>
      </c>
      <c r="O216" s="330" t="s">
        <v>222</v>
      </c>
      <c r="P216" s="328" t="s">
        <v>27</v>
      </c>
      <c r="Q216" s="336" t="s">
        <v>208</v>
      </c>
      <c r="R216" s="332">
        <v>35298850</v>
      </c>
      <c r="S216" s="33">
        <f>R216+U216</f>
        <v>41528059</v>
      </c>
      <c r="T216" s="41">
        <f>R216/S216</f>
        <v>0.84999999638798429</v>
      </c>
      <c r="U216" s="33">
        <f>ROUND((R216/0.85)*0.15,0)</f>
        <v>6229209</v>
      </c>
      <c r="V216" s="301" t="s">
        <v>208</v>
      </c>
      <c r="W216" s="289" t="s">
        <v>1425</v>
      </c>
      <c r="X216" s="289" t="s">
        <v>629</v>
      </c>
      <c r="Y216" s="346" t="s">
        <v>1553</v>
      </c>
      <c r="Z216" s="32" t="s">
        <v>70</v>
      </c>
      <c r="AA216" s="32" t="s">
        <v>127</v>
      </c>
      <c r="AB216" s="32" t="s">
        <v>67</v>
      </c>
      <c r="AC216" s="52" t="s">
        <v>630</v>
      </c>
      <c r="AD216" s="32" t="s">
        <v>67</v>
      </c>
      <c r="AE216" s="45" t="s">
        <v>1509</v>
      </c>
      <c r="AF216" s="45" t="s">
        <v>1509</v>
      </c>
      <c r="AG216" s="63">
        <v>45636</v>
      </c>
      <c r="AH216" s="44">
        <v>45727</v>
      </c>
      <c r="AI216" s="45" t="s">
        <v>1509</v>
      </c>
    </row>
    <row r="217" spans="1:43" s="4" customFormat="1" ht="11.3" customHeight="1" x14ac:dyDescent="0.2">
      <c r="A217" s="29">
        <v>6</v>
      </c>
      <c r="B217" s="280" t="s">
        <v>22</v>
      </c>
      <c r="C217" s="25" t="s">
        <v>31</v>
      </c>
      <c r="D217" s="279" t="s">
        <v>1054</v>
      </c>
      <c r="E217" s="280" t="s">
        <v>60</v>
      </c>
      <c r="F217" s="25" t="s">
        <v>1279</v>
      </c>
      <c r="G217" s="25" t="s">
        <v>1278</v>
      </c>
      <c r="H217" s="25" t="s">
        <v>1399</v>
      </c>
      <c r="I217" s="25" t="s">
        <v>1291</v>
      </c>
      <c r="J217" s="330" t="s">
        <v>559</v>
      </c>
      <c r="K217" s="329" t="s">
        <v>980</v>
      </c>
      <c r="L217" s="329" t="s">
        <v>1152</v>
      </c>
      <c r="M217" s="329" t="s">
        <v>1375</v>
      </c>
      <c r="N217" s="329" t="s">
        <v>1175</v>
      </c>
      <c r="O217" s="330" t="s">
        <v>222</v>
      </c>
      <c r="P217" s="328" t="s">
        <v>27</v>
      </c>
      <c r="Q217" s="336" t="s">
        <v>102</v>
      </c>
      <c r="R217" s="332">
        <v>16946467</v>
      </c>
      <c r="S217" s="33">
        <f>R217+U217</f>
        <v>19937020</v>
      </c>
      <c r="T217" s="41">
        <f>R217/S217</f>
        <v>0.85</v>
      </c>
      <c r="U217" s="33">
        <f>ROUNDUP((R217/0.85)*0.15,0)</f>
        <v>2990553</v>
      </c>
      <c r="V217" s="301" t="s">
        <v>102</v>
      </c>
      <c r="W217" s="289" t="s">
        <v>704</v>
      </c>
      <c r="X217" s="289" t="s">
        <v>703</v>
      </c>
      <c r="Y217" s="47" t="s">
        <v>66</v>
      </c>
      <c r="Z217" s="33" t="s">
        <v>67</v>
      </c>
      <c r="AA217" s="33" t="s">
        <v>69</v>
      </c>
      <c r="AB217" s="33" t="s">
        <v>67</v>
      </c>
      <c r="AC217" s="52" t="s">
        <v>705</v>
      </c>
      <c r="AD217" s="32" t="s">
        <v>67</v>
      </c>
      <c r="AE217" s="45" t="s">
        <v>1518</v>
      </c>
      <c r="AF217" s="45" t="s">
        <v>1518</v>
      </c>
      <c r="AG217" s="44">
        <v>45623</v>
      </c>
      <c r="AH217" s="44">
        <v>45825</v>
      </c>
      <c r="AI217" s="43" t="s">
        <v>1622</v>
      </c>
    </row>
    <row r="218" spans="1:43" s="4" customFormat="1" ht="11.3" customHeight="1" x14ac:dyDescent="0.2">
      <c r="A218" s="29">
        <v>6</v>
      </c>
      <c r="B218" s="280" t="s">
        <v>22</v>
      </c>
      <c r="C218" s="25" t="s">
        <v>31</v>
      </c>
      <c r="D218" s="279" t="s">
        <v>1054</v>
      </c>
      <c r="E218" s="280" t="s">
        <v>60</v>
      </c>
      <c r="F218" s="25" t="s">
        <v>1279</v>
      </c>
      <c r="G218" s="25" t="s">
        <v>1278</v>
      </c>
      <c r="H218" s="25" t="s">
        <v>1399</v>
      </c>
      <c r="I218" s="25" t="s">
        <v>1291</v>
      </c>
      <c r="J218" s="330" t="s">
        <v>627</v>
      </c>
      <c r="K218" s="329" t="s">
        <v>982</v>
      </c>
      <c r="L218" s="329" t="s">
        <v>1315</v>
      </c>
      <c r="M218" s="329" t="s">
        <v>1284</v>
      </c>
      <c r="N218" s="329" t="s">
        <v>1332</v>
      </c>
      <c r="O218" s="330">
        <v>1</v>
      </c>
      <c r="P218" s="328" t="s">
        <v>27</v>
      </c>
      <c r="Q218" s="346" t="s">
        <v>132</v>
      </c>
      <c r="R218" s="332">
        <v>6480093</v>
      </c>
      <c r="S218" s="33">
        <f>R218+U218</f>
        <v>7623639</v>
      </c>
      <c r="T218" s="41">
        <f>R218/S218</f>
        <v>0.84999998032435686</v>
      </c>
      <c r="U218" s="33">
        <f>ROUNDUP((R218/0.85)*0.15,0)</f>
        <v>1143546</v>
      </c>
      <c r="V218" s="303" t="s">
        <v>132</v>
      </c>
      <c r="W218" s="289" t="s">
        <v>183</v>
      </c>
      <c r="X218" s="294" t="s">
        <v>80</v>
      </c>
      <c r="Y218" s="39" t="s">
        <v>83</v>
      </c>
      <c r="Z218" s="29" t="s">
        <v>67</v>
      </c>
      <c r="AA218" s="29" t="s">
        <v>69</v>
      </c>
      <c r="AB218" s="32" t="s">
        <v>67</v>
      </c>
      <c r="AC218" s="52" t="s">
        <v>631</v>
      </c>
      <c r="AD218" s="32" t="s">
        <v>67</v>
      </c>
      <c r="AE218" s="44">
        <v>45197</v>
      </c>
      <c r="AF218" s="44">
        <v>45246</v>
      </c>
      <c r="AG218" s="71">
        <v>45177</v>
      </c>
      <c r="AH218" s="44">
        <v>45314</v>
      </c>
      <c r="AI218" s="43" t="s">
        <v>1622</v>
      </c>
    </row>
    <row r="219" spans="1:43" s="4" customFormat="1" ht="11.3" customHeight="1" x14ac:dyDescent="0.2">
      <c r="A219" s="29">
        <v>6</v>
      </c>
      <c r="B219" s="280" t="s">
        <v>22</v>
      </c>
      <c r="C219" s="25" t="s">
        <v>31</v>
      </c>
      <c r="D219" s="279" t="s">
        <v>1054</v>
      </c>
      <c r="E219" s="280" t="s">
        <v>60</v>
      </c>
      <c r="F219" s="25" t="s">
        <v>1279</v>
      </c>
      <c r="G219" s="25" t="s">
        <v>1278</v>
      </c>
      <c r="H219" s="25" t="s">
        <v>1399</v>
      </c>
      <c r="I219" s="25" t="s">
        <v>1291</v>
      </c>
      <c r="J219" s="330" t="s">
        <v>998</v>
      </c>
      <c r="K219" s="329" t="s">
        <v>957</v>
      </c>
      <c r="L219" s="329" t="s">
        <v>1316</v>
      </c>
      <c r="M219" s="329" t="s">
        <v>1285</v>
      </c>
      <c r="N219" s="329" t="s">
        <v>1333</v>
      </c>
      <c r="O219" s="330" t="s">
        <v>222</v>
      </c>
      <c r="P219" s="328" t="s">
        <v>27</v>
      </c>
      <c r="Q219" s="346" t="s">
        <v>132</v>
      </c>
      <c r="R219" s="332">
        <v>6000000</v>
      </c>
      <c r="S219" s="33">
        <f>R219+U219</f>
        <v>7058824</v>
      </c>
      <c r="T219" s="41">
        <f>R219/S219</f>
        <v>0.84999994333333706</v>
      </c>
      <c r="U219" s="33">
        <f>ROUND((R219/0.85)*0.15,0)</f>
        <v>1058824</v>
      </c>
      <c r="V219" s="303" t="s">
        <v>132</v>
      </c>
      <c r="W219" s="289" t="s">
        <v>1486</v>
      </c>
      <c r="X219" s="289" t="s">
        <v>654</v>
      </c>
      <c r="Y219" s="47" t="s">
        <v>66</v>
      </c>
      <c r="Z219" s="32" t="s">
        <v>67</v>
      </c>
      <c r="AA219" s="32" t="s">
        <v>69</v>
      </c>
      <c r="AB219" s="32" t="s">
        <v>67</v>
      </c>
      <c r="AC219" s="72" t="s">
        <v>1683</v>
      </c>
      <c r="AD219" s="32" t="s">
        <v>67</v>
      </c>
      <c r="AE219" s="43">
        <v>45281</v>
      </c>
      <c r="AF219" s="44">
        <v>45320</v>
      </c>
      <c r="AG219" s="43">
        <v>45296</v>
      </c>
      <c r="AH219" s="43">
        <v>45440</v>
      </c>
      <c r="AI219" s="43" t="s">
        <v>1622</v>
      </c>
    </row>
    <row r="220" spans="1:43" s="4" customFormat="1" ht="11.3" customHeight="1" x14ac:dyDescent="0.2">
      <c r="A220" s="29">
        <v>6</v>
      </c>
      <c r="B220" s="280" t="s">
        <v>22</v>
      </c>
      <c r="C220" s="25" t="s">
        <v>31</v>
      </c>
      <c r="D220" s="279" t="s">
        <v>1054</v>
      </c>
      <c r="E220" s="280" t="s">
        <v>60</v>
      </c>
      <c r="F220" s="25" t="s">
        <v>1279</v>
      </c>
      <c r="G220" s="25" t="s">
        <v>1278</v>
      </c>
      <c r="H220" s="25" t="s">
        <v>1399</v>
      </c>
      <c r="I220" s="25" t="s">
        <v>1291</v>
      </c>
      <c r="J220" s="330" t="s">
        <v>999</v>
      </c>
      <c r="K220" s="329" t="s">
        <v>1434</v>
      </c>
      <c r="L220" s="329" t="s">
        <v>1317</v>
      </c>
      <c r="M220" s="329" t="s">
        <v>1000</v>
      </c>
      <c r="N220" s="329" t="s">
        <v>1334</v>
      </c>
      <c r="O220" s="330" t="s">
        <v>222</v>
      </c>
      <c r="P220" s="328" t="s">
        <v>27</v>
      </c>
      <c r="Q220" s="346" t="s">
        <v>132</v>
      </c>
      <c r="R220" s="332">
        <v>1532920</v>
      </c>
      <c r="S220" s="33">
        <f>R220+U220</f>
        <v>1803436</v>
      </c>
      <c r="T220" s="41">
        <f>R220/S220</f>
        <v>0.84999966730175069</v>
      </c>
      <c r="U220" s="33">
        <f>ROUNDUP((R220/0.85)*0.15,0)</f>
        <v>270516</v>
      </c>
      <c r="V220" s="303" t="s">
        <v>132</v>
      </c>
      <c r="W220" s="289" t="s">
        <v>799</v>
      </c>
      <c r="X220" s="289" t="s">
        <v>570</v>
      </c>
      <c r="Y220" s="47" t="s">
        <v>66</v>
      </c>
      <c r="Z220" s="32" t="s">
        <v>67</v>
      </c>
      <c r="AA220" s="32" t="s">
        <v>69</v>
      </c>
      <c r="AB220" s="32" t="s">
        <v>67</v>
      </c>
      <c r="AC220" s="52" t="s">
        <v>1394</v>
      </c>
      <c r="AD220" s="32" t="s">
        <v>67</v>
      </c>
      <c r="AE220" s="43">
        <v>45071</v>
      </c>
      <c r="AF220" s="43">
        <v>45126</v>
      </c>
      <c r="AG220" s="44">
        <v>45036</v>
      </c>
      <c r="AH220" s="44">
        <v>45216</v>
      </c>
      <c r="AI220" s="43" t="s">
        <v>1622</v>
      </c>
    </row>
    <row r="221" spans="1:43" s="16" customFormat="1" ht="11.3" customHeight="1" x14ac:dyDescent="0.2">
      <c r="A221" s="29">
        <v>7</v>
      </c>
      <c r="B221" s="29" t="s">
        <v>1056</v>
      </c>
      <c r="C221" s="51" t="s">
        <v>958</v>
      </c>
      <c r="D221" s="279" t="s">
        <v>1055</v>
      </c>
      <c r="E221" s="29" t="s">
        <v>1409</v>
      </c>
      <c r="F221" s="32" t="s">
        <v>1012</v>
      </c>
      <c r="G221" s="32"/>
      <c r="H221" s="32" t="s">
        <v>222</v>
      </c>
      <c r="I221" s="32"/>
      <c r="J221" s="330" t="s">
        <v>1411</v>
      </c>
      <c r="K221" s="329" t="s">
        <v>1590</v>
      </c>
      <c r="L221" s="329"/>
      <c r="M221" s="330" t="s">
        <v>222</v>
      </c>
      <c r="N221" s="330"/>
      <c r="O221" s="330" t="s">
        <v>222</v>
      </c>
      <c r="P221" s="328" t="s">
        <v>217</v>
      </c>
      <c r="Q221" s="346" t="s">
        <v>334</v>
      </c>
      <c r="R221" s="332">
        <v>1643848</v>
      </c>
      <c r="S221" s="33">
        <f>R221+U221</f>
        <v>1933939</v>
      </c>
      <c r="T221" s="41">
        <f>R221/S221</f>
        <v>0.84999992243809142</v>
      </c>
      <c r="U221" s="33">
        <f>ROUND((R221/0.85)*0.15,0)</f>
        <v>290091</v>
      </c>
      <c r="V221" s="303" t="s">
        <v>334</v>
      </c>
      <c r="W221" s="289" t="s">
        <v>310</v>
      </c>
      <c r="X221" s="294" t="s">
        <v>80</v>
      </c>
      <c r="Y221" s="39" t="s">
        <v>66</v>
      </c>
      <c r="Z221" s="29" t="s">
        <v>67</v>
      </c>
      <c r="AA221" s="29" t="s">
        <v>69</v>
      </c>
      <c r="AB221" s="32" t="s">
        <v>67</v>
      </c>
      <c r="AC221" s="52" t="s">
        <v>1684</v>
      </c>
      <c r="AD221" s="32" t="s">
        <v>67</v>
      </c>
      <c r="AE221" s="53" t="s">
        <v>1674</v>
      </c>
      <c r="AF221" s="53" t="s">
        <v>1674</v>
      </c>
      <c r="AG221" s="44">
        <v>45502</v>
      </c>
      <c r="AH221" s="44">
        <v>45552</v>
      </c>
      <c r="AI221" s="43" t="s">
        <v>1622</v>
      </c>
      <c r="AJ221" s="4"/>
      <c r="AQ221" s="4"/>
    </row>
    <row r="222" spans="1:43" s="16" customFormat="1" ht="11.3" customHeight="1" x14ac:dyDescent="0.2">
      <c r="A222" s="29">
        <v>7</v>
      </c>
      <c r="B222" s="29" t="s">
        <v>1056</v>
      </c>
      <c r="C222" s="51" t="s">
        <v>958</v>
      </c>
      <c r="D222" s="279" t="s">
        <v>1055</v>
      </c>
      <c r="E222" s="29" t="s">
        <v>1410</v>
      </c>
      <c r="F222" s="32" t="s">
        <v>1011</v>
      </c>
      <c r="G222" s="32"/>
      <c r="H222" s="32" t="s">
        <v>222</v>
      </c>
      <c r="I222" s="32"/>
      <c r="J222" s="330" t="s">
        <v>1412</v>
      </c>
      <c r="K222" s="329" t="s">
        <v>1017</v>
      </c>
      <c r="L222" s="329"/>
      <c r="M222" s="330" t="s">
        <v>222</v>
      </c>
      <c r="N222" s="330"/>
      <c r="O222" s="330" t="s">
        <v>222</v>
      </c>
      <c r="P222" s="328" t="s">
        <v>4</v>
      </c>
      <c r="Q222" s="346" t="s">
        <v>334</v>
      </c>
      <c r="R222" s="332">
        <v>3000000</v>
      </c>
      <c r="S222" s="33">
        <f>R222+U222</f>
        <v>3529412</v>
      </c>
      <c r="T222" s="41">
        <f>R222/S222</f>
        <v>0.84999994333333706</v>
      </c>
      <c r="U222" s="33">
        <f>ROUND((R222/0.85)*0.15,0)</f>
        <v>529412</v>
      </c>
      <c r="V222" s="303" t="s">
        <v>334</v>
      </c>
      <c r="W222" s="289" t="s">
        <v>334</v>
      </c>
      <c r="X222" s="294" t="s">
        <v>80</v>
      </c>
      <c r="Y222" s="39" t="s">
        <v>66</v>
      </c>
      <c r="Z222" s="29" t="s">
        <v>67</v>
      </c>
      <c r="AA222" s="29" t="s">
        <v>69</v>
      </c>
      <c r="AB222" s="32" t="s">
        <v>67</v>
      </c>
      <c r="AC222" s="52" t="s">
        <v>1685</v>
      </c>
      <c r="AD222" s="32" t="s">
        <v>67</v>
      </c>
      <c r="AE222" s="53" t="s">
        <v>1674</v>
      </c>
      <c r="AF222" s="53" t="s">
        <v>1674</v>
      </c>
      <c r="AG222" s="44">
        <v>45502</v>
      </c>
      <c r="AH222" s="44">
        <v>45552</v>
      </c>
      <c r="AI222" s="43" t="s">
        <v>1622</v>
      </c>
      <c r="AJ222" s="4"/>
      <c r="AQ222" s="4"/>
    </row>
    <row r="223" spans="1:43" s="4" customFormat="1" ht="11.3" customHeight="1" x14ac:dyDescent="0.3">
      <c r="A223" s="73" t="s">
        <v>990</v>
      </c>
      <c r="B223" s="73" t="s">
        <v>990</v>
      </c>
      <c r="C223" s="73" t="s">
        <v>990</v>
      </c>
      <c r="D223" s="73" t="s">
        <v>990</v>
      </c>
      <c r="E223" s="73" t="s">
        <v>990</v>
      </c>
      <c r="F223" s="73" t="s">
        <v>990</v>
      </c>
      <c r="G223" s="76" t="s">
        <v>990</v>
      </c>
      <c r="H223" s="76" t="s">
        <v>990</v>
      </c>
      <c r="I223" s="76" t="s">
        <v>990</v>
      </c>
      <c r="J223" s="73" t="s">
        <v>990</v>
      </c>
      <c r="K223" s="74"/>
      <c r="L223" s="75"/>
      <c r="M223" s="75"/>
      <c r="N223" s="75"/>
      <c r="O223" s="74"/>
      <c r="P223" s="74" t="s">
        <v>990</v>
      </c>
      <c r="Q223" s="77" t="s">
        <v>990</v>
      </c>
      <c r="R223" s="74">
        <f t="shared" ref="R223:U223" si="0">SUBTOTAL(9,R5:R222)</f>
        <v>4230803474</v>
      </c>
      <c r="S223" s="74">
        <f t="shared" si="0"/>
        <v>4977415938</v>
      </c>
      <c r="T223" s="74" t="e">
        <f t="shared" si="0"/>
        <v>#DIV/0!</v>
      </c>
      <c r="U223" s="74">
        <f t="shared" si="0"/>
        <v>746612464</v>
      </c>
      <c r="V223" s="77" t="s">
        <v>990</v>
      </c>
      <c r="W223" s="77" t="s">
        <v>990</v>
      </c>
      <c r="X223" s="77" t="s">
        <v>990</v>
      </c>
      <c r="Y223" s="77" t="s">
        <v>990</v>
      </c>
      <c r="Z223" s="77" t="s">
        <v>990</v>
      </c>
      <c r="AA223" s="77" t="s">
        <v>990</v>
      </c>
      <c r="AB223" s="77" t="s">
        <v>990</v>
      </c>
      <c r="AC223" s="77" t="s">
        <v>990</v>
      </c>
      <c r="AD223" s="77" t="s">
        <v>990</v>
      </c>
      <c r="AE223" s="77" t="s">
        <v>990</v>
      </c>
      <c r="AF223" s="77" t="s">
        <v>990</v>
      </c>
      <c r="AG223" s="77" t="s">
        <v>990</v>
      </c>
      <c r="AH223" s="77" t="s">
        <v>990</v>
      </c>
      <c r="AI223" s="77" t="s">
        <v>990</v>
      </c>
    </row>
    <row r="224" spans="1:43" ht="15.05" customHeight="1" x14ac:dyDescent="0.2">
      <c r="E224" s="7" t="s">
        <v>1524</v>
      </c>
      <c r="J224" s="78"/>
      <c r="K224" s="79"/>
      <c r="L224" s="79"/>
      <c r="M224" s="79"/>
      <c r="N224" s="79"/>
      <c r="P224" s="80"/>
      <c r="R224" s="36"/>
      <c r="S224" s="80"/>
      <c r="T224" s="27"/>
      <c r="U224" s="27"/>
      <c r="AH224" s="3"/>
      <c r="AI224" s="3"/>
    </row>
    <row r="225" spans="1:35" ht="15.05" customHeight="1" x14ac:dyDescent="0.2">
      <c r="E225" s="7"/>
      <c r="J225" s="78"/>
      <c r="K225" s="79"/>
      <c r="L225" s="79"/>
      <c r="M225" s="79"/>
      <c r="N225" s="79"/>
      <c r="P225" s="80"/>
      <c r="R225" s="36"/>
      <c r="S225" s="80"/>
      <c r="T225" s="27"/>
      <c r="U225" s="27"/>
      <c r="AH225" s="3"/>
      <c r="AI225" s="3"/>
    </row>
    <row r="226" spans="1:35" ht="11.15" customHeight="1" x14ac:dyDescent="0.2">
      <c r="A226" s="312"/>
      <c r="B226" s="312"/>
      <c r="C226" s="312"/>
      <c r="D226" s="312"/>
      <c r="E226" s="312"/>
      <c r="F226" s="312"/>
      <c r="G226" s="312"/>
      <c r="H226" s="312"/>
      <c r="I226" s="312"/>
      <c r="J226" s="312"/>
      <c r="K226" s="312"/>
      <c r="L226" s="312"/>
      <c r="M226" s="312"/>
      <c r="N226" s="312"/>
      <c r="O226" s="312"/>
      <c r="P226" s="312"/>
      <c r="Q226" s="312"/>
      <c r="R226" s="312"/>
      <c r="S226" s="19"/>
      <c r="U226" s="23"/>
      <c r="V226" s="11"/>
      <c r="W226" s="11"/>
      <c r="X226" s="11"/>
    </row>
    <row r="227" spans="1:35" ht="11.15" customHeight="1" x14ac:dyDescent="0.2">
      <c r="A227" s="312" t="s">
        <v>956</v>
      </c>
      <c r="B227" s="312"/>
      <c r="C227" s="312"/>
      <c r="D227" s="312"/>
      <c r="E227" s="312"/>
      <c r="F227" s="312"/>
      <c r="G227" s="312"/>
      <c r="H227" s="312"/>
      <c r="I227" s="312"/>
      <c r="J227" s="312"/>
      <c r="K227" s="312"/>
      <c r="L227" s="312"/>
      <c r="M227" s="312"/>
      <c r="N227" s="312"/>
      <c r="O227" s="312"/>
      <c r="P227" s="312"/>
      <c r="Q227" s="312"/>
      <c r="R227" s="312"/>
      <c r="S227" s="10"/>
      <c r="U227" s="23"/>
      <c r="V227" s="11"/>
      <c r="W227" s="11"/>
      <c r="X227" s="11"/>
    </row>
    <row r="228" spans="1:35" ht="11.15" customHeight="1" x14ac:dyDescent="0.2">
      <c r="A228" s="312" t="s">
        <v>1381</v>
      </c>
      <c r="B228" s="312"/>
      <c r="C228" s="312"/>
      <c r="D228" s="312"/>
      <c r="E228" s="312"/>
      <c r="F228" s="312"/>
      <c r="G228" s="312"/>
      <c r="H228" s="312"/>
      <c r="I228" s="312"/>
      <c r="J228" s="312"/>
      <c r="K228" s="312"/>
      <c r="L228" s="312"/>
      <c r="M228" s="312"/>
      <c r="N228" s="312"/>
      <c r="O228" s="312"/>
      <c r="P228" s="312"/>
      <c r="Q228" s="312"/>
      <c r="R228" s="312"/>
      <c r="U228" s="23"/>
      <c r="V228" s="11"/>
      <c r="W228" s="11"/>
      <c r="X228" s="11"/>
    </row>
    <row r="229" spans="1:35" ht="11.15" customHeight="1" x14ac:dyDescent="0.2">
      <c r="A229" s="4" t="s">
        <v>1820</v>
      </c>
      <c r="B229" s="4"/>
      <c r="C229" s="4"/>
      <c r="D229" s="4"/>
      <c r="E229" s="4"/>
      <c r="F229" s="4"/>
      <c r="G229" s="4"/>
      <c r="H229" s="4"/>
      <c r="I229" s="4"/>
      <c r="J229" s="4"/>
      <c r="K229" s="4"/>
      <c r="L229" s="4"/>
      <c r="M229" s="4"/>
      <c r="N229" s="4"/>
      <c r="O229" s="4"/>
      <c r="P229" s="4"/>
      <c r="Q229" s="4"/>
      <c r="R229" s="4"/>
      <c r="U229" s="23"/>
      <c r="V229" s="11"/>
      <c r="W229" s="11"/>
      <c r="X229" s="11"/>
    </row>
    <row r="230" spans="1:35" ht="11.15" customHeight="1" x14ac:dyDescent="0.2">
      <c r="A230" s="4" t="s">
        <v>1382</v>
      </c>
      <c r="B230" s="4"/>
      <c r="C230" s="4"/>
      <c r="D230" s="4"/>
      <c r="E230" s="4"/>
      <c r="F230" s="4"/>
      <c r="G230" s="4"/>
      <c r="H230" s="4"/>
      <c r="I230" s="4"/>
      <c r="J230" s="4"/>
      <c r="K230" s="4"/>
      <c r="L230" s="4"/>
      <c r="M230" s="4"/>
      <c r="N230" s="4"/>
      <c r="O230" s="4"/>
      <c r="P230" s="4"/>
      <c r="R230" s="23"/>
      <c r="S230" s="23"/>
      <c r="T230" s="23"/>
      <c r="U230" s="23"/>
      <c r="X230" s="11"/>
    </row>
    <row r="231" spans="1:35" ht="11.15" customHeight="1" x14ac:dyDescent="0.2">
      <c r="A231" s="90" t="s">
        <v>1383</v>
      </c>
      <c r="B231" s="91"/>
      <c r="C231" s="91"/>
      <c r="D231" s="91"/>
      <c r="E231" s="91"/>
      <c r="F231" s="91"/>
      <c r="G231" s="91"/>
      <c r="H231" s="91"/>
      <c r="I231" s="10"/>
      <c r="J231" s="10"/>
      <c r="K231" s="10"/>
      <c r="L231" s="10"/>
      <c r="M231" s="10"/>
      <c r="N231" s="10"/>
      <c r="O231" s="23"/>
      <c r="P231" s="23"/>
      <c r="R231" s="23"/>
      <c r="S231" s="23"/>
      <c r="T231" s="23"/>
      <c r="U231" s="23"/>
      <c r="X231" s="11"/>
    </row>
    <row r="232" spans="1:35" ht="11.15" customHeight="1" x14ac:dyDescent="0.2">
      <c r="A232" s="90" t="s">
        <v>1384</v>
      </c>
      <c r="B232" s="91"/>
      <c r="C232" s="91"/>
      <c r="D232" s="91"/>
      <c r="E232" s="91"/>
      <c r="F232" s="91"/>
      <c r="G232" s="91"/>
      <c r="H232" s="91"/>
      <c r="I232" s="10"/>
      <c r="J232" s="10"/>
      <c r="K232" s="10"/>
      <c r="L232" s="10"/>
      <c r="M232" s="10"/>
      <c r="N232" s="10"/>
      <c r="O232" s="23"/>
      <c r="P232" s="23"/>
      <c r="R232" s="23"/>
      <c r="S232" s="23"/>
      <c r="T232" s="23"/>
      <c r="U232" s="23"/>
      <c r="X232" s="11"/>
      <c r="Y232" s="20"/>
      <c r="Z232" s="17"/>
      <c r="AA232" s="17"/>
    </row>
    <row r="233" spans="1:35" ht="11.15" customHeight="1" x14ac:dyDescent="0.2">
      <c r="A233" s="92" t="s">
        <v>1385</v>
      </c>
      <c r="B233" s="91"/>
      <c r="C233" s="91"/>
      <c r="D233" s="91"/>
      <c r="E233" s="91"/>
      <c r="F233" s="91"/>
      <c r="G233" s="91"/>
      <c r="H233" s="91"/>
      <c r="I233" s="10"/>
      <c r="J233" s="10"/>
      <c r="K233" s="10"/>
      <c r="L233" s="10"/>
      <c r="M233" s="10"/>
      <c r="N233" s="10"/>
      <c r="O233" s="23"/>
      <c r="P233" s="23"/>
      <c r="Q233" s="18"/>
      <c r="R233" s="18"/>
      <c r="S233" s="18"/>
      <c r="T233" s="18"/>
      <c r="U233" s="18"/>
      <c r="X233" s="11"/>
      <c r="Y233" s="20"/>
      <c r="Z233" s="17"/>
      <c r="AA233" s="17"/>
    </row>
    <row r="234" spans="1:35" ht="11.15" customHeight="1" x14ac:dyDescent="0.2">
      <c r="A234" s="90" t="s">
        <v>1386</v>
      </c>
      <c r="B234" s="91"/>
      <c r="C234" s="91"/>
      <c r="D234" s="91"/>
      <c r="E234" s="91"/>
      <c r="F234" s="91"/>
      <c r="G234" s="91"/>
      <c r="H234" s="91"/>
      <c r="I234" s="10"/>
      <c r="J234" s="10"/>
      <c r="K234" s="10"/>
      <c r="L234" s="10"/>
      <c r="M234" s="10"/>
      <c r="N234" s="10"/>
      <c r="O234" s="23"/>
      <c r="P234" s="23"/>
      <c r="Q234" s="18"/>
      <c r="R234" s="18"/>
      <c r="S234" s="18"/>
      <c r="T234" s="18"/>
      <c r="U234" s="18"/>
      <c r="X234" s="11"/>
      <c r="Y234" s="20"/>
      <c r="Z234" s="17"/>
      <c r="AA234" s="17"/>
    </row>
    <row r="235" spans="1:35" ht="11.15" customHeight="1" x14ac:dyDescent="0.2">
      <c r="A235" s="90" t="s">
        <v>695</v>
      </c>
      <c r="B235" s="91"/>
      <c r="C235" s="91"/>
      <c r="D235" s="91"/>
      <c r="E235" s="91"/>
      <c r="F235" s="91"/>
      <c r="G235" s="91"/>
      <c r="H235" s="91"/>
      <c r="I235" s="10"/>
      <c r="J235" s="10"/>
      <c r="K235" s="10"/>
      <c r="L235" s="10"/>
      <c r="M235" s="10"/>
      <c r="N235" s="10"/>
      <c r="O235" s="23"/>
      <c r="P235" s="23"/>
      <c r="Q235" s="18"/>
      <c r="R235" s="18"/>
      <c r="S235" s="18"/>
      <c r="T235" s="18"/>
      <c r="U235" s="18"/>
      <c r="X235" s="11"/>
      <c r="Y235" s="20"/>
      <c r="Z235" s="17"/>
      <c r="AA235" s="17"/>
    </row>
    <row r="236" spans="1:35" ht="11.15" customHeight="1" x14ac:dyDescent="0.2">
      <c r="A236" s="90" t="s">
        <v>689</v>
      </c>
      <c r="B236" s="4"/>
      <c r="C236" s="93"/>
      <c r="D236" s="4"/>
      <c r="E236" s="93"/>
      <c r="F236" s="4"/>
      <c r="G236" s="6"/>
      <c r="H236" s="5"/>
      <c r="I236" s="10"/>
      <c r="J236" s="10"/>
      <c r="K236" s="10"/>
      <c r="L236" s="10"/>
      <c r="M236" s="10"/>
      <c r="N236" s="10"/>
      <c r="O236" s="23"/>
      <c r="P236" s="23"/>
      <c r="Q236" s="18"/>
      <c r="R236" s="18"/>
      <c r="S236" s="18"/>
      <c r="T236" s="18"/>
      <c r="U236" s="18"/>
      <c r="Y236" s="20"/>
      <c r="Z236" s="17"/>
      <c r="AA236" s="17"/>
    </row>
    <row r="237" spans="1:35" ht="11.15" customHeight="1" x14ac:dyDescent="0.2">
      <c r="A237" s="90" t="s">
        <v>691</v>
      </c>
      <c r="D237" s="5"/>
      <c r="E237" s="3"/>
      <c r="F237" s="5"/>
      <c r="G237" s="6"/>
      <c r="H237" s="5"/>
      <c r="I237" s="10"/>
      <c r="J237" s="10"/>
      <c r="K237" s="10"/>
      <c r="L237" s="10"/>
      <c r="M237" s="10"/>
      <c r="N237" s="10"/>
      <c r="O237" s="23"/>
      <c r="P237" s="23"/>
      <c r="Q237" s="18"/>
      <c r="R237" s="18"/>
      <c r="S237" s="18"/>
      <c r="T237" s="18"/>
      <c r="U237" s="18"/>
      <c r="X237" s="11"/>
      <c r="Y237" s="20"/>
      <c r="Z237" s="17"/>
      <c r="AA237" s="17"/>
    </row>
    <row r="238" spans="1:35" ht="11.15" customHeight="1" x14ac:dyDescent="0.2">
      <c r="A238" s="90" t="s">
        <v>713</v>
      </c>
      <c r="D238" s="5"/>
      <c r="E238" s="3"/>
      <c r="F238" s="5"/>
      <c r="G238" s="6"/>
      <c r="H238" s="5"/>
      <c r="I238" s="10"/>
      <c r="J238" s="10"/>
      <c r="K238" s="10"/>
      <c r="L238" s="10"/>
      <c r="M238" s="10"/>
      <c r="N238" s="10"/>
      <c r="O238" s="23"/>
      <c r="P238" s="23"/>
      <c r="Q238" s="18"/>
      <c r="R238" s="18"/>
      <c r="S238" s="18"/>
      <c r="T238" s="18"/>
      <c r="U238" s="18"/>
      <c r="Y238" s="20"/>
      <c r="Z238" s="17"/>
      <c r="AA238" s="17"/>
    </row>
    <row r="239" spans="1:35" ht="11.15" customHeight="1" x14ac:dyDescent="0.2">
      <c r="A239" s="90" t="s">
        <v>685</v>
      </c>
      <c r="D239" s="5"/>
      <c r="E239" s="3"/>
      <c r="F239" s="5"/>
      <c r="G239" s="17"/>
      <c r="H239" s="10"/>
      <c r="I239" s="10"/>
      <c r="J239" s="10"/>
      <c r="K239" s="10"/>
      <c r="L239" s="10"/>
      <c r="M239" s="10"/>
      <c r="N239" s="10"/>
      <c r="O239" s="23"/>
      <c r="P239" s="23"/>
      <c r="Q239" s="18"/>
      <c r="R239" s="18"/>
      <c r="S239" s="18"/>
      <c r="T239" s="18"/>
      <c r="U239" s="18"/>
      <c r="X239" s="11"/>
      <c r="Y239" s="20"/>
      <c r="Z239" s="17"/>
      <c r="AA239" s="17"/>
    </row>
    <row r="240" spans="1:35" ht="11.15" customHeight="1" x14ac:dyDescent="0.2">
      <c r="A240" s="90" t="s">
        <v>1387</v>
      </c>
      <c r="D240" s="5"/>
      <c r="E240" s="3"/>
      <c r="F240" s="5"/>
      <c r="G240" s="6"/>
      <c r="H240" s="5"/>
      <c r="I240" s="5"/>
      <c r="K240" s="5"/>
      <c r="L240" s="5"/>
      <c r="M240" s="5"/>
      <c r="N240" s="5"/>
      <c r="O240" s="23"/>
      <c r="P240" s="23"/>
      <c r="R240" s="23"/>
      <c r="S240" s="23"/>
      <c r="T240" s="23"/>
      <c r="U240" s="23"/>
      <c r="X240" s="11"/>
      <c r="Y240" s="20"/>
      <c r="Z240" s="17"/>
      <c r="AA240" s="17"/>
      <c r="AC240" s="18"/>
      <c r="AD240" s="17"/>
    </row>
    <row r="241" spans="1:30" ht="11.15" customHeight="1" x14ac:dyDescent="0.2">
      <c r="A241" s="90" t="s">
        <v>694</v>
      </c>
      <c r="D241" s="5"/>
      <c r="E241" s="3"/>
      <c r="F241" s="5"/>
      <c r="G241" s="6"/>
      <c r="H241" s="5"/>
      <c r="I241" s="5"/>
      <c r="K241" s="5"/>
      <c r="L241" s="5"/>
      <c r="M241" s="5"/>
      <c r="N241" s="5"/>
      <c r="O241" s="23"/>
      <c r="P241" s="23"/>
      <c r="R241" s="23"/>
      <c r="S241" s="23"/>
      <c r="T241" s="23"/>
      <c r="U241" s="23"/>
      <c r="Y241" s="20"/>
      <c r="Z241" s="17"/>
      <c r="AA241" s="17"/>
      <c r="AC241" s="18"/>
      <c r="AD241" s="17"/>
    </row>
    <row r="242" spans="1:30" ht="11.15" customHeight="1" x14ac:dyDescent="0.2">
      <c r="A242" s="90" t="s">
        <v>688</v>
      </c>
      <c r="C242" s="26"/>
      <c r="D242" s="94"/>
      <c r="E242" s="95"/>
      <c r="F242" s="11"/>
      <c r="G242" s="6"/>
      <c r="H242" s="5"/>
      <c r="I242" s="10"/>
      <c r="J242" s="10"/>
      <c r="K242" s="10"/>
      <c r="L242" s="10"/>
      <c r="M242" s="10"/>
      <c r="N242" s="10"/>
      <c r="O242" s="23"/>
      <c r="P242" s="23"/>
      <c r="Q242" s="7"/>
      <c r="R242" s="23"/>
      <c r="S242" s="23"/>
      <c r="T242" s="23"/>
      <c r="U242" s="23"/>
      <c r="V242" s="7"/>
      <c r="W242" s="3"/>
      <c r="X242" s="11"/>
      <c r="Y242" s="20"/>
      <c r="Z242" s="17"/>
      <c r="AA242" s="17"/>
      <c r="AC242" s="18"/>
      <c r="AD242" s="17"/>
    </row>
    <row r="243" spans="1:30" ht="11.15" customHeight="1" x14ac:dyDescent="0.2">
      <c r="A243" s="90" t="s">
        <v>687</v>
      </c>
      <c r="C243" s="26"/>
      <c r="D243" s="12"/>
      <c r="E243" s="95"/>
      <c r="F243" s="11"/>
      <c r="G243" s="6"/>
      <c r="H243" s="5"/>
      <c r="I243" s="10"/>
      <c r="J243" s="10"/>
      <c r="K243" s="10"/>
      <c r="L243" s="10"/>
      <c r="M243" s="10"/>
      <c r="N243" s="10"/>
      <c r="O243" s="23"/>
      <c r="P243" s="23"/>
      <c r="Q243" s="7"/>
      <c r="R243" s="23"/>
      <c r="S243" s="23"/>
      <c r="T243" s="23"/>
      <c r="U243" s="23"/>
      <c r="V243" s="7"/>
      <c r="W243" s="3"/>
      <c r="X243" s="11"/>
      <c r="Y243" s="20"/>
      <c r="Z243" s="17"/>
      <c r="AA243" s="17"/>
    </row>
    <row r="244" spans="1:30" ht="10" customHeight="1" x14ac:dyDescent="0.2">
      <c r="A244" s="90" t="s">
        <v>683</v>
      </c>
      <c r="C244" s="26"/>
      <c r="D244" s="12"/>
      <c r="E244" s="95"/>
      <c r="F244" s="11"/>
      <c r="G244" s="6"/>
      <c r="H244" s="5"/>
      <c r="I244" s="5"/>
      <c r="K244" s="5"/>
      <c r="L244" s="5"/>
      <c r="M244" s="5"/>
      <c r="N244" s="5"/>
      <c r="O244" s="23"/>
      <c r="P244" s="23"/>
      <c r="R244" s="23"/>
      <c r="S244" s="23"/>
      <c r="T244" s="23"/>
      <c r="U244" s="23"/>
      <c r="X244" s="11"/>
      <c r="Y244" s="20"/>
      <c r="Z244" s="17"/>
      <c r="AC244" s="18"/>
      <c r="AD244" s="17"/>
    </row>
    <row r="245" spans="1:30" ht="10" customHeight="1" x14ac:dyDescent="0.2">
      <c r="A245" s="90" t="s">
        <v>692</v>
      </c>
      <c r="C245" s="26"/>
      <c r="D245" s="12"/>
      <c r="E245" s="95"/>
      <c r="F245" s="11"/>
      <c r="G245" s="6"/>
      <c r="H245" s="5"/>
      <c r="I245" s="5"/>
      <c r="K245" s="5"/>
      <c r="L245" s="5"/>
      <c r="M245" s="5"/>
      <c r="N245" s="5"/>
      <c r="P245" s="7"/>
      <c r="R245" s="18"/>
      <c r="S245" s="17"/>
      <c r="T245" s="10"/>
    </row>
    <row r="246" spans="1:30" ht="10" customHeight="1" x14ac:dyDescent="0.2">
      <c r="A246" s="90" t="s">
        <v>696</v>
      </c>
      <c r="C246" s="26"/>
      <c r="D246" s="12"/>
      <c r="E246" s="95"/>
      <c r="F246" s="11"/>
      <c r="G246" s="6"/>
      <c r="H246" s="5"/>
      <c r="I246" s="5"/>
      <c r="K246" s="5"/>
      <c r="L246" s="5"/>
      <c r="M246" s="5"/>
      <c r="N246" s="5"/>
      <c r="P246" s="7"/>
      <c r="R246" s="21"/>
      <c r="S246" s="10"/>
      <c r="T246" s="10"/>
      <c r="U246" s="10"/>
      <c r="Y246" s="20"/>
      <c r="AB246" s="17"/>
    </row>
    <row r="247" spans="1:30" ht="10" customHeight="1" x14ac:dyDescent="0.2">
      <c r="A247" s="4" t="s">
        <v>1388</v>
      </c>
      <c r="C247" s="26"/>
      <c r="D247" s="12"/>
      <c r="E247" s="95"/>
      <c r="F247" s="11"/>
      <c r="G247" s="6"/>
      <c r="H247" s="5"/>
      <c r="I247" s="5"/>
      <c r="K247" s="5"/>
      <c r="L247" s="5"/>
      <c r="M247" s="5"/>
      <c r="N247" s="5"/>
      <c r="P247" s="7"/>
      <c r="R247" s="21"/>
      <c r="S247" s="10"/>
      <c r="T247" s="10"/>
      <c r="U247" s="10"/>
    </row>
    <row r="248" spans="1:30" ht="10" customHeight="1" x14ac:dyDescent="0.2">
      <c r="A248" s="90" t="s">
        <v>684</v>
      </c>
      <c r="C248" s="26"/>
      <c r="D248" s="12"/>
      <c r="E248" s="95"/>
      <c r="F248" s="11"/>
      <c r="G248" s="6"/>
      <c r="H248" s="5"/>
      <c r="I248" s="5"/>
      <c r="K248" s="5"/>
      <c r="L248" s="5"/>
      <c r="M248" s="5"/>
      <c r="N248" s="5"/>
      <c r="P248" s="7"/>
      <c r="R248" s="24"/>
      <c r="S248" s="24"/>
      <c r="T248" s="24"/>
    </row>
    <row r="249" spans="1:30" ht="10" customHeight="1" x14ac:dyDescent="0.2">
      <c r="A249" s="90" t="s">
        <v>690</v>
      </c>
      <c r="C249" s="26"/>
      <c r="D249" s="12"/>
      <c r="E249" s="95"/>
      <c r="F249" s="11"/>
      <c r="G249" s="6"/>
      <c r="H249" s="5"/>
      <c r="I249" s="5"/>
      <c r="K249" s="5"/>
      <c r="L249" s="5"/>
      <c r="M249" s="5"/>
      <c r="N249" s="5"/>
      <c r="P249" s="7"/>
      <c r="Q249" s="3"/>
      <c r="R249" s="21"/>
      <c r="V249" s="3"/>
    </row>
    <row r="250" spans="1:30" ht="10" customHeight="1" x14ac:dyDescent="0.2">
      <c r="A250" s="90" t="s">
        <v>686</v>
      </c>
      <c r="Q250" s="3"/>
      <c r="R250" s="96"/>
      <c r="S250" s="96"/>
      <c r="T250" s="96"/>
      <c r="U250" s="96"/>
      <c r="V250" s="3"/>
      <c r="W250" s="3"/>
      <c r="X250" s="3"/>
      <c r="Y250" s="3"/>
    </row>
    <row r="251" spans="1:30" ht="10.5" customHeight="1" x14ac:dyDescent="0.2">
      <c r="C251" s="26"/>
      <c r="D251" s="26"/>
      <c r="E251" s="12"/>
      <c r="F251" s="95"/>
      <c r="G251" s="95"/>
      <c r="H251" s="95"/>
      <c r="I251" s="95"/>
      <c r="J251" s="11"/>
      <c r="P251" s="5"/>
      <c r="Q251" s="3"/>
      <c r="R251" s="10"/>
      <c r="S251" s="10"/>
      <c r="T251" s="10"/>
      <c r="U251" s="10"/>
      <c r="V251" s="3"/>
      <c r="W251" s="3"/>
      <c r="X251" s="3"/>
      <c r="Y251" s="3"/>
      <c r="Z251" s="17"/>
      <c r="AA251" s="17"/>
      <c r="AB251" s="17"/>
      <c r="AD251" s="3"/>
    </row>
  </sheetData>
  <autoFilter ref="A4:AZ225" xr:uid="{00000000-0001-0000-0000-000000000000}"/>
  <sortState xmlns:xlrd2="http://schemas.microsoft.com/office/spreadsheetml/2017/richdata2" ref="S246:S251">
    <sortCondition ref="S244"/>
  </sortState>
  <mergeCells count="3">
    <mergeCell ref="A226:R226"/>
    <mergeCell ref="A227:R227"/>
    <mergeCell ref="A228:R228"/>
  </mergeCells>
  <phoneticPr fontId="7" type="noConversion"/>
  <pageMargins left="0.23622047244094491" right="0.23622047244094491" top="0.74803149606299213" bottom="0.74803149606299213" header="0.31496062992125984" footer="0.31496062992125984"/>
  <pageSetup paperSize="8" scale="29" orientation="landscape" r:id="rId1"/>
  <headerFooter>
    <oddFooter>Page &amp;P</oddFooter>
  </headerFooter>
  <ignoredErrors>
    <ignoredError sqref="U77 U112 U135 U151 U159 U162:U164 U172 U187 U216 U9 U52 U70 U72 U176 U219:U220 U95 U10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W77"/>
  <sheetViews>
    <sheetView zoomScaleNormal="100" workbookViewId="0">
      <pane ySplit="3" topLeftCell="A4" activePane="bottomLeft" state="frozen"/>
      <selection pane="bottomLeft" activeCell="C32" sqref="C32"/>
    </sheetView>
  </sheetViews>
  <sheetFormatPr defaultColWidth="9.44140625" defaultRowHeight="10.5" x14ac:dyDescent="0.2"/>
  <cols>
    <col min="1" max="1" width="6.44140625" style="3" customWidth="1"/>
    <col min="2" max="2" width="9.44140625" style="3" customWidth="1"/>
    <col min="3" max="3" width="16.5546875" style="3" customWidth="1"/>
    <col min="4" max="4" width="8.44140625" style="3" customWidth="1"/>
    <col min="5" max="5" width="8.5546875" style="3" customWidth="1"/>
    <col min="6" max="6" width="54.44140625" style="3" customWidth="1"/>
    <col min="7" max="7" width="16.44140625" style="3" customWidth="1"/>
    <col min="8" max="8" width="17.44140625" style="3" customWidth="1"/>
    <col min="9" max="12" width="14.5546875" style="3" customWidth="1"/>
    <col min="13" max="13" width="3.5546875" style="3" customWidth="1"/>
    <col min="14" max="14" width="9.44140625" style="3" customWidth="1"/>
    <col min="15" max="15" width="10.5546875" style="3" customWidth="1"/>
    <col min="16" max="16" width="35" style="3" customWidth="1"/>
    <col min="17" max="17" width="10.5546875" style="3" customWidth="1"/>
    <col min="18" max="18" width="12.5546875" style="3" customWidth="1"/>
    <col min="19" max="21" width="12.44140625" style="3" bestFit="1" customWidth="1"/>
    <col min="22" max="22" width="11.5546875" style="3" customWidth="1"/>
    <col min="23" max="23" width="13.5546875" style="3" customWidth="1"/>
    <col min="24" max="16384" width="9.44140625" style="3"/>
  </cols>
  <sheetData>
    <row r="1" spans="1:23" s="109" customFormat="1" x14ac:dyDescent="0.2">
      <c r="A1" s="109" t="s">
        <v>787</v>
      </c>
    </row>
    <row r="2" spans="1:23" x14ac:dyDescent="0.2">
      <c r="G2" s="18"/>
    </row>
    <row r="3" spans="1:23" ht="31.45" x14ac:dyDescent="0.2">
      <c r="A3" s="107" t="s">
        <v>740</v>
      </c>
      <c r="B3" s="107" t="s">
        <v>0</v>
      </c>
      <c r="C3" s="107" t="s">
        <v>24</v>
      </c>
      <c r="D3" s="107" t="s">
        <v>1</v>
      </c>
      <c r="E3" s="107" t="s">
        <v>25</v>
      </c>
      <c r="F3" s="107" t="s">
        <v>34</v>
      </c>
      <c r="G3" s="107" t="s">
        <v>742</v>
      </c>
      <c r="H3" s="110" t="s">
        <v>1450</v>
      </c>
      <c r="I3" s="110" t="s">
        <v>4</v>
      </c>
      <c r="J3" s="110" t="s">
        <v>202</v>
      </c>
      <c r="K3" s="110" t="s">
        <v>217</v>
      </c>
      <c r="L3" s="110" t="s">
        <v>27</v>
      </c>
      <c r="N3" s="107" t="s">
        <v>740</v>
      </c>
      <c r="O3" s="107" t="s">
        <v>0</v>
      </c>
      <c r="P3" s="107" t="s">
        <v>24</v>
      </c>
      <c r="Q3" s="107" t="s">
        <v>1</v>
      </c>
      <c r="R3" s="107" t="s">
        <v>742</v>
      </c>
      <c r="S3" s="107" t="s">
        <v>717</v>
      </c>
      <c r="T3" s="110" t="s">
        <v>4</v>
      </c>
      <c r="U3" s="110" t="s">
        <v>202</v>
      </c>
      <c r="V3" s="110" t="s">
        <v>217</v>
      </c>
      <c r="W3" s="110" t="s">
        <v>27</v>
      </c>
    </row>
    <row r="4" spans="1:23" ht="14.6" customHeight="1" x14ac:dyDescent="0.2">
      <c r="A4" s="37">
        <v>1</v>
      </c>
      <c r="B4" s="111" t="s">
        <v>2</v>
      </c>
      <c r="C4" s="83" t="s">
        <v>3</v>
      </c>
      <c r="D4" s="37" t="s">
        <v>4</v>
      </c>
      <c r="E4" s="37" t="s">
        <v>35</v>
      </c>
      <c r="F4" s="83" t="s">
        <v>718</v>
      </c>
      <c r="G4" s="106">
        <f>SUMIFS(Pasākumi_kārtas!$S$5:$S$222,Pasākumi_kārtas!$E$5:$E$222,SAM!E4)</f>
        <v>276769354</v>
      </c>
      <c r="H4" s="112">
        <f>SUMIFS(Pasākumi_kārtas!$R$5:$R$222,Pasākumi_kārtas!$E$5:$E$222,SAM!E4)</f>
        <v>235253947</v>
      </c>
      <c r="I4" s="106">
        <f>SUMIFS(Pasākumi_kārtas!$R$5:$R$222,Pasākumi_kārtas!$E$5:$E$222,SAM!$E4,Pasākumi_kārtas!$P$5:$P$222,I$3)</f>
        <v>235253947</v>
      </c>
      <c r="J4" s="106">
        <f>SUMIFS(Pasākumi_kārtas!$R$5:$R$222,Pasākumi_kārtas!$E$5:$E$222,SAM!$E4,Pasākumi_kārtas!$P$5:$P$222,J$3)</f>
        <v>0</v>
      </c>
      <c r="K4" s="106">
        <f>SUMIFS(Pasākumi_kārtas!$R$5:$R$222,Pasākumi_kārtas!$E$5:$E$222,SAM!$E4,Pasākumi_kārtas!$P$5:$P$222,K$3)</f>
        <v>0</v>
      </c>
      <c r="L4" s="106">
        <f>SUMIFS(Pasākumi_kārtas!$R$5:$R$222,Pasākumi_kārtas!$E$5:$E$222,SAM!$E4,Pasākumi_kārtas!$P$5:$P$222,L$3)</f>
        <v>0</v>
      </c>
      <c r="N4" s="113" t="s">
        <v>617</v>
      </c>
      <c r="O4" s="81"/>
      <c r="P4" s="82"/>
      <c r="Q4" s="81"/>
      <c r="R4" s="114">
        <f>SUM(R5:R9)</f>
        <v>895611054</v>
      </c>
      <c r="S4" s="114">
        <f t="shared" ref="S4:T4" si="0">SUM(S5:S9)</f>
        <v>761269384</v>
      </c>
      <c r="T4" s="114">
        <f t="shared" si="0"/>
        <v>761269384</v>
      </c>
      <c r="U4" s="114">
        <f t="shared" ref="U4:W4" si="1">SUM(U5:U8)</f>
        <v>0</v>
      </c>
      <c r="V4" s="114">
        <f t="shared" si="1"/>
        <v>0</v>
      </c>
      <c r="W4" s="114">
        <f t="shared" si="1"/>
        <v>0</v>
      </c>
    </row>
    <row r="5" spans="1:23" ht="14.6" customHeight="1" x14ac:dyDescent="0.2">
      <c r="A5" s="37">
        <v>1</v>
      </c>
      <c r="B5" s="111" t="s">
        <v>2</v>
      </c>
      <c r="C5" s="83" t="s">
        <v>3</v>
      </c>
      <c r="D5" s="37" t="s">
        <v>4</v>
      </c>
      <c r="E5" s="37" t="s">
        <v>36</v>
      </c>
      <c r="F5" s="83" t="s">
        <v>719</v>
      </c>
      <c r="G5" s="106">
        <f>SUMIFS(Pasākumi_kārtas!$S$5:$S$222,Pasākumi_kārtas!$E$5:$E$222,SAM!E5)</f>
        <v>8736200</v>
      </c>
      <c r="H5" s="112">
        <f>SUMIFS(Pasākumi_kārtas!$R$5:$R$222,Pasākumi_kārtas!$E$5:$E$222,SAM!E5)</f>
        <v>7425770</v>
      </c>
      <c r="I5" s="106">
        <f>SUMIFS(Pasākumi_kārtas!$R$5:$R$222,Pasākumi_kārtas!$E$5:$E$222,SAM!$E5,Pasākumi_kārtas!$P$5:$P$222,I$3)</f>
        <v>7425770</v>
      </c>
      <c r="J5" s="106">
        <f>SUMIFS(Pasākumi_kārtas!$R$5:$R$222,Pasākumi_kārtas!$E$5:$E$222,SAM!$E5,Pasākumi_kārtas!$P$5:$P$222,J$3)</f>
        <v>0</v>
      </c>
      <c r="K5" s="106">
        <f>SUMIFS(Pasākumi_kārtas!$R$5:$R$222,Pasākumi_kārtas!$E$5:$E$222,SAM!$E5,Pasākumi_kārtas!$P$5:$P$222,K$3)</f>
        <v>0</v>
      </c>
      <c r="L5" s="106">
        <f>SUMIFS(Pasākumi_kārtas!$R$5:$R$222,Pasākumi_kārtas!$E$5:$E$222,SAM!$E5,Pasākumi_kārtas!$P$5:$P$222,L$3)</f>
        <v>0</v>
      </c>
      <c r="N5" s="37">
        <v>1</v>
      </c>
      <c r="O5" s="37" t="s">
        <v>2</v>
      </c>
      <c r="P5" s="83" t="s">
        <v>3</v>
      </c>
      <c r="Q5" s="115" t="s">
        <v>4</v>
      </c>
      <c r="R5" s="106">
        <f>SUMIFS($G$4:$G$42,$B$4:$B$42,O5,$D$4:$D$42,Q5)</f>
        <v>285505554</v>
      </c>
      <c r="S5" s="106">
        <f>SUMIFS(Pasākumi_kārtas!$R$5:$R$222,Pasākumi_kārtas!$B$5:$B$222,SAM!O5,Pasākumi_kārtas!$P$5:$P$222,SAM!Q5)</f>
        <v>242679717</v>
      </c>
      <c r="T5" s="106">
        <f>SUMIFS(Pasākumi_kārtas!$R$5:$R$222,Pasākumi_kārtas!$B$5:$B$222,SAM!O5,Pasākumi_kārtas!$P$5:$P$222,Q5)</f>
        <v>242679717</v>
      </c>
      <c r="U5" s="106"/>
      <c r="V5" s="106"/>
      <c r="W5" s="106"/>
    </row>
    <row r="6" spans="1:23" ht="14.6" customHeight="1" x14ac:dyDescent="0.2">
      <c r="A6" s="37">
        <v>1</v>
      </c>
      <c r="B6" s="111" t="s">
        <v>5</v>
      </c>
      <c r="C6" s="83" t="s">
        <v>6</v>
      </c>
      <c r="D6" s="37" t="s">
        <v>4</v>
      </c>
      <c r="E6" s="37" t="s">
        <v>37</v>
      </c>
      <c r="F6" s="83" t="s">
        <v>720</v>
      </c>
      <c r="G6" s="106">
        <f>SUMIFS(Pasākumi_kārtas!$S$5:$S$222,Pasākumi_kārtas!$E$5:$E$222,SAM!E6)</f>
        <v>129120550</v>
      </c>
      <c r="H6" s="112">
        <f>SUMIFS(Pasākumi_kārtas!$R$5:$R$222,Pasākumi_kārtas!$E$5:$E$222,SAM!E6)</f>
        <v>109752465</v>
      </c>
      <c r="I6" s="106">
        <f>SUMIFS(Pasākumi_kārtas!$R$5:$R$222,Pasākumi_kārtas!$E$5:$E$222,SAM!$E6,Pasākumi_kārtas!$P$5:$P$222,I$3)</f>
        <v>109752465</v>
      </c>
      <c r="J6" s="106">
        <f>SUMIFS(Pasākumi_kārtas!$R$5:$R$222,Pasākumi_kārtas!$E$5:$E$222,SAM!$E6,Pasākumi_kārtas!$P$5:$P$222,J$3)</f>
        <v>0</v>
      </c>
      <c r="K6" s="106">
        <f>SUMIFS(Pasākumi_kārtas!$R$5:$R$222,Pasākumi_kārtas!$E$5:$E$222,SAM!$E6,Pasākumi_kārtas!$P$5:$P$222,K$3)</f>
        <v>0</v>
      </c>
      <c r="L6" s="106">
        <f>SUMIFS(Pasākumi_kārtas!$R$5:$R$222,Pasākumi_kārtas!$E$5:$E$222,SAM!$E6,Pasākumi_kārtas!$P$5:$P$222,L$3)</f>
        <v>0</v>
      </c>
      <c r="N6" s="37">
        <v>1</v>
      </c>
      <c r="O6" s="37" t="s">
        <v>5</v>
      </c>
      <c r="P6" s="83" t="s">
        <v>6</v>
      </c>
      <c r="Q6" s="115" t="s">
        <v>4</v>
      </c>
      <c r="R6" s="106">
        <f>SUMIFS($G$4:$G$42,$B$4:$B$42,O6,$D$4:$D$42,Q6)</f>
        <v>407641353</v>
      </c>
      <c r="S6" s="106">
        <f>SUMIFS(Pasākumi_kārtas!$R$5:$R$222,Pasākumi_kārtas!$B$5:$B$222,SAM!O6,Pasākumi_kārtas!$P$5:$P$222,SAM!Q6)</f>
        <v>346495143</v>
      </c>
      <c r="T6" s="106">
        <f>SUMIFS(Pasākumi_kārtas!$R$5:$R$222,Pasākumi_kārtas!$B$5:$B$222,SAM!O6,Pasākumi_kārtas!$P$5:$P$222,Q6)</f>
        <v>346495143</v>
      </c>
      <c r="U6" s="106"/>
      <c r="V6" s="106"/>
      <c r="W6" s="106"/>
    </row>
    <row r="7" spans="1:23" ht="14.6" customHeight="1" x14ac:dyDescent="0.2">
      <c r="A7" s="37">
        <v>1</v>
      </c>
      <c r="B7" s="111" t="s">
        <v>5</v>
      </c>
      <c r="C7" s="83" t="s">
        <v>6</v>
      </c>
      <c r="D7" s="37" t="s">
        <v>4</v>
      </c>
      <c r="E7" s="37" t="s">
        <v>38</v>
      </c>
      <c r="F7" s="83" t="s">
        <v>721</v>
      </c>
      <c r="G7" s="106">
        <f>SUMIFS(Pasākumi_kārtas!$S$5:$S$222,Pasākumi_kārtas!$E$5:$E$222,SAM!E7)</f>
        <v>23257924</v>
      </c>
      <c r="H7" s="112">
        <f>ROUND(SUMIFS(Pasākumi_kārtas!$R$5:$R$222,Pasākumi_kārtas!$E$5:$E$222,SAM!E7),0)</f>
        <v>19769234</v>
      </c>
      <c r="I7" s="106">
        <f>SUMIFS(Pasākumi_kārtas!$R$5:$R$222,Pasākumi_kārtas!$E$5:$E$222,SAM!$E7,Pasākumi_kārtas!$P$5:$P$222,I$3)</f>
        <v>19769234</v>
      </c>
      <c r="J7" s="106">
        <f>SUMIFS(Pasākumi_kārtas!$R$5:$R$222,Pasākumi_kārtas!$E$5:$E$222,SAM!$E7,Pasākumi_kārtas!$P$5:$P$222,J$3)</f>
        <v>0</v>
      </c>
      <c r="K7" s="106">
        <f>SUMIFS(Pasākumi_kārtas!$R$5:$R$222,Pasākumi_kārtas!$E$5:$E$222,SAM!$E7,Pasākumi_kārtas!$P$5:$P$222,K$3)</f>
        <v>0</v>
      </c>
      <c r="L7" s="106">
        <f>SUMIFS(Pasākumi_kārtas!$R$5:$R$222,Pasākumi_kārtas!$E$5:$E$222,SAM!$E7,Pasākumi_kārtas!$P$5:$P$222,L$3)</f>
        <v>0</v>
      </c>
      <c r="N7" s="37">
        <v>1</v>
      </c>
      <c r="O7" s="37" t="s">
        <v>7</v>
      </c>
      <c r="P7" s="83" t="s">
        <v>8</v>
      </c>
      <c r="Q7" s="115" t="s">
        <v>4</v>
      </c>
      <c r="R7" s="106">
        <f>SUMIFS($G$4:$G$42,$B$4:$B$42,O7,$D$4:$D$42,Q7)</f>
        <v>158114147</v>
      </c>
      <c r="S7" s="106">
        <f>SUMIFS(Pasākumi_kārtas!$R$5:$R$222,Pasākumi_kārtas!$B$5:$B$222,SAM!O7,Pasākumi_kārtas!$P$5:$P$222,SAM!Q7)</f>
        <v>134397024</v>
      </c>
      <c r="T7" s="106">
        <f>SUMIFS(Pasākumi_kārtas!$R$5:$R$222,Pasākumi_kārtas!$B$5:$B$222,SAM!O7,Pasākumi_kārtas!$P$5:$P$222,Q7)</f>
        <v>134397024</v>
      </c>
      <c r="U7" s="106"/>
      <c r="V7" s="106"/>
      <c r="W7" s="106"/>
    </row>
    <row r="8" spans="1:23" ht="14.6" customHeight="1" x14ac:dyDescent="0.2">
      <c r="A8" s="37">
        <v>1</v>
      </c>
      <c r="B8" s="111" t="s">
        <v>5</v>
      </c>
      <c r="C8" s="83" t="s">
        <v>6</v>
      </c>
      <c r="D8" s="37" t="s">
        <v>4</v>
      </c>
      <c r="E8" s="37" t="s">
        <v>39</v>
      </c>
      <c r="F8" s="83" t="s">
        <v>722</v>
      </c>
      <c r="G8" s="106">
        <f>SUMIFS(Pasākumi_kārtas!$S$5:$S$222,Pasākumi_kārtas!$E$5:$E$222,SAM!E8)</f>
        <v>255262879</v>
      </c>
      <c r="H8" s="112">
        <f>ROUND(SUMIFS(Pasākumi_kārtas!$R$5:$R$222,Pasākumi_kārtas!$E$5:$E$222,SAM!E8),0)</f>
        <v>216973444</v>
      </c>
      <c r="I8" s="106">
        <f>SUMIFS(Pasākumi_kārtas!$R$5:$R$222,Pasākumi_kārtas!$E$5:$E$222,SAM!$E8,Pasākumi_kārtas!$P$5:$P$222,I$3)</f>
        <v>216973444</v>
      </c>
      <c r="J8" s="106">
        <f>SUMIFS(Pasākumi_kārtas!$R$5:$R$222,Pasākumi_kārtas!$E$5:$E$222,SAM!$E8,Pasākumi_kārtas!$P$5:$P$222,J$3)</f>
        <v>0</v>
      </c>
      <c r="K8" s="106">
        <f>SUMIFS(Pasākumi_kārtas!$R$5:$R$222,Pasākumi_kārtas!$E$5:$E$222,SAM!$E8,Pasākumi_kārtas!$P$5:$P$222,K$3)</f>
        <v>0</v>
      </c>
      <c r="L8" s="106">
        <f>SUMIFS(Pasākumi_kārtas!$R$5:$R$222,Pasākumi_kārtas!$E$5:$E$222,SAM!$E8,Pasākumi_kārtas!$P$5:$P$222,L$3)</f>
        <v>0</v>
      </c>
      <c r="N8" s="37">
        <v>1</v>
      </c>
      <c r="O8" s="37" t="s">
        <v>311</v>
      </c>
      <c r="P8" s="83" t="s">
        <v>14</v>
      </c>
      <c r="Q8" s="115" t="s">
        <v>4</v>
      </c>
      <c r="R8" s="106">
        <f>SUMIFS($G$4:$G$42,$B$4:$B$42,O8,$D$4:$D$42,Q8)</f>
        <v>4350000</v>
      </c>
      <c r="S8" s="106">
        <f>SUMIFS(Pasākumi_kārtas!$R$5:$R$222,Pasākumi_kārtas!$B$5:$B$222,SAM!O8,Pasākumi_kārtas!$P$5:$P$222,SAM!Q8)</f>
        <v>3697500</v>
      </c>
      <c r="T8" s="106">
        <f>SUMIFS(Pasākumi_kārtas!$R$5:$R$222,Pasākumi_kārtas!$B$5:$B$222,SAM!O8,Pasākumi_kārtas!$P$5:$P$222,Q8)</f>
        <v>3697500</v>
      </c>
      <c r="U8" s="106"/>
      <c r="V8" s="106"/>
      <c r="W8" s="106"/>
    </row>
    <row r="9" spans="1:23" ht="14.6" customHeight="1" x14ac:dyDescent="0.2">
      <c r="A9" s="37">
        <v>1</v>
      </c>
      <c r="B9" s="111" t="s">
        <v>7</v>
      </c>
      <c r="C9" s="83" t="s">
        <v>8</v>
      </c>
      <c r="D9" s="37" t="s">
        <v>4</v>
      </c>
      <c r="E9" s="37" t="s">
        <v>40</v>
      </c>
      <c r="F9" s="83" t="s">
        <v>723</v>
      </c>
      <c r="G9" s="106">
        <f>SUMIFS(Pasākumi_kārtas!$S$5:$S$222,Pasākumi_kārtas!$E$5:$E$222,SAM!E9)</f>
        <v>158114147</v>
      </c>
      <c r="H9" s="112">
        <f>ROUND(SUMIFS(Pasākumi_kārtas!$R$5:$R$222,Pasākumi_kārtas!$E$5:$E$222,SAM!E9),0)</f>
        <v>134397024</v>
      </c>
      <c r="I9" s="106">
        <f>SUMIFS(Pasākumi_kārtas!$R$5:$R$222,Pasākumi_kārtas!$E$5:$E$222,SAM!$E9,Pasākumi_kārtas!$P$5:$P$222,I$3)</f>
        <v>134397024</v>
      </c>
      <c r="J9" s="106">
        <f>SUMIFS(Pasākumi_kārtas!$R$5:$R$222,Pasākumi_kārtas!$E$5:$E$222,SAM!$E9,Pasākumi_kārtas!$P$5:$P$222,J$3)</f>
        <v>0</v>
      </c>
      <c r="K9" s="106">
        <f>SUMIFS(Pasākumi_kārtas!$R$5:$R$222,Pasākumi_kārtas!$E$5:$E$222,SAM!$E9,Pasākumi_kārtas!$P$5:$P$222,K$3)</f>
        <v>0</v>
      </c>
      <c r="L9" s="106">
        <f>SUMIFS(Pasākumi_kārtas!$R$5:$R$222,Pasākumi_kārtas!$E$5:$E$222,SAM!$E9,Pasākumi_kārtas!$P$5:$P$222,L$3)</f>
        <v>0</v>
      </c>
      <c r="N9" s="37">
        <v>1</v>
      </c>
      <c r="O9" s="37" t="s">
        <v>1653</v>
      </c>
      <c r="P9" s="83" t="s">
        <v>1654</v>
      </c>
      <c r="Q9" s="6" t="s">
        <v>4</v>
      </c>
      <c r="R9" s="106">
        <f>SUMIFS($G$4:$G$42,$B$4:$B$42,O9,$D$4:$D$42,Q9)</f>
        <v>40000000</v>
      </c>
      <c r="S9" s="106">
        <f>SUMIFS(Pasākumi_kārtas!$R$5:$R$222,Pasākumi_kārtas!$B$5:$B$222,SAM!O9,Pasākumi_kārtas!$P$5:$P$222,SAM!Q9)</f>
        <v>34000000</v>
      </c>
      <c r="T9" s="106">
        <f>SUMIFS(Pasākumi_kārtas!$R$5:$R$222,Pasākumi_kārtas!$B$5:$B$222,SAM!O9,Pasākumi_kārtas!$P$5:$P$222,Q9)</f>
        <v>34000000</v>
      </c>
    </row>
    <row r="10" spans="1:23" ht="14.6" customHeight="1" x14ac:dyDescent="0.2">
      <c r="A10" s="37">
        <v>1</v>
      </c>
      <c r="B10" s="37" t="s">
        <v>311</v>
      </c>
      <c r="C10" s="83" t="s">
        <v>14</v>
      </c>
      <c r="D10" s="37" t="s">
        <v>4</v>
      </c>
      <c r="E10" s="37" t="s">
        <v>312</v>
      </c>
      <c r="F10" s="116" t="s">
        <v>724</v>
      </c>
      <c r="G10" s="106">
        <f>SUMIFS(Pasākumi_kārtas!$S$5:$S$222,Pasākumi_kārtas!$E$5:$E$222,SAM!E10)</f>
        <v>4350000</v>
      </c>
      <c r="H10" s="112">
        <f>ROUND(SUMIFS(Pasākumi_kārtas!$R$5:$R$222,Pasākumi_kārtas!$E$5:$E$222,SAM!E10),0)</f>
        <v>3697500</v>
      </c>
      <c r="I10" s="106">
        <f>SUMIFS(Pasākumi_kārtas!$R$5:$R$222,Pasākumi_kārtas!$E$5:$E$222,SAM!$E10,Pasākumi_kārtas!$P$5:$P$222,I$3)</f>
        <v>3697500</v>
      </c>
      <c r="J10" s="106">
        <f>SUMIFS(Pasākumi_kārtas!$R$5:$R$222,Pasākumi_kārtas!$E$5:$E$222,SAM!$E10,Pasākumi_kārtas!$P$5:$P$222,J$3)</f>
        <v>0</v>
      </c>
      <c r="K10" s="106">
        <f>SUMIFS(Pasākumi_kārtas!$R$5:$R$222,Pasākumi_kārtas!$E$5:$E$222,SAM!$E10,Pasākumi_kārtas!$P$5:$P$222,K$3)</f>
        <v>0</v>
      </c>
      <c r="L10" s="106">
        <f>SUMIFS(Pasākumi_kārtas!$R$5:$R$222,Pasākumi_kārtas!$E$5:$E$222,SAM!$E10,Pasākumi_kārtas!$P$5:$P$222,L$3)</f>
        <v>0</v>
      </c>
      <c r="N10" s="113" t="s">
        <v>618</v>
      </c>
      <c r="O10" s="81"/>
      <c r="P10" s="82"/>
      <c r="Q10" s="117"/>
      <c r="R10" s="114">
        <f>SUM(R11:R18)</f>
        <v>1279198357</v>
      </c>
      <c r="S10" s="114">
        <f>SUM(S11:S18)</f>
        <v>1087318586</v>
      </c>
      <c r="T10" s="114">
        <f>SUM(T11:T18)</f>
        <v>827527561</v>
      </c>
      <c r="U10" s="114">
        <f>SUM(U11:U18)</f>
        <v>259791025</v>
      </c>
      <c r="V10" s="114">
        <f>SUM(V11:V18)</f>
        <v>0</v>
      </c>
      <c r="W10" s="114">
        <f>SUM(W11:W18)</f>
        <v>0</v>
      </c>
    </row>
    <row r="11" spans="1:23" ht="14.6" customHeight="1" x14ac:dyDescent="0.2">
      <c r="A11" s="37">
        <v>1</v>
      </c>
      <c r="B11" s="37" t="s">
        <v>1653</v>
      </c>
      <c r="C11" s="83" t="s">
        <v>1654</v>
      </c>
      <c r="D11" s="37" t="s">
        <v>4</v>
      </c>
      <c r="E11" s="37" t="s">
        <v>1655</v>
      </c>
      <c r="F11" s="116" t="s">
        <v>1797</v>
      </c>
      <c r="G11" s="106">
        <f>SUMIFS(Pasākumi_kārtas!$S$5:$S$222,Pasākumi_kārtas!$E$5:$E$222,SAM!E11)</f>
        <v>40000000</v>
      </c>
      <c r="H11" s="112">
        <f>ROUND(SUMIFS(Pasākumi_kārtas!$R$5:$R$222,Pasākumi_kārtas!$E$5:$E$222,SAM!E11),0)</f>
        <v>34000000</v>
      </c>
      <c r="I11" s="106">
        <f>SUMIFS(Pasākumi_kārtas!$R$5:$R$222,Pasākumi_kārtas!$E$5:$E$222,SAM!$E11,Pasākumi_kārtas!$P$5:$P$222,I$3)</f>
        <v>34000000</v>
      </c>
      <c r="J11" s="106">
        <f>SUMIFS(Pasākumi_kārtas!$R$5:$R$222,Pasākumi_kārtas!$E$5:$E$222,SAM!$E11,Pasākumi_kārtas!$P$5:$P$222,J$3)</f>
        <v>0</v>
      </c>
      <c r="K11" s="106">
        <f>SUMIFS(Pasākumi_kārtas!$R$5:$R$222,Pasākumi_kārtas!$E$5:$E$222,SAM!$E11,Pasākumi_kārtas!$P$5:$P$222,K$3)</f>
        <v>0</v>
      </c>
      <c r="L11" s="106">
        <f>SUMIFS(Pasākumi_kārtas!$R$5:$R$222,Pasākumi_kārtas!$E$5:$E$222,SAM!$E11,Pasākumi_kārtas!$P$5:$P$222,L$3)</f>
        <v>0</v>
      </c>
      <c r="N11" s="37">
        <v>2</v>
      </c>
      <c r="O11" s="37" t="s">
        <v>9</v>
      </c>
      <c r="P11" s="118" t="s">
        <v>29</v>
      </c>
      <c r="Q11" s="115" t="s">
        <v>4</v>
      </c>
      <c r="R11" s="106">
        <f>SUMIFS($G$4:$G$42,$B$4:$B$42,O11,$D$4:$D$42,Q11)</f>
        <v>583430382</v>
      </c>
      <c r="S11" s="106">
        <f>SUMIFS(Pasākumi_kārtas!$R$5:$R$222,Pasākumi_kārtas!$B$5:$B$222,SAM!O11,Pasākumi_kārtas!$P$5:$P$222,SAM!Q11)</f>
        <v>495915819</v>
      </c>
      <c r="T11" s="106">
        <f>SUMIFS(Pasākumi_kārtas!$R$5:$R$222,Pasākumi_kārtas!$B$5:$B$222,SAM!O11,Pasākumi_kārtas!$P$5:$P$222,Q11)</f>
        <v>495915819</v>
      </c>
      <c r="U11" s="106"/>
      <c r="V11" s="106"/>
      <c r="W11" s="106"/>
    </row>
    <row r="12" spans="1:23" ht="14.6" customHeight="1" x14ac:dyDescent="0.2">
      <c r="A12" s="37">
        <v>2</v>
      </c>
      <c r="B12" s="37" t="s">
        <v>9</v>
      </c>
      <c r="C12" s="83" t="s">
        <v>29</v>
      </c>
      <c r="D12" s="37" t="s">
        <v>4</v>
      </c>
      <c r="E12" s="37" t="s">
        <v>41</v>
      </c>
      <c r="F12" s="116" t="s">
        <v>725</v>
      </c>
      <c r="G12" s="106">
        <f>SUMIFS(Pasākumi_kārtas!$S$5:$S$222,Pasākumi_kārtas!$E$5:$E$222,SAM!E12)</f>
        <v>416777364</v>
      </c>
      <c r="H12" s="112">
        <f>ROUND(SUMIFS(Pasākumi_kārtas!$R$5:$R$222,Pasākumi_kārtas!$E$5:$E$222,SAM!E12),0)</f>
        <v>354260756</v>
      </c>
      <c r="I12" s="106">
        <f>SUMIFS(Pasākumi_kārtas!$R$5:$R$222,Pasākumi_kārtas!$E$5:$E$222,SAM!$E12,Pasākumi_kārtas!$P$5:$P$222,I$3)</f>
        <v>354260756</v>
      </c>
      <c r="J12" s="106">
        <f>SUMIFS(Pasākumi_kārtas!$R$5:$R$222,Pasākumi_kārtas!$E$5:$E$222,SAM!$E12,Pasākumi_kārtas!$P$5:$P$222,J$3)</f>
        <v>0</v>
      </c>
      <c r="K12" s="106">
        <f>SUMIFS(Pasākumi_kārtas!$R$5:$R$222,Pasākumi_kārtas!$E$5:$E$222,SAM!$E12,Pasākumi_kārtas!$P$5:$P$222,K$3)</f>
        <v>0</v>
      </c>
      <c r="L12" s="106">
        <f>SUMIFS(Pasākumi_kārtas!$R$5:$R$222,Pasākumi_kārtas!$E$5:$E$222,SAM!$E12,Pasākumi_kārtas!$P$5:$P$222,L$3)</f>
        <v>0</v>
      </c>
      <c r="N12" s="37" t="s">
        <v>739</v>
      </c>
      <c r="O12" s="37" t="s">
        <v>9</v>
      </c>
      <c r="P12" s="118" t="s">
        <v>29</v>
      </c>
      <c r="Q12" s="115" t="s">
        <v>202</v>
      </c>
      <c r="R12" s="106">
        <f>SUMIFS($G$4:$G$42,$B$4:$B$42,O12,$D$4:$D$42,Q12)</f>
        <v>21466110</v>
      </c>
      <c r="S12" s="106">
        <f>SUMIFS(Pasākumi_kārtas!$R$5:$R$222,Pasākumi_kārtas!$B$5:$B$222,SAM!O12,Pasākumi_kārtas!$P$5:$P$222,SAM!Q12)</f>
        <v>18246193</v>
      </c>
      <c r="T12" s="106"/>
      <c r="U12" s="106">
        <f>SUMIFS(Pasākumi_kārtas!$R$5:$R$222,Pasākumi_kārtas!$B$5:$B$222,SAM!O12,Pasākumi_kārtas!$P$5:$P$222,Q12)</f>
        <v>18246193</v>
      </c>
      <c r="V12" s="106"/>
      <c r="W12" s="106"/>
    </row>
    <row r="13" spans="1:23" ht="14.6" customHeight="1" x14ac:dyDescent="0.2">
      <c r="A13" s="37">
        <v>2</v>
      </c>
      <c r="B13" s="37" t="s">
        <v>9</v>
      </c>
      <c r="C13" s="83" t="s">
        <v>29</v>
      </c>
      <c r="D13" s="37" t="s">
        <v>202</v>
      </c>
      <c r="E13" s="37" t="s">
        <v>42</v>
      </c>
      <c r="F13" s="116" t="s">
        <v>761</v>
      </c>
      <c r="G13" s="106">
        <f>SUMIFS(Pasākumi_kārtas!$S$5:$S$222,Pasākumi_kārtas!$E$5:$E$222,SAM!E13)</f>
        <v>21466110</v>
      </c>
      <c r="H13" s="112">
        <f>ROUND(SUMIFS(Pasākumi_kārtas!$R$5:$R$222,Pasākumi_kārtas!$E$5:$E$222,SAM!E13),0)</f>
        <v>18246193</v>
      </c>
      <c r="I13" s="106">
        <f>SUMIFS(Pasākumi_kārtas!$R$5:$R$222,Pasākumi_kārtas!$E$5:$E$222,SAM!$E13,Pasākumi_kārtas!$P$5:$P$222,I$3)</f>
        <v>0</v>
      </c>
      <c r="J13" s="106">
        <f>SUMIFS(Pasākumi_kārtas!$R$5:$R$222,Pasākumi_kārtas!$E$5:$E$222,SAM!$E13,Pasākumi_kārtas!$P$5:$P$222,J$3)</f>
        <v>18246193</v>
      </c>
      <c r="K13" s="106">
        <f>SUMIFS(Pasākumi_kārtas!$R$5:$R$222,Pasākumi_kārtas!$E$5:$E$222,SAM!$E13,Pasākumi_kārtas!$P$5:$P$222,K$3)</f>
        <v>0</v>
      </c>
      <c r="L13" s="106">
        <f>SUMIFS(Pasākumi_kārtas!$R$5:$R$222,Pasākumi_kārtas!$E$5:$E$222,SAM!$E13,Pasākumi_kārtas!$P$5:$P$222,L$3)</f>
        <v>0</v>
      </c>
      <c r="N13" s="37">
        <v>2</v>
      </c>
      <c r="O13" s="37" t="s">
        <v>10</v>
      </c>
      <c r="P13" s="118" t="s">
        <v>11</v>
      </c>
      <c r="Q13" s="115" t="s">
        <v>4</v>
      </c>
      <c r="R13" s="106">
        <f>SUMIFS($G$4:$G$42,$B$4:$B$42,O13,$D$4:$D$42,Q13)</f>
        <v>169221978</v>
      </c>
      <c r="S13" s="106">
        <f>SUMIFS(Pasākumi_kārtas!$R$5:$R$222,Pasākumi_kārtas!$B$5:$B$222,SAM!O13,Pasākumi_kārtas!$P$5:$P$222,SAM!Q13)</f>
        <v>143838675</v>
      </c>
      <c r="T13" s="106">
        <f>SUMIFS(Pasākumi_kārtas!$R$5:$R$222,Pasākumi_kārtas!$B$5:$B$222,SAM!O13,Pasākumi_kārtas!$P$5:$P$222,Q13)</f>
        <v>143838675</v>
      </c>
      <c r="U13" s="106"/>
      <c r="V13" s="106"/>
      <c r="W13" s="106"/>
    </row>
    <row r="14" spans="1:23" ht="14.6" customHeight="1" x14ac:dyDescent="0.2">
      <c r="A14" s="37">
        <v>2</v>
      </c>
      <c r="B14" s="37" t="s">
        <v>9</v>
      </c>
      <c r="C14" s="83" t="s">
        <v>29</v>
      </c>
      <c r="D14" s="37" t="s">
        <v>4</v>
      </c>
      <c r="E14" s="37" t="s">
        <v>43</v>
      </c>
      <c r="F14" s="116" t="s">
        <v>726</v>
      </c>
      <c r="G14" s="106">
        <f>SUMIFS(Pasākumi_kārtas!$S$5:$S$222,Pasākumi_kārtas!$E$5:$E$222,SAM!E14)</f>
        <v>166653018</v>
      </c>
      <c r="H14" s="112">
        <f>ROUND(SUMIFS(Pasākumi_kārtas!$R$5:$R$222,Pasākumi_kārtas!$E$5:$E$222,SAM!E14),0)</f>
        <v>141655063</v>
      </c>
      <c r="I14" s="106">
        <f>SUMIFS(Pasākumi_kārtas!$R$5:$R$222,Pasākumi_kārtas!$E$5:$E$222,SAM!$E14,Pasākumi_kārtas!$P$5:$P$222,I$3)</f>
        <v>141655063</v>
      </c>
      <c r="J14" s="106">
        <f>SUMIFS(Pasākumi_kārtas!$R$5:$R$222,Pasākumi_kārtas!$E$5:$E$222,SAM!$E14,Pasākumi_kārtas!$P$5:$P$222,J$3)</f>
        <v>0</v>
      </c>
      <c r="K14" s="106">
        <f>SUMIFS(Pasākumi_kārtas!$R$5:$R$222,Pasākumi_kārtas!$E$5:$E$222,SAM!$E14,Pasākumi_kārtas!$P$5:$P$222,K$3)</f>
        <v>0</v>
      </c>
      <c r="L14" s="106">
        <f>SUMIFS(Pasākumi_kārtas!$R$5:$R$222,Pasākumi_kārtas!$E$5:$E$222,SAM!$E14,Pasākumi_kārtas!$P$5:$P$222,L$3)</f>
        <v>0</v>
      </c>
      <c r="N14" s="37">
        <v>2</v>
      </c>
      <c r="O14" s="37" t="s">
        <v>10</v>
      </c>
      <c r="P14" s="118" t="s">
        <v>11</v>
      </c>
      <c r="Q14" s="115" t="s">
        <v>202</v>
      </c>
      <c r="R14" s="106">
        <f>SUMIFS($G$4:$G$42,$B$4:$B$42,O14,$D$4:$D$42,Q14)</f>
        <v>82290153</v>
      </c>
      <c r="S14" s="106">
        <f>SUMIFS(Pasākumi_kārtas!$R$5:$R$222,Pasākumi_kārtas!$B$5:$B$222,SAM!O14,Pasākumi_kārtas!$P$5:$P$222,SAM!Q14)</f>
        <v>69946629</v>
      </c>
      <c r="T14" s="106"/>
      <c r="U14" s="106">
        <f>SUMIFS(Pasākumi_kārtas!$R$5:$R$222,Pasākumi_kārtas!$B$5:$B$222,SAM!O14,Pasākumi_kārtas!$P$5:$P$222,Q14)</f>
        <v>69946629</v>
      </c>
      <c r="V14" s="106"/>
      <c r="W14" s="106"/>
    </row>
    <row r="15" spans="1:23" ht="14.6" customHeight="1" x14ac:dyDescent="0.2">
      <c r="A15" s="37">
        <v>2</v>
      </c>
      <c r="B15" s="37" t="s">
        <v>10</v>
      </c>
      <c r="C15" s="83" t="s">
        <v>11</v>
      </c>
      <c r="D15" s="37" t="s">
        <v>4</v>
      </c>
      <c r="E15" s="37" t="s">
        <v>44</v>
      </c>
      <c r="F15" s="116" t="s">
        <v>727</v>
      </c>
      <c r="G15" s="106">
        <f>SUMIFS(Pasākumi_kārtas!$S$5:$S$222,Pasākumi_kārtas!$E$5:$E$222,SAM!E15)</f>
        <v>87247060</v>
      </c>
      <c r="H15" s="112">
        <f>ROUND(SUMIFS(Pasākumi_kārtas!$R$5:$R$222,Pasākumi_kārtas!$E$5:$E$222,SAM!E15),0)</f>
        <v>74160000</v>
      </c>
      <c r="I15" s="106">
        <f>SUMIFS(Pasākumi_kārtas!$R$5:$R$222,Pasākumi_kārtas!$E$5:$E$222,SAM!$E15,Pasākumi_kārtas!$P$5:$P$222,I$3)</f>
        <v>74160000</v>
      </c>
      <c r="J15" s="106">
        <f>SUMIFS(Pasākumi_kārtas!$R$5:$R$222,Pasākumi_kārtas!$E$5:$E$222,SAM!$E15,Pasākumi_kārtas!$P$5:$P$222,J$3)</f>
        <v>0</v>
      </c>
      <c r="K15" s="106">
        <f>SUMIFS(Pasākumi_kārtas!$R$5:$R$222,Pasākumi_kārtas!$E$5:$E$222,SAM!$E15,Pasākumi_kārtas!$P$5:$P$222,K$3)</f>
        <v>0</v>
      </c>
      <c r="L15" s="106">
        <f>SUMIFS(Pasākumi_kārtas!$R$5:$R$222,Pasākumi_kārtas!$E$5:$E$222,SAM!$E15,Pasākumi_kārtas!$P$5:$P$222,L$3)</f>
        <v>0</v>
      </c>
      <c r="N15" s="37">
        <v>2</v>
      </c>
      <c r="O15" s="37" t="s">
        <v>12</v>
      </c>
      <c r="P15" s="118" t="s">
        <v>28</v>
      </c>
      <c r="Q15" s="115" t="s">
        <v>4</v>
      </c>
      <c r="R15" s="106">
        <f>SUMIFS($G$4:$G$42,$B$4:$B$42,O15,$D$4:$D$42,Q15)</f>
        <v>115163005</v>
      </c>
      <c r="S15" s="106">
        <f>SUMIFS(Pasākumi_kārtas!$R$5:$R$222,Pasākumi_kārtas!$B$5:$B$222,SAM!O15,Pasākumi_kārtas!$P$5:$P$222,SAM!Q15)</f>
        <v>97888553</v>
      </c>
      <c r="T15" s="106">
        <f>SUMIFS(Pasākumi_kārtas!$R$5:$R$222,Pasākumi_kārtas!$B$5:$B$222,SAM!O15,Pasākumi_kārtas!$P$5:$P$222,Q15)</f>
        <v>97888553</v>
      </c>
      <c r="U15" s="106"/>
      <c r="V15" s="106"/>
      <c r="W15" s="106"/>
    </row>
    <row r="16" spans="1:23" ht="14.6" customHeight="1" x14ac:dyDescent="0.2">
      <c r="A16" s="37">
        <v>2</v>
      </c>
      <c r="B16" s="37" t="s">
        <v>10</v>
      </c>
      <c r="C16" s="83" t="s">
        <v>11</v>
      </c>
      <c r="D16" s="29" t="s">
        <v>202</v>
      </c>
      <c r="E16" s="29" t="s">
        <v>45</v>
      </c>
      <c r="F16" s="64" t="s">
        <v>728</v>
      </c>
      <c r="G16" s="106">
        <f>SUMIFS(Pasākumi_kārtas!$S$5:$S$222,Pasākumi_kārtas!$E$5:$E$222,SAM!E16)</f>
        <v>82290153</v>
      </c>
      <c r="H16" s="112">
        <f>ROUND(SUMIFS(Pasākumi_kārtas!$R$5:$R$222,Pasākumi_kārtas!$E$5:$E$222,SAM!E16),0)</f>
        <v>69946629</v>
      </c>
      <c r="I16" s="106">
        <f>SUMIFS(Pasākumi_kārtas!$R$5:$R$222,Pasākumi_kārtas!$E$5:$E$222,SAM!$E16,Pasākumi_kārtas!$P$5:$P$222,I$3)</f>
        <v>0</v>
      </c>
      <c r="J16" s="106">
        <f>SUMIFS(Pasākumi_kārtas!$R$5:$R$222,Pasākumi_kārtas!$E$5:$E$222,SAM!$E16,Pasākumi_kārtas!$P$5:$P$222,J$3)</f>
        <v>69946629</v>
      </c>
      <c r="K16" s="106">
        <f>SUMIFS(Pasākumi_kārtas!$R$5:$R$222,Pasākumi_kārtas!$E$5:$E$222,SAM!$E16,Pasākumi_kārtas!$P$5:$P$222,K$3)</f>
        <v>0</v>
      </c>
      <c r="L16" s="106">
        <f>SUMIFS(Pasākumi_kārtas!$R$5:$R$222,Pasākumi_kārtas!$E$5:$E$222,SAM!$E16,Pasākumi_kārtas!$P$5:$P$222,L$3)</f>
        <v>0</v>
      </c>
      <c r="N16" s="84">
        <v>2</v>
      </c>
      <c r="O16" s="84" t="s">
        <v>790</v>
      </c>
      <c r="P16" s="118" t="s">
        <v>793</v>
      </c>
      <c r="Q16" s="119" t="s">
        <v>202</v>
      </c>
      <c r="R16" s="120">
        <f>SUMIFS($G$4:$G$42,$B$4:$B$42,O16,$D$4:$D$42,Q16)</f>
        <v>201880240</v>
      </c>
      <c r="S16" s="120">
        <f>SUMIFS(Pasākumi_kārtas!$R$5:$R$222,Pasākumi_kārtas!$B$5:$B$222,SAM!O16,Pasākumi_kārtas!$P$5:$P$222,SAM!Q16)</f>
        <v>171598203</v>
      </c>
      <c r="T16" s="120"/>
      <c r="U16" s="120">
        <f>SUMIFS(Pasākumi_kārtas!$R$5:$R$222,Pasākumi_kārtas!$B$5:$B$222,SAM!O16,Pasākumi_kārtas!$P$5:$P$222,Q16)</f>
        <v>171598203</v>
      </c>
      <c r="V16" s="120"/>
      <c r="W16" s="120"/>
    </row>
    <row r="17" spans="1:23" ht="14.6" customHeight="1" x14ac:dyDescent="0.2">
      <c r="A17" s="37">
        <v>2</v>
      </c>
      <c r="B17" s="37" t="s">
        <v>10</v>
      </c>
      <c r="C17" s="83" t="s">
        <v>11</v>
      </c>
      <c r="D17" s="29" t="s">
        <v>4</v>
      </c>
      <c r="E17" s="29" t="s">
        <v>46</v>
      </c>
      <c r="F17" s="64" t="s">
        <v>729</v>
      </c>
      <c r="G17" s="106">
        <f>SUMIFS(Pasākumi_kārtas!$S$5:$S$222,Pasākumi_kārtas!$E$5:$E$222,SAM!E17)</f>
        <v>81974918</v>
      </c>
      <c r="H17" s="112">
        <f>ROUND(SUMIFS(Pasākumi_kārtas!$R$5:$R$222,Pasākumi_kārtas!$E$5:$E$222,SAM!E17),0)</f>
        <v>69678675</v>
      </c>
      <c r="I17" s="106">
        <f>SUMIFS(Pasākumi_kārtas!$R$5:$R$222,Pasākumi_kārtas!$E$5:$E$222,SAM!$E17,Pasākumi_kārtas!$P$5:$P$222,I$3)</f>
        <v>69678675</v>
      </c>
      <c r="J17" s="106">
        <f>SUMIFS(Pasākumi_kārtas!$R$5:$R$222,Pasākumi_kārtas!$E$5:$E$222,SAM!$E17,Pasākumi_kārtas!$P$5:$P$222,J$3)</f>
        <v>0</v>
      </c>
      <c r="K17" s="106">
        <f>SUMIFS(Pasākumi_kārtas!$R$5:$R$222,Pasākumi_kārtas!$E$5:$E$222,SAM!$E17,Pasākumi_kārtas!$P$5:$P$222,K$3)</f>
        <v>0</v>
      </c>
      <c r="L17" s="106">
        <f>SUMIFS(Pasākumi_kārtas!$R$5:$R$222,Pasākumi_kārtas!$E$5:$E$222,SAM!$E17,Pasākumi_kārtas!$P$5:$P$222,L$3)</f>
        <v>0</v>
      </c>
      <c r="N17" s="85">
        <v>2</v>
      </c>
      <c r="O17" s="85" t="s">
        <v>1436</v>
      </c>
      <c r="P17" s="121" t="s">
        <v>1517</v>
      </c>
      <c r="Q17" s="122" t="s">
        <v>4</v>
      </c>
      <c r="R17" s="106">
        <f>SUMIFS($G$4:$G$42,$B$4:$B$42,O17,$D$4:$D$42,Q17)</f>
        <v>64570017</v>
      </c>
      <c r="S17" s="106">
        <f>SUMIFS(Pasākumi_kārtas!$R$5:$R$222,Pasākumi_kārtas!$B$5:$B$222,SAM!O17,Pasākumi_kārtas!$P$5:$P$222,SAM!Q17)</f>
        <v>54884514</v>
      </c>
      <c r="T17" s="106">
        <f>SUMIFS(Pasākumi_kārtas!$R$5:$R$222,Pasākumi_kārtas!$B$5:$B$222,SAM!O17,Pasākumi_kārtas!$P$5:$P$222,Q17)</f>
        <v>54884514</v>
      </c>
      <c r="U17" s="86"/>
      <c r="V17" s="86"/>
      <c r="W17" s="86"/>
    </row>
    <row r="18" spans="1:23" ht="14.6" customHeight="1" x14ac:dyDescent="0.2">
      <c r="A18" s="37">
        <v>2</v>
      </c>
      <c r="B18" s="37" t="s">
        <v>12</v>
      </c>
      <c r="C18" s="83" t="s">
        <v>28</v>
      </c>
      <c r="D18" s="29" t="s">
        <v>4</v>
      </c>
      <c r="E18" s="29" t="s">
        <v>47</v>
      </c>
      <c r="F18" s="25" t="s">
        <v>792</v>
      </c>
      <c r="G18" s="106">
        <f>SUMIFS(Pasākumi_kārtas!$S$5:$S$222,Pasākumi_kārtas!$E$5:$E$222,SAM!E18)</f>
        <v>115163005</v>
      </c>
      <c r="H18" s="112">
        <f>ROUND(SUMIFS(Pasākumi_kārtas!$R$5:$R$222,Pasākumi_kārtas!$E$5:$E$222,SAM!E18),0)</f>
        <v>97888553</v>
      </c>
      <c r="I18" s="106">
        <f>SUMIFS(Pasākumi_kārtas!$R$5:$R$222,Pasākumi_kārtas!$E$5:$E$222,SAM!$E18,Pasākumi_kārtas!$P$5:$P$222,I$3)</f>
        <v>97888553</v>
      </c>
      <c r="J18" s="106">
        <f>SUMIFS(Pasākumi_kārtas!$R$5:$R$222,Pasākumi_kārtas!$E$5:$E$222,SAM!$E18,Pasākumi_kārtas!$P$5:$P$222,J$3)</f>
        <v>0</v>
      </c>
      <c r="K18" s="106">
        <f>SUMIFS(Pasākumi_kārtas!$R$5:$R$222,Pasākumi_kārtas!$E$5:$E$222,SAM!$E18,Pasākumi_kārtas!$P$5:$P$222,K$3)</f>
        <v>0</v>
      </c>
      <c r="L18" s="106">
        <f>SUMIFS(Pasākumi_kārtas!$R$5:$R$222,Pasākumi_kārtas!$E$5:$E$222,SAM!$E18,Pasākumi_kārtas!$P$5:$P$222,L$3)</f>
        <v>0</v>
      </c>
      <c r="N18" s="277">
        <v>2</v>
      </c>
      <c r="O18" s="277" t="s">
        <v>1733</v>
      </c>
      <c r="P18" s="25" t="s">
        <v>1742</v>
      </c>
      <c r="Q18" s="306" t="s">
        <v>4</v>
      </c>
      <c r="R18" s="106">
        <f>SUMIFS($G$4:$G$42,$B$4:$B$42,O18,$D$4:$D$42,Q18)</f>
        <v>41176472</v>
      </c>
      <c r="S18" s="106">
        <f>SUMIFS(Pasākumi_kārtas!$R$5:$R$222,Pasākumi_kārtas!$B$5:$B$222,SAM!O18,Pasākumi_kārtas!$P$5:$P$222,SAM!Q18)</f>
        <v>35000000</v>
      </c>
      <c r="T18" s="106">
        <f>SUMIFS(Pasākumi_kārtas!$R$5:$R$222,Pasākumi_kārtas!$B$5:$B$222,SAM!O18,Pasākumi_kārtas!$P$5:$P$222,Q18)</f>
        <v>35000000</v>
      </c>
      <c r="U18" s="106">
        <f>SUMIFS(Pasākumi_kārtas!$R$5:$R$222,Pasākumi_kārtas!$B$5:$B$222,SAM!Q18,Pasākumi_kārtas!$P$5:$P$222,SAM!S18)</f>
        <v>0</v>
      </c>
      <c r="V18" s="106">
        <f>SUMIFS(Pasākumi_kārtas!$R$5:$R$222,Pasākumi_kārtas!$B$5:$B$222,SAM!R18,Pasākumi_kārtas!$P$5:$P$222,SAM!T18)</f>
        <v>0</v>
      </c>
      <c r="W18" s="106">
        <f>SUMIFS(Pasākumi_kārtas!$R$5:$R$222,Pasākumi_kārtas!$B$5:$B$222,SAM!S18,Pasākumi_kārtas!$P$5:$P$222,SAM!U18)</f>
        <v>0</v>
      </c>
    </row>
    <row r="19" spans="1:23" ht="14.6" customHeight="1" x14ac:dyDescent="0.2">
      <c r="A19" s="37">
        <v>2</v>
      </c>
      <c r="B19" s="126" t="s">
        <v>790</v>
      </c>
      <c r="C19" s="127" t="s">
        <v>793</v>
      </c>
      <c r="D19" s="29" t="s">
        <v>202</v>
      </c>
      <c r="E19" s="29" t="s">
        <v>791</v>
      </c>
      <c r="F19" s="25" t="s">
        <v>794</v>
      </c>
      <c r="G19" s="106">
        <f>SUMIFS(Pasākumi_kārtas!$S$5:$S$222,Pasākumi_kārtas!$E$5:$E$222,SAM!E19)</f>
        <v>201880240</v>
      </c>
      <c r="H19" s="112">
        <f>ROUND(SUMIFS(Pasākumi_kārtas!$R$5:$R$222,Pasākumi_kārtas!$E$5:$E$222,SAM!E19),0)</f>
        <v>171598203</v>
      </c>
      <c r="I19" s="106">
        <f>SUMIFS(Pasākumi_kārtas!$R$5:$R$222,Pasākumi_kārtas!$E$5:$E$222,SAM!$E19,Pasākumi_kārtas!$P$5:$P$222,I$3)</f>
        <v>0</v>
      </c>
      <c r="J19" s="106">
        <f>SUMIFS(Pasākumi_kārtas!$R$5:$R$222,Pasākumi_kārtas!$E$5:$E$222,SAM!$E19,Pasākumi_kārtas!$P$5:$P$222,J$3)</f>
        <v>171598203</v>
      </c>
      <c r="K19" s="106">
        <f>SUMIFS(Pasākumi_kārtas!$R$5:$R$222,Pasākumi_kārtas!$E$5:$E$222,SAM!$E19,Pasākumi_kārtas!$P$5:$P$222,K$3)</f>
        <v>0</v>
      </c>
      <c r="L19" s="106">
        <f>SUMIFS(Pasākumi_kārtas!$R$5:$R$222,Pasākumi_kārtas!$E$5:$E$222,SAM!$E19,Pasākumi_kārtas!$P$5:$P$222,L$3)</f>
        <v>0</v>
      </c>
      <c r="N19" s="123" t="s">
        <v>619</v>
      </c>
      <c r="O19" s="87"/>
      <c r="P19" s="82"/>
      <c r="Q19" s="124"/>
      <c r="R19" s="125">
        <f>R20+R21+R22</f>
        <v>791386640</v>
      </c>
      <c r="S19" s="125">
        <f t="shared" ref="S19" si="2">S20+S21+S22</f>
        <v>672678635</v>
      </c>
      <c r="T19" s="125">
        <f>T20+T21+T22</f>
        <v>78065727</v>
      </c>
      <c r="U19" s="125">
        <f>U20+U21+U22</f>
        <v>594612908</v>
      </c>
      <c r="V19" s="125">
        <f t="shared" ref="V19:W19" si="3">V20+V21+V22</f>
        <v>0</v>
      </c>
      <c r="W19" s="125">
        <f t="shared" si="3"/>
        <v>0</v>
      </c>
    </row>
    <row r="20" spans="1:23" ht="14.6" customHeight="1" x14ac:dyDescent="0.2">
      <c r="A20" s="37">
        <v>2</v>
      </c>
      <c r="B20" s="29" t="s">
        <v>1436</v>
      </c>
      <c r="C20" s="121" t="s">
        <v>1517</v>
      </c>
      <c r="D20" s="29" t="s">
        <v>4</v>
      </c>
      <c r="E20" s="29" t="s">
        <v>1437</v>
      </c>
      <c r="F20" s="25" t="s">
        <v>1538</v>
      </c>
      <c r="G20" s="106">
        <f>SUMIFS(Pasākumi_kārtas!$S$5:$S$222,Pasākumi_kārtas!$E$5:$E$222,SAM!E20)</f>
        <v>64570017</v>
      </c>
      <c r="H20" s="112">
        <f>ROUND(SUMIFS(Pasākumi_kārtas!$R$5:$R$222,Pasākumi_kārtas!$E$5:$E$222,SAM!E20),0)</f>
        <v>54884514</v>
      </c>
      <c r="I20" s="106">
        <f>SUMIFS(Pasākumi_kārtas!$R$5:$R$222,Pasākumi_kārtas!$E$5:$E$222,SAM!$E20,Pasākumi_kārtas!$P$5:$P$222,I$3)</f>
        <v>54884514</v>
      </c>
      <c r="J20" s="106">
        <f>SUMIFS(Pasākumi_kārtas!$R$5:$R$222,Pasākumi_kārtas!$E$5:$E$222,SAM!$E20,Pasākumi_kārtas!$P$5:$P$222,J$3)</f>
        <v>0</v>
      </c>
      <c r="K20" s="106">
        <f>SUMIFS(Pasākumi_kārtas!$R$5:$R$222,Pasākumi_kārtas!$E$5:$E$222,SAM!$E20,Pasākumi_kārtas!$P$5:$P$222,K$3)</f>
        <v>0</v>
      </c>
      <c r="L20" s="106">
        <f>SUMIFS(Pasākumi_kārtas!$R$5:$R$222,Pasākumi_kārtas!$E$5:$E$222,SAM!$E20,Pasākumi_kārtas!$P$5:$P$222,L$3)</f>
        <v>0</v>
      </c>
      <c r="N20" s="37">
        <v>3</v>
      </c>
      <c r="O20" s="37" t="s">
        <v>13</v>
      </c>
      <c r="P20" s="118" t="s">
        <v>30</v>
      </c>
      <c r="Q20" s="115" t="s">
        <v>202</v>
      </c>
      <c r="R20" s="106">
        <f>SUMIFS($G$4:$G$42,$B$4:$B$42,O20,$D$4:$D$42,Q20)</f>
        <v>410279454</v>
      </c>
      <c r="S20" s="106">
        <f>SUMIFS(Pasākumi_kārtas!$R$5:$R$222,Pasākumi_kārtas!$B$5:$B$222,SAM!O20,Pasākumi_kārtas!$P$5:$P$222,SAM!Q20)</f>
        <v>348737530</v>
      </c>
      <c r="T20" s="106"/>
      <c r="U20" s="106">
        <f>SUMIFS(Pasākumi_kārtas!$R$5:$R$222,Pasākumi_kārtas!$B$5:$B$222,SAM!O20,Pasākumi_kārtas!$P$5:$P$222,Q20)</f>
        <v>348737530</v>
      </c>
      <c r="V20" s="106"/>
      <c r="W20" s="106"/>
    </row>
    <row r="21" spans="1:23" ht="14.6" customHeight="1" x14ac:dyDescent="0.2">
      <c r="A21" s="37">
        <v>2</v>
      </c>
      <c r="B21" s="29" t="s">
        <v>1733</v>
      </c>
      <c r="C21" s="25" t="s">
        <v>1742</v>
      </c>
      <c r="D21" s="29" t="s">
        <v>4</v>
      </c>
      <c r="E21" s="29" t="s">
        <v>1743</v>
      </c>
      <c r="F21" s="25" t="s">
        <v>1744</v>
      </c>
      <c r="G21" s="106">
        <f>SUMIFS(Pasākumi_kārtas!$S$5:$S$222,Pasākumi_kārtas!$E$5:$E$222,SAM!E21)</f>
        <v>41176472</v>
      </c>
      <c r="H21" s="112">
        <f>ROUND(SUMIFS(Pasākumi_kārtas!$R$5:$R$222,Pasākumi_kārtas!$E$5:$E$222,SAM!E21),0)</f>
        <v>35000000</v>
      </c>
      <c r="I21" s="106">
        <f>SUMIFS(Pasākumi_kārtas!$R$5:$R$222,Pasākumi_kārtas!$E$5:$E$222,SAM!$E21,Pasākumi_kārtas!$P$5:$P$222,I$3)</f>
        <v>35000000</v>
      </c>
      <c r="J21" s="106">
        <f>SUMIFS(Pasākumi_kārtas!$R$5:$R$222,Pasākumi_kārtas!$E$5:$E$222,SAM!$E21,Pasākumi_kārtas!$P$5:$P$222,J$3)</f>
        <v>0</v>
      </c>
      <c r="K21" s="106">
        <f>SUMIFS(Pasākumi_kārtas!$R$5:$R$222,Pasākumi_kārtas!$E$5:$E$222,SAM!$E21,Pasākumi_kārtas!$P$5:$P$222,K$3)</f>
        <v>0</v>
      </c>
      <c r="L21" s="106">
        <f>SUMIFS(Pasākumi_kārtas!$R$5:$R$222,Pasākumi_kārtas!$E$5:$E$222,SAM!$E21,Pasākumi_kārtas!$P$5:$P$222,L$3)</f>
        <v>0</v>
      </c>
      <c r="N21" s="37">
        <v>3</v>
      </c>
      <c r="O21" s="37" t="s">
        <v>1581</v>
      </c>
      <c r="P21" s="83" t="s">
        <v>1740</v>
      </c>
      <c r="Q21" s="122" t="s">
        <v>4</v>
      </c>
      <c r="R21" s="106">
        <f>SUMIFS($G$4:$G$42,$B$4:$B$42,O21,$D$4:$D$42,Q21)</f>
        <v>91842034</v>
      </c>
      <c r="S21" s="106">
        <f>SUMIFS(Pasākumi_kārtas!$R$5:$R$222,Pasākumi_kārtas!$B$5:$B$222,SAM!O21,Pasākumi_kārtas!$P$5:$P$222,SAM!Q21)</f>
        <v>78065727</v>
      </c>
      <c r="T21" s="106">
        <f>SUMIFS(Pasākumi_kārtas!$R$5:$R$222,Pasākumi_kārtas!$B$5:$B$222,SAM!O21,Pasākumi_kārtas!$P$5:$P$222,Q21)</f>
        <v>78065727</v>
      </c>
      <c r="U21" s="86"/>
      <c r="V21" s="106"/>
      <c r="W21" s="106"/>
    </row>
    <row r="22" spans="1:23" ht="14.6" customHeight="1" x14ac:dyDescent="0.2">
      <c r="A22" s="37">
        <v>3</v>
      </c>
      <c r="B22" s="37" t="s">
        <v>13</v>
      </c>
      <c r="C22" s="83" t="s">
        <v>30</v>
      </c>
      <c r="D22" s="29" t="s">
        <v>202</v>
      </c>
      <c r="E22" s="29" t="s">
        <v>48</v>
      </c>
      <c r="F22" s="64" t="s">
        <v>730</v>
      </c>
      <c r="G22" s="106">
        <f>SUMIFS(Pasākumi_kārtas!$S$5:$S$222,Pasākumi_kārtas!$E$5:$E$222,SAM!E22)</f>
        <v>410279454</v>
      </c>
      <c r="H22" s="112">
        <f>ROUND(SUMIFS(Pasākumi_kārtas!$R$5:$R$222,Pasākumi_kārtas!$E$5:$E$222,SAM!E22),0)</f>
        <v>348737530</v>
      </c>
      <c r="I22" s="106">
        <f>SUMIFS(Pasākumi_kārtas!$R$5:$R$222,Pasākumi_kārtas!$E$5:$E$222,SAM!$E22,Pasākumi_kārtas!$P$5:$P$222,I$3)</f>
        <v>0</v>
      </c>
      <c r="J22" s="106">
        <f>SUMIFS(Pasākumi_kārtas!$R$5:$R$222,Pasākumi_kārtas!$E$5:$E$222,SAM!$E22,Pasākumi_kārtas!$P$5:$P$222,J$3)</f>
        <v>348737530</v>
      </c>
      <c r="K22" s="106">
        <f>SUMIFS(Pasākumi_kārtas!$R$5:$R$222,Pasākumi_kārtas!$E$5:$E$222,SAM!$E22,Pasākumi_kārtas!$P$5:$P$222,K$3)</f>
        <v>0</v>
      </c>
      <c r="L22" s="106">
        <f>SUMIFS(Pasākumi_kārtas!$R$5:$R$222,Pasākumi_kārtas!$E$5:$E$222,SAM!$E22,Pasākumi_kārtas!$P$5:$P$222,L$3)</f>
        <v>0</v>
      </c>
      <c r="N22" s="37">
        <v>3</v>
      </c>
      <c r="O22" s="37" t="s">
        <v>1734</v>
      </c>
      <c r="P22" s="83" t="s">
        <v>1739</v>
      </c>
      <c r="Q22" s="122" t="s">
        <v>202</v>
      </c>
      <c r="R22" s="106">
        <f>SUMIFS($G$4:$G$42,$B$4:$B$42,O22,$D$4:$D$42,Q22)</f>
        <v>289265152</v>
      </c>
      <c r="S22" s="106">
        <f>SUMIFS(Pasākumi_kārtas!$R$5:$R$222,Pasākumi_kārtas!$B$5:$B$222,SAM!O22,Pasākumi_kārtas!$P$5:$P$222,SAM!Q22)</f>
        <v>245875378</v>
      </c>
      <c r="T22" s="3">
        <v>0</v>
      </c>
      <c r="U22" s="106">
        <f>SUMIFS(Pasākumi_kārtas!$R$5:$R$222,Pasākumi_kārtas!$B$5:$B$222,SAM!O22,Pasākumi_kārtas!$P$5:$P$222,Q22)</f>
        <v>245875378</v>
      </c>
      <c r="V22" s="106"/>
      <c r="W22" s="106"/>
    </row>
    <row r="23" spans="1:23" ht="14.6" customHeight="1" x14ac:dyDescent="0.2">
      <c r="A23" s="37">
        <v>3</v>
      </c>
      <c r="B23" s="37" t="s">
        <v>1581</v>
      </c>
      <c r="C23" s="83" t="s">
        <v>1740</v>
      </c>
      <c r="D23" s="29" t="s">
        <v>4</v>
      </c>
      <c r="E23" s="29" t="s">
        <v>1582</v>
      </c>
      <c r="F23" s="64" t="s">
        <v>1741</v>
      </c>
      <c r="G23" s="106">
        <f>SUMIFS(Pasākumi_kārtas!$S$5:$S$222,Pasākumi_kārtas!$E$5:$E$222,SAM!E23)</f>
        <v>91842034</v>
      </c>
      <c r="H23" s="112">
        <f>ROUND(SUMIFS(Pasākumi_kārtas!$R$5:$R$222,Pasākumi_kārtas!$E$5:$E$222,SAM!E23),0)</f>
        <v>78065727</v>
      </c>
      <c r="I23" s="106">
        <f>SUMIFS(Pasākumi_kārtas!$R$5:$R$222,Pasākumi_kārtas!$E$5:$E$222,SAM!$E23,Pasākumi_kārtas!$P$5:$P$222,I$3)</f>
        <v>78065727</v>
      </c>
      <c r="J23" s="106">
        <f>SUMIFS(Pasākumi_kārtas!$R$5:$R$222,Pasākumi_kārtas!$E$5:$E$222,SAM!$E23,Pasākumi_kārtas!$P$5:$P$222,J$3)</f>
        <v>0</v>
      </c>
      <c r="K23" s="106">
        <f>SUMIFS(Pasākumi_kārtas!$R$5:$R$222,Pasākumi_kārtas!$E$5:$E$222,SAM!$E23,Pasākumi_kārtas!$P$5:$P$222,K$3)</f>
        <v>0</v>
      </c>
      <c r="L23" s="106">
        <f>SUMIFS(Pasākumi_kārtas!$R$5:$R$222,Pasākumi_kārtas!$E$5:$E$222,SAM!$E23,Pasākumi_kārtas!$P$5:$P$222,L$3)</f>
        <v>0</v>
      </c>
      <c r="N23" s="113" t="s">
        <v>620</v>
      </c>
      <c r="O23" s="81"/>
      <c r="P23" s="82"/>
      <c r="Q23" s="117"/>
      <c r="R23" s="114">
        <f t="shared" ref="R23:W23" si="4">SUM(R24:R30)</f>
        <v>1489349787</v>
      </c>
      <c r="S23" s="114">
        <f t="shared" si="4"/>
        <v>1265947292</v>
      </c>
      <c r="T23" s="114">
        <f t="shared" si="4"/>
        <v>640757146</v>
      </c>
      <c r="U23" s="114">
        <f t="shared" si="4"/>
        <v>0</v>
      </c>
      <c r="V23" s="114">
        <f t="shared" si="4"/>
        <v>625190146</v>
      </c>
      <c r="W23" s="114">
        <f t="shared" si="4"/>
        <v>0</v>
      </c>
    </row>
    <row r="24" spans="1:23" ht="14.6" customHeight="1" x14ac:dyDescent="0.2">
      <c r="A24" s="37">
        <v>3</v>
      </c>
      <c r="B24" s="37" t="s">
        <v>1734</v>
      </c>
      <c r="C24" s="83" t="s">
        <v>1739</v>
      </c>
      <c r="D24" s="29" t="s">
        <v>202</v>
      </c>
      <c r="E24" s="29" t="s">
        <v>1738</v>
      </c>
      <c r="F24" s="64" t="s">
        <v>1757</v>
      </c>
      <c r="G24" s="106">
        <f>SUMIFS(Pasākumi_kārtas!$S$5:$S$222,Pasākumi_kārtas!$E$5:$E$222,SAM!E24)</f>
        <v>289265152</v>
      </c>
      <c r="H24" s="112">
        <f>ROUND(SUMIFS(Pasākumi_kārtas!$R$5:$R$222,Pasākumi_kārtas!$E$5:$E$222,SAM!E24),0)</f>
        <v>245875378</v>
      </c>
      <c r="I24" s="106">
        <f>SUMIFS(Pasākumi_kārtas!$R$5:$R$222,Pasākumi_kārtas!$E$5:$E$222,SAM!$E24,Pasākumi_kārtas!$P$5:$P$222,I$3)</f>
        <v>0</v>
      </c>
      <c r="J24" s="106">
        <f>SUMIFS(Pasākumi_kārtas!$R$5:$R$222,Pasākumi_kārtas!$E$5:$E$222,SAM!$E24,Pasākumi_kārtas!$P$5:$P$222,J$3)</f>
        <v>245875378</v>
      </c>
      <c r="K24" s="106">
        <f>SUMIFS(Pasākumi_kārtas!$R$5:$R$222,Pasākumi_kārtas!$E$5:$E$222,SAM!$E24,Pasākumi_kārtas!$P$5:$P$222,K$3)</f>
        <v>0</v>
      </c>
      <c r="L24" s="106">
        <f>SUMIFS(Pasākumi_kārtas!$R$5:$R$222,Pasākumi_kārtas!$E$5:$E$222,SAM!$E24,Pasākumi_kārtas!$P$5:$P$222,L$3)</f>
        <v>0</v>
      </c>
      <c r="N24" s="37">
        <v>4</v>
      </c>
      <c r="O24" s="37" t="s">
        <v>15</v>
      </c>
      <c r="P24" s="83" t="s">
        <v>16</v>
      </c>
      <c r="Q24" s="115" t="s">
        <v>4</v>
      </c>
      <c r="R24" s="106">
        <f>SUMIFS($G$4:$G$42,$B$4:$B$42,O24,$D$4:$D$42,Q24)</f>
        <v>381992412</v>
      </c>
      <c r="S24" s="106">
        <f>SUMIFS(Pasākumi_kārtas!$R$5:$R$222,Pasākumi_kārtas!$B$5:$B$222,SAM!O24,Pasākumi_kārtas!$P$5:$P$222,SAM!Q24)</f>
        <v>324693545</v>
      </c>
      <c r="T24" s="106">
        <f>SUMIFS(Pasākumi_kārtas!$R$5:$R$222,Pasākumi_kārtas!$B$5:$B$222,SAM!O24,Pasākumi_kārtas!$P$5:$P$222,Q24)</f>
        <v>324693545</v>
      </c>
      <c r="U24" s="106"/>
      <c r="V24" s="106"/>
      <c r="W24" s="106"/>
    </row>
    <row r="25" spans="1:23" ht="13.75" customHeight="1" x14ac:dyDescent="0.2">
      <c r="A25" s="37">
        <v>3</v>
      </c>
      <c r="B25" s="37" t="s">
        <v>15</v>
      </c>
      <c r="C25" s="83" t="s">
        <v>16</v>
      </c>
      <c r="D25" s="29" t="s">
        <v>4</v>
      </c>
      <c r="E25" s="29" t="s">
        <v>49</v>
      </c>
      <c r="F25" s="64" t="s">
        <v>783</v>
      </c>
      <c r="G25" s="106">
        <f>SUMIFS(Pasākumi_kārtas!$S$5:$S$222,Pasākumi_kārtas!$E$5:$E$222,SAM!E25)</f>
        <v>381992412</v>
      </c>
      <c r="H25" s="112">
        <f>ROUND(SUMIFS(Pasākumi_kārtas!$R$5:$R$222,Pasākumi_kārtas!$E$5:$E$222,SAM!E25),0)</f>
        <v>324693545</v>
      </c>
      <c r="I25" s="106">
        <f>SUMIFS(Pasākumi_kārtas!$R$5:$R$222,Pasākumi_kārtas!$E$5:$E$222,SAM!$E25,Pasākumi_kārtas!$P$5:$P$222,I$3)</f>
        <v>324693545</v>
      </c>
      <c r="J25" s="106">
        <f>SUMIFS(Pasākumi_kārtas!$R$5:$R$222,Pasākumi_kārtas!$E$5:$E$222,SAM!$E25,Pasākumi_kārtas!$P$5:$P$222,J$3)</f>
        <v>0</v>
      </c>
      <c r="K25" s="106">
        <f>SUMIFS(Pasākumi_kārtas!$R$5:$R$222,Pasākumi_kārtas!$E$5:$E$222,SAM!$E25,Pasākumi_kārtas!$P$5:$P$222,K$3)</f>
        <v>0</v>
      </c>
      <c r="L25" s="106">
        <f>SUMIFS(Pasākumi_kārtas!$R$5:$R$222,Pasākumi_kārtas!$E$5:$E$222,SAM!$E25,Pasākumi_kārtas!$P$5:$P$222,L$3)</f>
        <v>0</v>
      </c>
      <c r="N25" s="37">
        <v>4</v>
      </c>
      <c r="O25" s="37" t="s">
        <v>15</v>
      </c>
      <c r="P25" s="83" t="s">
        <v>16</v>
      </c>
      <c r="Q25" s="115" t="s">
        <v>217</v>
      </c>
      <c r="R25" s="106">
        <f>SUMIFS($G$4:$G$42,$B$4:$B$42,O25,$D$4:$D$42,Q25)</f>
        <v>58577908</v>
      </c>
      <c r="S25" s="106">
        <f>SUMIFS(Pasākumi_kārtas!$R$5:$R$222,Pasākumi_kārtas!$B$5:$B$222,SAM!O25,Pasākumi_kārtas!$P$5:$P$222,SAM!Q25)</f>
        <v>49791221</v>
      </c>
      <c r="T25" s="106"/>
      <c r="U25" s="106"/>
      <c r="V25" s="106">
        <f>SUMIFS(Pasākumi_kārtas!$R$5:$R$222,Pasākumi_kārtas!$B$5:$B$222,SAM!O25,Pasākumi_kārtas!$P$5:$P$222,Q25)</f>
        <v>49791221</v>
      </c>
      <c r="W25" s="106"/>
    </row>
    <row r="26" spans="1:23" ht="13.75" customHeight="1" x14ac:dyDescent="0.2">
      <c r="A26" s="37">
        <v>4</v>
      </c>
      <c r="B26" s="37" t="s">
        <v>15</v>
      </c>
      <c r="C26" s="83" t="s">
        <v>16</v>
      </c>
      <c r="D26" s="29" t="s">
        <v>217</v>
      </c>
      <c r="E26" s="29" t="s">
        <v>50</v>
      </c>
      <c r="F26" s="64" t="s">
        <v>731</v>
      </c>
      <c r="G26" s="106">
        <f>SUMIFS(Pasākumi_kārtas!$S$5:$S$222,Pasākumi_kārtas!$E$5:$E$222,SAM!E26)</f>
        <v>58577908</v>
      </c>
      <c r="H26" s="112">
        <f>ROUND(SUMIFS(Pasākumi_kārtas!$R$5:$R$222,Pasākumi_kārtas!$E$5:$E$222,SAM!E26),0)</f>
        <v>49791221</v>
      </c>
      <c r="I26" s="106">
        <f>SUMIFS(Pasākumi_kārtas!$R$5:$R$222,Pasākumi_kārtas!$E$5:$E$222,SAM!$E26,Pasākumi_kārtas!$P$5:$P$222,I$3)</f>
        <v>0</v>
      </c>
      <c r="J26" s="106">
        <f>SUMIFS(Pasākumi_kārtas!$R$5:$R$222,Pasākumi_kārtas!$E$5:$E$222,SAM!$E26,Pasākumi_kārtas!$P$5:$P$222,J$3)</f>
        <v>0</v>
      </c>
      <c r="K26" s="106">
        <f>SUMIFS(Pasākumi_kārtas!$R$5:$R$222,Pasākumi_kārtas!$E$5:$E$222,SAM!$E26,Pasākumi_kārtas!$P$5:$P$222,K$3)</f>
        <v>49791221</v>
      </c>
      <c r="L26" s="106">
        <f>SUMIFS(Pasākumi_kārtas!$R$5:$R$222,Pasākumi_kārtas!$E$5:$E$222,SAM!$E26,Pasākumi_kārtas!$P$5:$P$222,L$3)</f>
        <v>0</v>
      </c>
      <c r="N26" s="37">
        <v>4</v>
      </c>
      <c r="O26" s="37" t="s">
        <v>17</v>
      </c>
      <c r="P26" s="83" t="s">
        <v>18</v>
      </c>
      <c r="Q26" s="115" t="s">
        <v>4</v>
      </c>
      <c r="R26" s="106">
        <f>SUMIFS($G$4:$G$42,$B$4:$B$42,O26,$D$4:$D$42,Q26)</f>
        <v>231164071</v>
      </c>
      <c r="S26" s="106">
        <f>SUMIFS(Pasākumi_kārtas!$R$5:$R$222,Pasākumi_kārtas!$B$5:$B$222,SAM!O26,Pasākumi_kārtas!$P$5:$P$222,SAM!Q26)</f>
        <v>196489456</v>
      </c>
      <c r="T26" s="106">
        <f>SUMIFS(Pasākumi_kārtas!$R$5:$R$222,Pasākumi_kārtas!$B$5:$B$222,SAM!O26,Pasākumi_kārtas!$P$5:$P$222,Q26)</f>
        <v>196489456</v>
      </c>
      <c r="U26" s="106"/>
      <c r="V26" s="106"/>
      <c r="W26" s="106"/>
    </row>
    <row r="27" spans="1:23" ht="13.75" customHeight="1" x14ac:dyDescent="0.2">
      <c r="A27" s="37">
        <v>4</v>
      </c>
      <c r="B27" s="37" t="s">
        <v>17</v>
      </c>
      <c r="C27" s="83" t="s">
        <v>18</v>
      </c>
      <c r="D27" s="29" t="s">
        <v>4</v>
      </c>
      <c r="E27" s="29" t="s">
        <v>61</v>
      </c>
      <c r="F27" s="64" t="s">
        <v>778</v>
      </c>
      <c r="G27" s="106">
        <f>SUMIFS(Pasākumi_kārtas!$S$5:$S$222,Pasākumi_kārtas!$E$5:$E$222,SAM!E27)</f>
        <v>231164071</v>
      </c>
      <c r="H27" s="112">
        <f>ROUND(SUMIFS(Pasākumi_kārtas!$R$5:$R$222,Pasākumi_kārtas!$E$5:$E$222,SAM!E27),0)</f>
        <v>196489456</v>
      </c>
      <c r="I27" s="106">
        <f>SUMIFS(Pasākumi_kārtas!$R$5:$R$222,Pasākumi_kārtas!$E$5:$E$222,SAM!$E27,Pasākumi_kārtas!$P$5:$P$222,I$3)</f>
        <v>196489456</v>
      </c>
      <c r="J27" s="106">
        <f>SUMIFS(Pasākumi_kārtas!$R$5:$R$222,Pasākumi_kārtas!$E$5:$E$222,SAM!$E27,Pasākumi_kārtas!$P$5:$P$222,J$3)</f>
        <v>0</v>
      </c>
      <c r="K27" s="106">
        <f>SUMIFS(Pasākumi_kārtas!$R$5:$R$222,Pasākumi_kārtas!$E$5:$E$222,SAM!$E27,Pasākumi_kārtas!$P$5:$P$222,K$3)</f>
        <v>0</v>
      </c>
      <c r="L27" s="106">
        <f>SUMIFS(Pasākumi_kārtas!$R$5:$R$222,Pasākumi_kārtas!$E$5:$E$222,SAM!$E27,Pasākumi_kārtas!$P$5:$P$222,L$3)</f>
        <v>0</v>
      </c>
      <c r="N27" s="37">
        <v>4</v>
      </c>
      <c r="O27" s="37" t="s">
        <v>17</v>
      </c>
      <c r="P27" s="83" t="s">
        <v>18</v>
      </c>
      <c r="Q27" s="115" t="s">
        <v>217</v>
      </c>
      <c r="R27" s="106">
        <f>SUMIFS($G$4:$G$42,$B$4:$B$42,O27,$D$4:$D$42,Q27)</f>
        <v>276031778</v>
      </c>
      <c r="S27" s="106">
        <f>SUMIFS(Pasākumi_kārtas!$R$5:$R$222,Pasākumi_kārtas!$B$5:$B$222,SAM!O27,Pasākumi_kārtas!$P$5:$P$222,SAM!Q27)</f>
        <v>234627006</v>
      </c>
      <c r="T27" s="106"/>
      <c r="U27" s="106"/>
      <c r="V27" s="106">
        <f>SUMIFS(Pasākumi_kārtas!$R$5:$R$222,Pasākumi_kārtas!$B$5:$B$222,SAM!O27,Pasākumi_kārtas!$P$5:$P$222,Q27)</f>
        <v>234627006</v>
      </c>
      <c r="W27" s="106"/>
    </row>
    <row r="28" spans="1:23" ht="13.75" customHeight="1" x14ac:dyDescent="0.2">
      <c r="A28" s="37">
        <v>4</v>
      </c>
      <c r="B28" s="37" t="s">
        <v>17</v>
      </c>
      <c r="C28" s="83" t="s">
        <v>18</v>
      </c>
      <c r="D28" s="29" t="s">
        <v>217</v>
      </c>
      <c r="E28" s="29" t="s">
        <v>51</v>
      </c>
      <c r="F28" s="64" t="s">
        <v>775</v>
      </c>
      <c r="G28" s="106">
        <f>SUMIFS(Pasākumi_kārtas!$S$5:$S$222,Pasākumi_kārtas!$E$5:$E$222,SAM!E28)</f>
        <v>186591456</v>
      </c>
      <c r="H28" s="112">
        <f>ROUND(SUMIFS(Pasākumi_kārtas!$R$5:$R$222,Pasākumi_kārtas!$E$5:$E$222,SAM!E28),0)</f>
        <v>158602735</v>
      </c>
      <c r="I28" s="106">
        <f>SUMIFS(Pasākumi_kārtas!$R$5:$R$222,Pasākumi_kārtas!$E$5:$E$222,SAM!$E28,Pasākumi_kārtas!$P$5:$P$222,I$3)</f>
        <v>0</v>
      </c>
      <c r="J28" s="106">
        <f>SUMIFS(Pasākumi_kārtas!$R$5:$R$222,Pasākumi_kārtas!$E$5:$E$222,SAM!$E28,Pasākumi_kārtas!$P$5:$P$222,J$3)</f>
        <v>0</v>
      </c>
      <c r="K28" s="106">
        <f>SUMIFS(Pasākumi_kārtas!$R$5:$R$222,Pasākumi_kārtas!$E$5:$E$222,SAM!$E28,Pasākumi_kārtas!$P$5:$P$222,K$3)</f>
        <v>158602735</v>
      </c>
      <c r="L28" s="106">
        <f>SUMIFS(Pasākumi_kārtas!$R$5:$R$222,Pasākumi_kārtas!$E$5:$E$222,SAM!$E28,Pasākumi_kārtas!$P$5:$P$222,L$3)</f>
        <v>0</v>
      </c>
      <c r="N28" s="37">
        <v>4</v>
      </c>
      <c r="O28" s="37" t="s">
        <v>19</v>
      </c>
      <c r="P28" s="83" t="s">
        <v>20</v>
      </c>
      <c r="Q28" s="115" t="s">
        <v>4</v>
      </c>
      <c r="R28" s="106">
        <f>SUMIFS($G$4:$G$42,$B$4:$B$42,O28,$D$4:$D$42,Q28)</f>
        <v>140675467</v>
      </c>
      <c r="S28" s="106">
        <f>SUMIFS(Pasākumi_kārtas!$R$5:$R$222,Pasākumi_kārtas!$B$5:$B$222,SAM!O28,Pasākumi_kārtas!$P$5:$P$222,SAM!Q28)</f>
        <v>119574145</v>
      </c>
      <c r="T28" s="106">
        <f>SUMIFS(Pasākumi_kārtas!$R$5:$R$222,Pasākumi_kārtas!$B$5:$B$222,SAM!O28,Pasākumi_kārtas!$P$5:$P$222,Q28)</f>
        <v>119574145</v>
      </c>
      <c r="U28" s="106"/>
      <c r="V28" s="106"/>
      <c r="W28" s="106"/>
    </row>
    <row r="29" spans="1:23" ht="13.75" customHeight="1" x14ac:dyDescent="0.2">
      <c r="A29" s="37">
        <v>4</v>
      </c>
      <c r="B29" s="37" t="s">
        <v>17</v>
      </c>
      <c r="C29" s="83" t="s">
        <v>18</v>
      </c>
      <c r="D29" s="29" t="s">
        <v>217</v>
      </c>
      <c r="E29" s="29" t="s">
        <v>52</v>
      </c>
      <c r="F29" s="64" t="s">
        <v>774</v>
      </c>
      <c r="G29" s="106">
        <f>SUMIFS(Pasākumi_kārtas!$S$5:$S$222,Pasākumi_kārtas!$E$5:$E$222,SAM!E29)</f>
        <v>37989218</v>
      </c>
      <c r="H29" s="112">
        <f>ROUND(SUMIFS(Pasākumi_kārtas!$R$5:$R$222,Pasākumi_kārtas!$E$5:$E$222,SAM!E29),0)</f>
        <v>32290835</v>
      </c>
      <c r="I29" s="106">
        <f>SUMIFS(Pasākumi_kārtas!$R$5:$R$222,Pasākumi_kārtas!$E$5:$E$222,SAM!$E29,Pasākumi_kārtas!$P$5:$P$222,I$3)</f>
        <v>0</v>
      </c>
      <c r="J29" s="106">
        <f>SUMIFS(Pasākumi_kārtas!$R$5:$R$222,Pasākumi_kārtas!$E$5:$E$222,SAM!$E29,Pasākumi_kārtas!$P$5:$P$222,J$3)</f>
        <v>0</v>
      </c>
      <c r="K29" s="106">
        <f>SUMIFS(Pasākumi_kārtas!$R$5:$R$222,Pasākumi_kārtas!$E$5:$E$222,SAM!$E29,Pasākumi_kārtas!$P$5:$P$222,K$3)</f>
        <v>32290835</v>
      </c>
      <c r="L29" s="106">
        <f>SUMIFS(Pasākumi_kārtas!$R$5:$R$222,Pasākumi_kārtas!$E$5:$E$222,SAM!$E29,Pasākumi_kārtas!$P$5:$P$222,L$3)</f>
        <v>0</v>
      </c>
      <c r="N29" s="37">
        <v>4</v>
      </c>
      <c r="O29" s="37" t="s">
        <v>19</v>
      </c>
      <c r="P29" s="83" t="s">
        <v>20</v>
      </c>
      <c r="Q29" s="115" t="s">
        <v>217</v>
      </c>
      <c r="R29" s="106">
        <f>SUMIFS($G$4:$G$42,$B$4:$B$42,O29,$D$4:$D$42,Q29)</f>
        <v>390705879</v>
      </c>
      <c r="S29" s="106">
        <f>SUMIFS(Pasākumi_kārtas!$R$5:$R$222,Pasākumi_kārtas!$B$5:$B$222,SAM!O29,Pasākumi_kārtas!$P$5:$P$222,SAM!Q29)</f>
        <v>332099988</v>
      </c>
      <c r="T29" s="106"/>
      <c r="U29" s="106"/>
      <c r="V29" s="106">
        <f>SUMIFS(Pasākumi_kārtas!$R$5:$R$222,Pasākumi_kārtas!$B$5:$B$222,SAM!O29,Pasākumi_kārtas!$P$5:$P$222,Q29)</f>
        <v>332099988</v>
      </c>
      <c r="W29" s="106"/>
    </row>
    <row r="30" spans="1:23" ht="13.75" customHeight="1" x14ac:dyDescent="0.2">
      <c r="A30" s="37">
        <v>4</v>
      </c>
      <c r="B30" s="37" t="s">
        <v>17</v>
      </c>
      <c r="C30" s="83" t="s">
        <v>18</v>
      </c>
      <c r="D30" s="29" t="s">
        <v>217</v>
      </c>
      <c r="E30" s="29" t="s">
        <v>53</v>
      </c>
      <c r="F30" s="64" t="s">
        <v>732</v>
      </c>
      <c r="G30" s="106">
        <f>SUMIFS(Pasākumi_kārtas!$S$5:$S$222,Pasākumi_kārtas!$E$5:$E$222,SAM!E30)</f>
        <v>51451104</v>
      </c>
      <c r="H30" s="112">
        <f>ROUND(SUMIFS(Pasākumi_kārtas!$R$5:$R$222,Pasākumi_kārtas!$E$5:$E$222,SAM!E30),0)</f>
        <v>43733436</v>
      </c>
      <c r="I30" s="106">
        <f>SUMIFS(Pasākumi_kārtas!$R$5:$R$222,Pasākumi_kārtas!$E$5:$E$222,SAM!$E30,Pasākumi_kārtas!$P$5:$P$222,I$3)</f>
        <v>0</v>
      </c>
      <c r="J30" s="106">
        <f>SUMIFS(Pasākumi_kārtas!$R$5:$R$222,Pasākumi_kārtas!$E$5:$E$222,SAM!$E30,Pasākumi_kārtas!$P$5:$P$222,J$3)</f>
        <v>0</v>
      </c>
      <c r="K30" s="106">
        <f>SUMIFS(Pasākumi_kārtas!$R$5:$R$222,Pasākumi_kārtas!$E$5:$E$222,SAM!$E30,Pasākumi_kārtas!$P$5:$P$222,K$3)</f>
        <v>43733436</v>
      </c>
      <c r="L30" s="106">
        <f>SUMIFS(Pasākumi_kārtas!$R$5:$R$222,Pasākumi_kārtas!$E$5:$E$222,SAM!$E30,Pasākumi_kārtas!$P$5:$P$222,L$3)</f>
        <v>0</v>
      </c>
      <c r="N30" s="37">
        <v>4</v>
      </c>
      <c r="O30" s="37" t="s">
        <v>322</v>
      </c>
      <c r="P30" s="83" t="s">
        <v>324</v>
      </c>
      <c r="Q30" s="115" t="s">
        <v>217</v>
      </c>
      <c r="R30" s="106">
        <f>SUMIFS($G$4:$G$42,$B$4:$B$42,O30,$D$4:$D$42,Q30)</f>
        <v>10202272</v>
      </c>
      <c r="S30" s="106">
        <f>SUMIFS(Pasākumi_kārtas!$R$5:$R$222,Pasākumi_kārtas!$B$5:$B$222,SAM!O30,Pasākumi_kārtas!$P$5:$P$222,SAM!Q30)</f>
        <v>8671931</v>
      </c>
      <c r="T30" s="106"/>
      <c r="U30" s="106"/>
      <c r="V30" s="106">
        <f>SUMIFS(Pasākumi_kārtas!$R$5:$R$222,Pasākumi_kārtas!$B$5:$B$222,SAM!O30,Pasākumi_kārtas!$P$5:$P$222,Q30)</f>
        <v>8671931</v>
      </c>
      <c r="W30" s="106"/>
    </row>
    <row r="31" spans="1:23" ht="13.75" customHeight="1" x14ac:dyDescent="0.2">
      <c r="A31" s="37">
        <v>4</v>
      </c>
      <c r="B31" s="37" t="s">
        <v>19</v>
      </c>
      <c r="C31" s="83" t="s">
        <v>20</v>
      </c>
      <c r="D31" s="37" t="s">
        <v>4</v>
      </c>
      <c r="E31" s="37" t="s">
        <v>54</v>
      </c>
      <c r="F31" s="116" t="s">
        <v>781</v>
      </c>
      <c r="G31" s="106">
        <f>SUMIFS(Pasākumi_kārtas!$S$5:$S$222,Pasākumi_kārtas!$E$5:$E$222,SAM!E31)</f>
        <v>120509429</v>
      </c>
      <c r="H31" s="112">
        <f>ROUND(SUMIFS(Pasākumi_kārtas!$R$5:$R$222,Pasākumi_kārtas!$E$5:$E$222,SAM!E31),0)</f>
        <v>102433013</v>
      </c>
      <c r="I31" s="106">
        <f>SUMIFS(Pasākumi_kārtas!$R$5:$R$222,Pasākumi_kārtas!$E$5:$E$222,SAM!$E31,Pasākumi_kārtas!$P$5:$P$222,I$3)</f>
        <v>102433013</v>
      </c>
      <c r="J31" s="106">
        <f>SUMIFS(Pasākumi_kārtas!$R$5:$R$222,Pasākumi_kārtas!$E$5:$E$222,SAM!$E31,Pasākumi_kārtas!$P$5:$P$222,J$3)</f>
        <v>0</v>
      </c>
      <c r="K31" s="106">
        <f>SUMIFS(Pasākumi_kārtas!$R$5:$R$222,Pasākumi_kārtas!$E$5:$E$222,SAM!$E31,Pasākumi_kārtas!$P$5:$P$222,K$3)</f>
        <v>0</v>
      </c>
      <c r="L31" s="106">
        <f>SUMIFS(Pasākumi_kārtas!$R$5:$R$222,Pasākumi_kārtas!$E$5:$E$222,SAM!$E31,Pasākumi_kārtas!$P$5:$P$222,L$3)</f>
        <v>0</v>
      </c>
      <c r="N31" s="113" t="s">
        <v>621</v>
      </c>
      <c r="O31" s="81"/>
      <c r="P31" s="82"/>
      <c r="Q31" s="117"/>
      <c r="R31" s="114">
        <f>R32+R33</f>
        <v>299656947</v>
      </c>
      <c r="S31" s="114">
        <f t="shared" ref="S31:W31" si="5">S32+S33</f>
        <v>254708402</v>
      </c>
      <c r="T31" s="114">
        <f t="shared" si="5"/>
        <v>254708402</v>
      </c>
      <c r="U31" s="114">
        <f t="shared" si="5"/>
        <v>0</v>
      </c>
      <c r="V31" s="114">
        <f t="shared" si="5"/>
        <v>0</v>
      </c>
      <c r="W31" s="114">
        <f t="shared" si="5"/>
        <v>0</v>
      </c>
    </row>
    <row r="32" spans="1:23" ht="13.75" customHeight="1" x14ac:dyDescent="0.2">
      <c r="A32" s="37">
        <v>4</v>
      </c>
      <c r="B32" s="37" t="s">
        <v>19</v>
      </c>
      <c r="C32" s="83" t="s">
        <v>20</v>
      </c>
      <c r="D32" s="37" t="s">
        <v>4</v>
      </c>
      <c r="E32" s="37" t="s">
        <v>55</v>
      </c>
      <c r="F32" s="116" t="s">
        <v>733</v>
      </c>
      <c r="G32" s="106">
        <f>SUMIFS(Pasākumi_kārtas!$S$5:$S$222,Pasākumi_kārtas!$E$5:$E$222,SAM!E32)</f>
        <v>20166038</v>
      </c>
      <c r="H32" s="112">
        <f>ROUND(SUMIFS(Pasākumi_kārtas!$R$5:$R$222,Pasākumi_kārtas!$E$5:$E$222,SAM!E32),0)</f>
        <v>17141132</v>
      </c>
      <c r="I32" s="106">
        <f>SUMIFS(Pasākumi_kārtas!$R$5:$R$222,Pasākumi_kārtas!$E$5:$E$222,SAM!$E32,Pasākumi_kārtas!$P$5:$P$222,I$3)</f>
        <v>17141132</v>
      </c>
      <c r="J32" s="106">
        <f>SUMIFS(Pasākumi_kārtas!$R$5:$R$222,Pasākumi_kārtas!$E$5:$E$222,SAM!$E32,Pasākumi_kārtas!$P$5:$P$222,J$3)</f>
        <v>0</v>
      </c>
      <c r="K32" s="106">
        <f>SUMIFS(Pasākumi_kārtas!$R$5:$R$222,Pasākumi_kārtas!$E$5:$E$222,SAM!$E32,Pasākumi_kārtas!$P$5:$P$222,K$3)</f>
        <v>0</v>
      </c>
      <c r="L32" s="106">
        <f>SUMIFS(Pasākumi_kārtas!$R$5:$R$222,Pasākumi_kārtas!$E$5:$E$222,SAM!$E32,Pasākumi_kārtas!$P$5:$P$222,L$3)</f>
        <v>0</v>
      </c>
      <c r="N32" s="37">
        <v>5</v>
      </c>
      <c r="O32" s="37" t="s">
        <v>21</v>
      </c>
      <c r="P32" s="83" t="s">
        <v>59</v>
      </c>
      <c r="Q32" s="115" t="s">
        <v>4</v>
      </c>
      <c r="R32" s="106">
        <f>SUMIFS($G$4:$G$42,$B$4:$B$42,O32,$D$4:$D$42,Q32)</f>
        <v>273543427</v>
      </c>
      <c r="S32" s="106">
        <f>SUMIFS(Pasākumi_kārtas!$R$5:$R$222,Pasākumi_kārtas!$B$5:$B$222,SAM!O32,Pasākumi_kārtas!$P$5:$P$222,SAM!Q32)</f>
        <v>232511910</v>
      </c>
      <c r="T32" s="106">
        <f>SUMIFS(Pasākumi_kārtas!$R$5:$R$222,Pasākumi_kārtas!$B$5:$B$222,SAM!O32,Pasākumi_kārtas!$P$5:$P$222,Q32)</f>
        <v>232511910</v>
      </c>
      <c r="U32" s="106"/>
      <c r="V32" s="106"/>
      <c r="W32" s="106"/>
    </row>
    <row r="33" spans="1:23" ht="13.75" customHeight="1" x14ac:dyDescent="0.2">
      <c r="A33" s="37">
        <v>4</v>
      </c>
      <c r="B33" s="37" t="s">
        <v>19</v>
      </c>
      <c r="C33" s="83" t="s">
        <v>20</v>
      </c>
      <c r="D33" s="37" t="s">
        <v>217</v>
      </c>
      <c r="E33" s="37" t="s">
        <v>56</v>
      </c>
      <c r="F33" s="116" t="s">
        <v>734</v>
      </c>
      <c r="G33" s="106">
        <f>SUMIFS(Pasākumi_kārtas!$S$5:$S$222,Pasākumi_kārtas!$E$5:$E$222,SAM!E33)</f>
        <v>154208149</v>
      </c>
      <c r="H33" s="112">
        <f>ROUND(SUMIFS(Pasākumi_kārtas!$R$5:$R$222,Pasākumi_kārtas!$E$5:$E$222,SAM!E33),0)</f>
        <v>131076926</v>
      </c>
      <c r="I33" s="106">
        <f>SUMIFS(Pasākumi_kārtas!$R$5:$R$222,Pasākumi_kārtas!$E$5:$E$222,SAM!$E33,Pasākumi_kārtas!$P$5:$P$222,I$3)</f>
        <v>0</v>
      </c>
      <c r="J33" s="106">
        <f>SUMIFS(Pasākumi_kārtas!$R$5:$R$222,Pasākumi_kārtas!$E$5:$E$222,SAM!$E33,Pasākumi_kārtas!$P$5:$P$222,J$3)</f>
        <v>0</v>
      </c>
      <c r="K33" s="106">
        <f>SUMIFS(Pasākumi_kārtas!$R$5:$R$222,Pasākumi_kārtas!$E$5:$E$222,SAM!$E33,Pasākumi_kārtas!$P$5:$P$222,K$3)</f>
        <v>131076926</v>
      </c>
      <c r="L33" s="106">
        <f>SUMIFS(Pasākumi_kārtas!$R$5:$R$222,Pasākumi_kārtas!$E$5:$E$222,SAM!$E33,Pasākumi_kārtas!$P$5:$P$222,L$3)</f>
        <v>0</v>
      </c>
      <c r="N33" s="37">
        <v>5</v>
      </c>
      <c r="O33" s="37" t="s">
        <v>1732</v>
      </c>
      <c r="P33" s="83" t="s">
        <v>1735</v>
      </c>
      <c r="Q33" s="6" t="s">
        <v>4</v>
      </c>
      <c r="R33" s="106">
        <f>SUMIFS($G$4:$G$42,$B$4:$B$42,O33,$D$4:$D$42,Q33)</f>
        <v>26113520</v>
      </c>
      <c r="S33" s="106">
        <f>SUMIFS(Pasākumi_kārtas!$R$5:$R$222,Pasākumi_kārtas!$B$5:$B$222,SAM!O33,Pasākumi_kārtas!$P$5:$P$222,SAM!Q33)</f>
        <v>22196492</v>
      </c>
      <c r="T33" s="106">
        <f>SUMIFS(Pasākumi_kārtas!$R$5:$R$222,Pasākumi_kārtas!$B$5:$B$222,SAM!O33,Pasākumi_kārtas!$P$5:$P$222,Q33)</f>
        <v>22196492</v>
      </c>
      <c r="U33" s="106"/>
      <c r="V33" s="106"/>
      <c r="W33" s="106"/>
    </row>
    <row r="34" spans="1:23" ht="13.75" customHeight="1" x14ac:dyDescent="0.2">
      <c r="A34" s="37">
        <v>4</v>
      </c>
      <c r="B34" s="37" t="s">
        <v>19</v>
      </c>
      <c r="C34" s="83" t="s">
        <v>20</v>
      </c>
      <c r="D34" s="37" t="s">
        <v>217</v>
      </c>
      <c r="E34" s="37" t="s">
        <v>62</v>
      </c>
      <c r="F34" s="116" t="s">
        <v>776</v>
      </c>
      <c r="G34" s="106">
        <f>SUMIFS(Pasākumi_kārtas!$S$5:$S$222,Pasākumi_kārtas!$E$5:$E$222,SAM!E34)</f>
        <v>27761726</v>
      </c>
      <c r="H34" s="112">
        <f>ROUND(SUMIFS(Pasākumi_kārtas!$R$5:$R$222,Pasākumi_kārtas!$E$5:$E$222,SAM!E34),0)</f>
        <v>23597464</v>
      </c>
      <c r="I34" s="106">
        <f>SUMIFS(Pasākumi_kārtas!$R$5:$R$222,Pasākumi_kārtas!$E$5:$E$222,SAM!$E34,Pasākumi_kārtas!$P$5:$P$222,I$3)</f>
        <v>0</v>
      </c>
      <c r="J34" s="106">
        <f>SUMIFS(Pasākumi_kārtas!$R$5:$R$222,Pasākumi_kārtas!$E$5:$E$222,SAM!$E34,Pasākumi_kārtas!$P$5:$P$222,J$3)</f>
        <v>0</v>
      </c>
      <c r="K34" s="106">
        <f>SUMIFS(Pasākumi_kārtas!$R$5:$R$222,Pasākumi_kārtas!$E$5:$E$222,SAM!$E34,Pasākumi_kārtas!$P$5:$P$222,K$3)</f>
        <v>23597464</v>
      </c>
      <c r="L34" s="106">
        <f>SUMIFS(Pasākumi_kārtas!$R$5:$R$222,Pasākumi_kārtas!$E$5:$E$222,SAM!$E34,Pasākumi_kārtas!$P$5:$P$222,L$3)</f>
        <v>0</v>
      </c>
      <c r="N34" s="113" t="s">
        <v>622</v>
      </c>
      <c r="O34" s="128"/>
      <c r="P34" s="128"/>
      <c r="Q34" s="129"/>
      <c r="R34" s="114">
        <f t="shared" ref="R34:W34" si="6">R35</f>
        <v>216749802</v>
      </c>
      <c r="S34" s="114">
        <f t="shared" si="6"/>
        <v>184237327</v>
      </c>
      <c r="T34" s="114">
        <f t="shared" si="6"/>
        <v>0</v>
      </c>
      <c r="U34" s="114">
        <f t="shared" si="6"/>
        <v>0</v>
      </c>
      <c r="V34" s="114">
        <f t="shared" si="6"/>
        <v>0</v>
      </c>
      <c r="W34" s="114">
        <f t="shared" si="6"/>
        <v>184237327</v>
      </c>
    </row>
    <row r="35" spans="1:23" ht="13.75" customHeight="1" x14ac:dyDescent="0.2">
      <c r="A35" s="37">
        <v>4</v>
      </c>
      <c r="B35" s="37" t="s">
        <v>19</v>
      </c>
      <c r="C35" s="83" t="s">
        <v>20</v>
      </c>
      <c r="D35" s="37" t="s">
        <v>217</v>
      </c>
      <c r="E35" s="37" t="s">
        <v>58</v>
      </c>
      <c r="F35" s="116" t="s">
        <v>735</v>
      </c>
      <c r="G35" s="106">
        <f>SUMIFS(Pasākumi_kārtas!$S$5:$S$222,Pasākumi_kārtas!$E$5:$E$222,SAM!E35)</f>
        <v>97999918</v>
      </c>
      <c r="H35" s="112">
        <f>ROUND(SUMIFS(Pasākumi_kārtas!$R$5:$R$222,Pasākumi_kārtas!$E$5:$E$222,SAM!E35),0)</f>
        <v>83299928</v>
      </c>
      <c r="I35" s="106">
        <f>SUMIFS(Pasākumi_kārtas!$R$5:$R$222,Pasākumi_kārtas!$E$5:$E$222,SAM!$E35,Pasākumi_kārtas!$P$5:$P$222,I$3)</f>
        <v>0</v>
      </c>
      <c r="J35" s="106">
        <f>SUMIFS(Pasākumi_kārtas!$R$5:$R$222,Pasākumi_kārtas!$E$5:$E$222,SAM!$E35,Pasākumi_kārtas!$P$5:$P$222,J$3)</f>
        <v>0</v>
      </c>
      <c r="K35" s="106">
        <f>SUMIFS(Pasākumi_kārtas!$R$5:$R$222,Pasākumi_kārtas!$E$5:$E$222,SAM!$E35,Pasākumi_kārtas!$P$5:$P$222,K$3)</f>
        <v>83299928</v>
      </c>
      <c r="L35" s="106">
        <f>SUMIFS(Pasākumi_kārtas!$R$5:$R$222,Pasākumi_kārtas!$E$5:$E$222,SAM!$E35,Pasākumi_kārtas!$P$5:$P$222,L$3)</f>
        <v>0</v>
      </c>
      <c r="N35" s="37">
        <v>6</v>
      </c>
      <c r="O35" s="37" t="s">
        <v>22</v>
      </c>
      <c r="P35" s="118" t="s">
        <v>31</v>
      </c>
      <c r="Q35" s="115" t="s">
        <v>27</v>
      </c>
      <c r="R35" s="106">
        <f>SUMIFS($G$4:$G$42,$B$4:$B$42,O35,$D$4:$D$42,Q35)</f>
        <v>216749802</v>
      </c>
      <c r="S35" s="106">
        <f>SUMIFS(Pasākumi_kārtas!$R$5:$R$222,Pasākumi_kārtas!$B$5:$B$222,SAM!O35,Pasākumi_kārtas!$P$5:$P$222,SAM!Q35)</f>
        <v>184237327</v>
      </c>
      <c r="T35" s="86"/>
      <c r="U35" s="106"/>
      <c r="V35" s="106"/>
      <c r="W35" s="106">
        <f>SUMIFS(Pasākumi_kārtas!$R$5:$R$222,Pasākumi_kārtas!$B$5:$B$222,SAM!O35,Pasākumi_kārtas!$P$5:$P$222,Q35)</f>
        <v>184237327</v>
      </c>
    </row>
    <row r="36" spans="1:23" ht="13.75" customHeight="1" x14ac:dyDescent="0.2">
      <c r="A36" s="37">
        <v>4</v>
      </c>
      <c r="B36" s="37" t="s">
        <v>19</v>
      </c>
      <c r="C36" s="83" t="s">
        <v>20</v>
      </c>
      <c r="D36" s="37" t="s">
        <v>217</v>
      </c>
      <c r="E36" s="37" t="s">
        <v>63</v>
      </c>
      <c r="F36" s="116" t="s">
        <v>736</v>
      </c>
      <c r="G36" s="106">
        <f>SUMIFS(Pasākumi_kārtas!$S$5:$S$222,Pasākumi_kārtas!$E$5:$E$222,SAM!E36)</f>
        <v>110736086</v>
      </c>
      <c r="H36" s="112">
        <f>ROUND(SUMIFS(Pasākumi_kārtas!$R$5:$R$222,Pasākumi_kārtas!$E$5:$E$222,SAM!E36),0)</f>
        <v>94125670</v>
      </c>
      <c r="I36" s="106">
        <f>SUMIFS(Pasākumi_kārtas!$R$5:$R$222,Pasākumi_kārtas!$E$5:$E$222,SAM!$E36,Pasākumi_kārtas!$P$5:$P$222,I$3)</f>
        <v>0</v>
      </c>
      <c r="J36" s="106">
        <f>SUMIFS(Pasākumi_kārtas!$R$5:$R$222,Pasākumi_kārtas!$E$5:$E$222,SAM!$E36,Pasākumi_kārtas!$P$5:$P$222,J$3)</f>
        <v>0</v>
      </c>
      <c r="K36" s="106">
        <f>SUMIFS(Pasākumi_kārtas!$R$5:$R$222,Pasākumi_kārtas!$E$5:$E$222,SAM!$E36,Pasākumi_kārtas!$P$5:$P$222,K$3)</f>
        <v>94125670</v>
      </c>
      <c r="L36" s="106">
        <f>SUMIFS(Pasākumi_kārtas!$R$5:$R$222,Pasākumi_kārtas!$E$5:$E$222,SAM!$E36,Pasākumi_kārtas!$P$5:$P$222,L$3)</f>
        <v>0</v>
      </c>
      <c r="N36" s="31">
        <v>7</v>
      </c>
      <c r="O36" s="31" t="s">
        <v>1056</v>
      </c>
      <c r="P36" s="130" t="s">
        <v>1637</v>
      </c>
      <c r="Q36" s="131" t="s">
        <v>217</v>
      </c>
      <c r="R36" s="106">
        <f>SUMIFS($G$4:$G$42,$B$4:$B$42,O36,$D$4:$D$42,Q36)</f>
        <v>1933939</v>
      </c>
      <c r="S36" s="132">
        <f>SUMIFS(Pasākumi_kārtas!$R$5:$R$222,Pasākumi_kārtas!$B$5:$B$222,SAM!O36,Pasākumi_kārtas!$P$5:$P$222,SAM!Q36)</f>
        <v>1643848</v>
      </c>
      <c r="T36" s="132"/>
      <c r="U36" s="132"/>
      <c r="V36" s="132">
        <f>SUMIFS(Pasākumi_kārtas!$R$5:$R$222,Pasākumi_kārtas!$B$5:$B$222,SAM!O36,Pasākumi_kārtas!$P$5:$P$222,Q36)</f>
        <v>1643848</v>
      </c>
      <c r="W36" s="132"/>
    </row>
    <row r="37" spans="1:23" ht="13.75" customHeight="1" x14ac:dyDescent="0.2">
      <c r="A37" s="37">
        <v>4</v>
      </c>
      <c r="B37" s="37" t="s">
        <v>322</v>
      </c>
      <c r="C37" s="83" t="s">
        <v>324</v>
      </c>
      <c r="D37" s="37" t="s">
        <v>217</v>
      </c>
      <c r="E37" s="37" t="s">
        <v>323</v>
      </c>
      <c r="F37" s="116" t="s">
        <v>737</v>
      </c>
      <c r="G37" s="106">
        <f>SUMIFS(Pasākumi_kārtas!$S$5:$S$222,Pasākumi_kārtas!$E$5:$E$222,SAM!E37)</f>
        <v>10202272</v>
      </c>
      <c r="H37" s="112">
        <f>ROUND(SUMIFS(Pasākumi_kārtas!$R$5:$R$222,Pasākumi_kārtas!$E$5:$E$222,SAM!E37),0)</f>
        <v>8671931</v>
      </c>
      <c r="I37" s="106">
        <f>SUMIFS(Pasākumi_kārtas!$R$5:$R$222,Pasākumi_kārtas!$E$5:$E$222,SAM!$E37,Pasākumi_kārtas!$P$5:$P$222,I$3)</f>
        <v>0</v>
      </c>
      <c r="J37" s="106">
        <f>SUMIFS(Pasākumi_kārtas!$R$5:$R$222,Pasākumi_kārtas!$E$5:$E$222,SAM!$E37,Pasākumi_kārtas!$P$5:$P$222,J$3)</f>
        <v>0</v>
      </c>
      <c r="K37" s="106">
        <f>SUMIFS(Pasākumi_kārtas!$R$5:$R$222,Pasākumi_kārtas!$E$5:$E$222,SAM!$E37,Pasākumi_kārtas!$P$5:$P$222,K$3)</f>
        <v>8671931</v>
      </c>
      <c r="L37" s="106">
        <f>SUMIFS(Pasākumi_kārtas!$R$5:$R$222,Pasākumi_kārtas!$E$5:$E$222,SAM!$E37,Pasākumi_kārtas!$P$5:$P$222,L$3)</f>
        <v>0</v>
      </c>
      <c r="N37" s="31">
        <v>7</v>
      </c>
      <c r="O37" s="31" t="s">
        <v>1056</v>
      </c>
      <c r="P37" s="130" t="s">
        <v>1638</v>
      </c>
      <c r="Q37" s="131" t="s">
        <v>4</v>
      </c>
      <c r="R37" s="106">
        <f>SUMIFS($G$4:$G$42,$B$4:$B$42,O37,$D$4:$D$42,Q37)</f>
        <v>3529412</v>
      </c>
      <c r="S37" s="132">
        <f>SUMIFS(Pasākumi_kārtas!$R$5:$R$222,Pasākumi_kārtas!$B$5:$B$222,SAM!O37,Pasākumi_kārtas!$P$5:$P$222,SAM!Q37)</f>
        <v>3000000</v>
      </c>
      <c r="T37" s="132">
        <f>SUMIFS(Pasākumi_kārtas!$R$5:$R$222,Pasākumi_kārtas!$B$5:$B$222,SAM!O37,Pasākumi_kārtas!$P$5:$P$222,Q37)</f>
        <v>3000000</v>
      </c>
      <c r="U37" s="132"/>
      <c r="V37" s="132"/>
      <c r="W37" s="132"/>
    </row>
    <row r="38" spans="1:23" ht="13.75" customHeight="1" x14ac:dyDescent="0.2">
      <c r="A38" s="37">
        <v>5</v>
      </c>
      <c r="B38" s="37" t="s">
        <v>21</v>
      </c>
      <c r="C38" s="83" t="s">
        <v>59</v>
      </c>
      <c r="D38" s="37" t="s">
        <v>4</v>
      </c>
      <c r="E38" s="37" t="s">
        <v>57</v>
      </c>
      <c r="F38" s="83" t="s">
        <v>738</v>
      </c>
      <c r="G38" s="106">
        <f>SUMIFS(Pasākumi_kārtas!$S$5:$S$222,Pasākumi_kārtas!$E$5:$E$222,SAM!E38)</f>
        <v>273543427</v>
      </c>
      <c r="H38" s="112">
        <f>ROUND(SUMIFS(Pasākumi_kārtas!$R$5:$R$222,Pasākumi_kārtas!$E$5:$E$222,SAM!E38),0)</f>
        <v>232511910</v>
      </c>
      <c r="I38" s="106">
        <f>SUMIFS(Pasākumi_kārtas!$R$5:$R$222,Pasākumi_kārtas!$E$5:$E$222,SAM!$E38,Pasākumi_kārtas!$P$5:$P$222,I$3)</f>
        <v>232511910</v>
      </c>
      <c r="J38" s="106">
        <f>SUMIFS(Pasākumi_kārtas!$R$5:$R$222,Pasākumi_kārtas!$E$5:$E$222,SAM!$E38,Pasākumi_kārtas!$P$5:$P$222,J$3)</f>
        <v>0</v>
      </c>
      <c r="K38" s="106">
        <f>SUMIFS(Pasākumi_kārtas!$R$5:$R$222,Pasākumi_kārtas!$E$5:$E$222,SAM!$E38,Pasākumi_kārtas!$P$5:$P$222,K$3)</f>
        <v>0</v>
      </c>
      <c r="L38" s="106">
        <f>SUMIFS(Pasākumi_kārtas!$R$5:$R$222,Pasākumi_kārtas!$E$5:$E$222,SAM!$E38,Pasākumi_kārtas!$P$5:$P$222,L$3)</f>
        <v>0</v>
      </c>
      <c r="R38" s="88">
        <f>SUM(R5:R9,R11:R18,R20:R22,R24:R30,R32:R33,R35,R36,R37)</f>
        <v>4977415938</v>
      </c>
      <c r="S38" s="88">
        <f>SUM(S5:S9,S11:S18,S20:S22,S24:S30,S32:S33,S35,S36,S37)</f>
        <v>4230803474</v>
      </c>
      <c r="T38" s="88">
        <f>SUM(T5:T9,T11:T18,T20:T22,T24:T30,T32:T33,T35,T36,T37)</f>
        <v>2565328220</v>
      </c>
      <c r="U38" s="88">
        <f>SUM(U5:U9,U11:U18,U20:U22,U24:U30,U32:U33,U35,U36,U37)</f>
        <v>854403933</v>
      </c>
      <c r="V38" s="88">
        <f>SUM(V5:V9,V11:V18,V20:V22,V24:V30,V32:V33,V35,V36,V37)</f>
        <v>626833994</v>
      </c>
      <c r="W38" s="88">
        <f>SUM(W5:W9,W11:W18,W20:W22,W24:W30,W32:W33,W35,W36,W37)</f>
        <v>184237327</v>
      </c>
    </row>
    <row r="39" spans="1:23" ht="13.75" customHeight="1" x14ac:dyDescent="0.2">
      <c r="A39" s="37">
        <v>5</v>
      </c>
      <c r="B39" s="37" t="s">
        <v>1732</v>
      </c>
      <c r="C39" s="83" t="s">
        <v>1735</v>
      </c>
      <c r="D39" s="37" t="s">
        <v>4</v>
      </c>
      <c r="E39" s="37" t="s">
        <v>1736</v>
      </c>
      <c r="F39" s="83" t="s">
        <v>1737</v>
      </c>
      <c r="G39" s="106">
        <f>SUMIFS(Pasākumi_kārtas!$S$5:$S$222,Pasākumi_kārtas!$E$5:$E$222,SAM!E39)</f>
        <v>26113520</v>
      </c>
      <c r="H39" s="112">
        <f>ROUND(SUMIFS(Pasākumi_kārtas!$R$5:$R$222,Pasākumi_kārtas!$E$5:$E$222,SAM!E39),0)</f>
        <v>22196492</v>
      </c>
      <c r="I39" s="106">
        <f>SUMIFS(Pasākumi_kārtas!$R$5:$R$222,Pasākumi_kārtas!$E$5:$E$222,SAM!$E39,Pasākumi_kārtas!$P$5:$P$222,I$3)</f>
        <v>22196492</v>
      </c>
      <c r="J39" s="106">
        <f>SUMIFS(Pasākumi_kārtas!$R$5:$R$222,Pasākumi_kārtas!$E$5:$E$222,SAM!$E39,Pasākumi_kārtas!$P$5:$P$222,J$3)</f>
        <v>0</v>
      </c>
      <c r="K39" s="106">
        <f>SUMIFS(Pasākumi_kārtas!$R$5:$R$222,Pasākumi_kārtas!$E$5:$E$222,SAM!$E39,Pasākumi_kārtas!$P$5:$P$222,K$3)</f>
        <v>0</v>
      </c>
      <c r="L39" s="106">
        <f>SUMIFS(Pasākumi_kārtas!$R$5:$R$222,Pasākumi_kārtas!$E$5:$E$222,SAM!$E39,Pasākumi_kārtas!$P$5:$P$222,L$3)</f>
        <v>0</v>
      </c>
      <c r="R39" s="2" t="b">
        <f>R38=G43</f>
        <v>1</v>
      </c>
      <c r="S39" s="2" t="b">
        <f>H43=S38</f>
        <v>1</v>
      </c>
      <c r="T39" s="2" t="b">
        <f>I43=T38</f>
        <v>1</v>
      </c>
      <c r="U39" s="2" t="b">
        <f>J43=U38</f>
        <v>1</v>
      </c>
      <c r="V39" s="2" t="b">
        <f>K43=V38</f>
        <v>1</v>
      </c>
      <c r="W39" s="2" t="b">
        <f>L43=W38</f>
        <v>1</v>
      </c>
    </row>
    <row r="40" spans="1:23" ht="13.75" customHeight="1" x14ac:dyDescent="0.2">
      <c r="A40" s="37">
        <v>6</v>
      </c>
      <c r="B40" s="37" t="s">
        <v>22</v>
      </c>
      <c r="C40" s="83" t="s">
        <v>31</v>
      </c>
      <c r="D40" s="37" t="s">
        <v>27</v>
      </c>
      <c r="E40" s="37" t="s">
        <v>60</v>
      </c>
      <c r="F40" s="83" t="s">
        <v>741</v>
      </c>
      <c r="G40" s="106">
        <f>SUMIFS(Pasākumi_kārtas!$S$5:$S$222,Pasākumi_kārtas!$E$5:$E$222,SAM!E40)</f>
        <v>216749802</v>
      </c>
      <c r="H40" s="112">
        <f>ROUND(SUMIFS(Pasākumi_kārtas!$R$5:$R$222,Pasākumi_kārtas!$E$5:$E$222,SAM!E40),0)</f>
        <v>184237327</v>
      </c>
      <c r="I40" s="106">
        <f>SUMIFS(Pasākumi_kārtas!$R$5:$R$222,Pasākumi_kārtas!$E$5:$E$222,SAM!$E40,Pasākumi_kārtas!$P$5:$P$222,I$3)</f>
        <v>0</v>
      </c>
      <c r="J40" s="106">
        <f>SUMIFS(Pasākumi_kārtas!$R$5:$R$222,Pasākumi_kārtas!$E$5:$E$222,SAM!$E40,Pasākumi_kārtas!$P$5:$P$222,J$3)</f>
        <v>0</v>
      </c>
      <c r="K40" s="106">
        <f>SUMIFS(Pasākumi_kārtas!$R$5:$R$222,Pasākumi_kārtas!$E$5:$E$222,SAM!$E40,Pasākumi_kārtas!$P$5:$P$222,K$3)</f>
        <v>0</v>
      </c>
      <c r="L40" s="106">
        <f>SUMIFS(Pasākumi_kārtas!$R$5:$R$222,Pasākumi_kārtas!$E$5:$E$222,SAM!$E40,Pasākumi_kārtas!$P$5:$P$222,L$3)</f>
        <v>184237327</v>
      </c>
    </row>
    <row r="41" spans="1:23" ht="13.75" customHeight="1" x14ac:dyDescent="0.2">
      <c r="A41" s="31">
        <v>7</v>
      </c>
      <c r="B41" s="29" t="s">
        <v>1056</v>
      </c>
      <c r="C41" s="25" t="s">
        <v>958</v>
      </c>
      <c r="D41" s="29" t="s">
        <v>217</v>
      </c>
      <c r="E41" s="29" t="s">
        <v>1409</v>
      </c>
      <c r="F41" s="65" t="s">
        <v>1016</v>
      </c>
      <c r="G41" s="106">
        <f>SUMIFS(Pasākumi_kārtas!$S$5:$S$222,Pasākumi_kārtas!$E$5:$E$222,SAM!E41)</f>
        <v>1933939</v>
      </c>
      <c r="H41" s="133">
        <f>SUMIFS(Pasākumi_kārtas!$R$5:$R$222,Pasākumi_kārtas!$E$5:$E$222,SAM!E41)</f>
        <v>1643848</v>
      </c>
      <c r="I41" s="132">
        <f>SUMIFS(Pasākumi_kārtas!$R$5:$R$222,Pasākumi_kārtas!$E$5:$E$222,SAM!$E41,Pasākumi_kārtas!$P$5:$P$222,I$3)</f>
        <v>0</v>
      </c>
      <c r="J41" s="132">
        <f>SUMIFS(Pasākumi_kārtas!$R$5:$R$222,Pasākumi_kārtas!$E$5:$E$222,SAM!$E41,Pasākumi_kārtas!$P$5:$P$222,J$3)</f>
        <v>0</v>
      </c>
      <c r="K41" s="132">
        <f>SUMIFS(Pasākumi_kārtas!$R$5:$R$222,Pasākumi_kārtas!$E$5:$E$222,SAM!$E41,Pasākumi_kārtas!$P$5:$P$222,K$3)</f>
        <v>1643848</v>
      </c>
      <c r="L41" s="132">
        <f>SUMIFS(Pasākumi_kārtas!$R$5:$R$222,Pasākumi_kārtas!$E$5:$E$222,SAM!$E41,Pasākumi_kārtas!$P$5:$P$222,L$3)</f>
        <v>0</v>
      </c>
    </row>
    <row r="42" spans="1:23" ht="13.75" customHeight="1" x14ac:dyDescent="0.2">
      <c r="A42" s="31">
        <v>7</v>
      </c>
      <c r="B42" s="29" t="s">
        <v>1056</v>
      </c>
      <c r="C42" s="25" t="s">
        <v>958</v>
      </c>
      <c r="D42" s="29" t="s">
        <v>4</v>
      </c>
      <c r="E42" s="29" t="s">
        <v>1410</v>
      </c>
      <c r="F42" s="65" t="s">
        <v>1017</v>
      </c>
      <c r="G42" s="106">
        <f>SUMIFS(Pasākumi_kārtas!$S$5:$S$222,Pasākumi_kārtas!$E$5:$E$222,SAM!E42)</f>
        <v>3529412</v>
      </c>
      <c r="H42" s="133">
        <f>SUMIFS(Pasākumi_kārtas!$R$5:$R$222,Pasākumi_kārtas!$E$5:$E$222,SAM!E42)</f>
        <v>3000000</v>
      </c>
      <c r="I42" s="132">
        <f>SUMIFS(Pasākumi_kārtas!$R$5:$R$222,Pasākumi_kārtas!$E$5:$E$222,SAM!$E42,Pasākumi_kārtas!$P$5:$P$222,I$3)</f>
        <v>3000000</v>
      </c>
      <c r="J42" s="132">
        <f>SUMIFS(Pasākumi_kārtas!$R$5:$R$222,Pasākumi_kārtas!$E$5:$E$222,SAM!$E42,Pasākumi_kārtas!$P$5:$P$222,J$3)</f>
        <v>0</v>
      </c>
      <c r="K42" s="132">
        <f>SUMIFS(Pasākumi_kārtas!$R$5:$R$222,Pasākumi_kārtas!$E$5:$E$222,SAM!$E42,Pasākumi_kārtas!$P$5:$P$222,K$3)</f>
        <v>0</v>
      </c>
      <c r="L42" s="132">
        <f>SUMIFS(Pasākumi_kārtas!$R$5:$R$222,Pasākumi_kārtas!$E$5:$E$222,SAM!$E42,Pasākumi_kārtas!$P$5:$P$222,L$3)</f>
        <v>0</v>
      </c>
    </row>
    <row r="43" spans="1:23" ht="11.95" customHeight="1" x14ac:dyDescent="0.2">
      <c r="E43" s="134"/>
      <c r="F43" s="135" t="s">
        <v>716</v>
      </c>
      <c r="G43" s="136">
        <f>SUM(G4:G42)</f>
        <v>4977415938</v>
      </c>
      <c r="H43" s="136">
        <f>SUM(H4:H42)</f>
        <v>4230803474</v>
      </c>
      <c r="I43" s="136">
        <f>SUM(I4:I42)</f>
        <v>2565328220</v>
      </c>
      <c r="J43" s="136">
        <f>SUM(J4:J42)</f>
        <v>854403933</v>
      </c>
      <c r="K43" s="136">
        <f>SUM(K4:K42)</f>
        <v>626833994</v>
      </c>
      <c r="L43" s="136">
        <f>SUM(L4:L42)</f>
        <v>184237327</v>
      </c>
    </row>
    <row r="44" spans="1:23" ht="11.95" customHeight="1" x14ac:dyDescent="0.2">
      <c r="G44" s="2" t="b">
        <f>G43=Pasākumi_kārtas!S223</f>
        <v>1</v>
      </c>
      <c r="H44" s="2" t="b">
        <f>H43=S38</f>
        <v>1</v>
      </c>
      <c r="I44" s="18"/>
    </row>
    <row r="47" spans="1:23" x14ac:dyDescent="0.2">
      <c r="G47" s="137"/>
      <c r="H47" s="18"/>
    </row>
    <row r="48" spans="1:23" s="139" customFormat="1" x14ac:dyDescent="0.2">
      <c r="A48" s="138" t="s">
        <v>754</v>
      </c>
    </row>
    <row r="49" spans="1:14" ht="37.5" customHeight="1" x14ac:dyDescent="0.2">
      <c r="F49" s="319" t="s">
        <v>218</v>
      </c>
      <c r="G49" s="107" t="s">
        <v>742</v>
      </c>
      <c r="H49" s="107" t="s">
        <v>717</v>
      </c>
      <c r="I49" s="110" t="s">
        <v>4</v>
      </c>
      <c r="J49" s="110" t="s">
        <v>202</v>
      </c>
      <c r="K49" s="110" t="s">
        <v>217</v>
      </c>
      <c r="L49" s="110" t="s">
        <v>27</v>
      </c>
    </row>
    <row r="50" spans="1:14" x14ac:dyDescent="0.2">
      <c r="C50" s="3" t="s">
        <v>743</v>
      </c>
      <c r="E50" s="3" t="s">
        <v>749</v>
      </c>
      <c r="F50" s="319" t="s">
        <v>743</v>
      </c>
      <c r="G50" s="108">
        <f>R4</f>
        <v>895611054</v>
      </c>
      <c r="H50" s="108">
        <f>S4</f>
        <v>761269384</v>
      </c>
      <c r="I50" s="108">
        <f>T4</f>
        <v>761269384</v>
      </c>
      <c r="J50" s="108">
        <f>U4</f>
        <v>0</v>
      </c>
      <c r="K50" s="108">
        <f>V4</f>
        <v>0</v>
      </c>
      <c r="L50" s="108">
        <f>W4</f>
        <v>0</v>
      </c>
    </row>
    <row r="51" spans="1:14" x14ac:dyDescent="0.2">
      <c r="C51" s="3" t="s">
        <v>744</v>
      </c>
      <c r="E51" s="3" t="s">
        <v>739</v>
      </c>
      <c r="F51" s="319" t="s">
        <v>744</v>
      </c>
      <c r="G51" s="108">
        <f>R10</f>
        <v>1279198357</v>
      </c>
      <c r="H51" s="108">
        <f>S10</f>
        <v>1087318586</v>
      </c>
      <c r="I51" s="108">
        <f>T10</f>
        <v>827527561</v>
      </c>
      <c r="J51" s="108">
        <f>U10</f>
        <v>259791025</v>
      </c>
      <c r="K51" s="108">
        <f>V10</f>
        <v>0</v>
      </c>
      <c r="L51" s="108">
        <f>W10</f>
        <v>0</v>
      </c>
    </row>
    <row r="52" spans="1:14" x14ac:dyDescent="0.2">
      <c r="C52" s="3" t="s">
        <v>745</v>
      </c>
      <c r="E52" s="3" t="s">
        <v>750</v>
      </c>
      <c r="F52" s="319" t="s">
        <v>745</v>
      </c>
      <c r="G52" s="108">
        <f>R19</f>
        <v>791386640</v>
      </c>
      <c r="H52" s="108">
        <f>S19</f>
        <v>672678635</v>
      </c>
      <c r="I52" s="108">
        <f>T19</f>
        <v>78065727</v>
      </c>
      <c r="J52" s="108">
        <f>U19</f>
        <v>594612908</v>
      </c>
      <c r="K52" s="108">
        <f>V19</f>
        <v>0</v>
      </c>
      <c r="L52" s="108">
        <f>W19</f>
        <v>0</v>
      </c>
    </row>
    <row r="53" spans="1:14" x14ac:dyDescent="0.2">
      <c r="C53" s="3" t="s">
        <v>746</v>
      </c>
      <c r="E53" s="3" t="s">
        <v>751</v>
      </c>
      <c r="F53" s="319" t="s">
        <v>746</v>
      </c>
      <c r="G53" s="108">
        <f>R23</f>
        <v>1489349787</v>
      </c>
      <c r="H53" s="108">
        <f>S23</f>
        <v>1265947292</v>
      </c>
      <c r="I53" s="108">
        <f>T23</f>
        <v>640757146</v>
      </c>
      <c r="J53" s="108">
        <f>U23</f>
        <v>0</v>
      </c>
      <c r="K53" s="108">
        <f>V23</f>
        <v>625190146</v>
      </c>
      <c r="L53" s="108">
        <f>W23</f>
        <v>0</v>
      </c>
    </row>
    <row r="54" spans="1:14" x14ac:dyDescent="0.2">
      <c r="C54" s="3" t="s">
        <v>747</v>
      </c>
      <c r="E54" s="3" t="s">
        <v>752</v>
      </c>
      <c r="F54" s="319" t="s">
        <v>747</v>
      </c>
      <c r="G54" s="108">
        <f>R31</f>
        <v>299656947</v>
      </c>
      <c r="H54" s="108">
        <f>S31</f>
        <v>254708402</v>
      </c>
      <c r="I54" s="108">
        <f>T31</f>
        <v>254708402</v>
      </c>
      <c r="J54" s="108">
        <f>U31</f>
        <v>0</v>
      </c>
      <c r="K54" s="108">
        <f>V31</f>
        <v>0</v>
      </c>
      <c r="L54" s="108">
        <f>W31</f>
        <v>0</v>
      </c>
    </row>
    <row r="55" spans="1:14" x14ac:dyDescent="0.2">
      <c r="C55" s="3" t="s">
        <v>748</v>
      </c>
      <c r="E55" s="3" t="s">
        <v>753</v>
      </c>
      <c r="F55" s="319" t="s">
        <v>748</v>
      </c>
      <c r="G55" s="108">
        <f>R34</f>
        <v>216749802</v>
      </c>
      <c r="H55" s="108">
        <f>S34</f>
        <v>184237327</v>
      </c>
      <c r="I55" s="108">
        <f>T34</f>
        <v>0</v>
      </c>
      <c r="J55" s="108">
        <f>U34</f>
        <v>0</v>
      </c>
      <c r="K55" s="108">
        <f>V34</f>
        <v>0</v>
      </c>
      <c r="L55" s="108">
        <f>W34</f>
        <v>184237327</v>
      </c>
    </row>
    <row r="56" spans="1:14" x14ac:dyDescent="0.2">
      <c r="C56" s="3" t="s">
        <v>803</v>
      </c>
      <c r="E56" s="3" t="s">
        <v>1795</v>
      </c>
      <c r="F56" s="319" t="s">
        <v>803</v>
      </c>
      <c r="G56" s="108">
        <f>R36+R37</f>
        <v>5463351</v>
      </c>
      <c r="H56" s="108">
        <f>S36+S37</f>
        <v>4643848</v>
      </c>
      <c r="I56" s="108">
        <f>T37</f>
        <v>3000000</v>
      </c>
      <c r="J56" s="86"/>
      <c r="K56" s="108">
        <f>V36+V37</f>
        <v>1643848</v>
      </c>
      <c r="L56" s="86"/>
    </row>
    <row r="57" spans="1:14" x14ac:dyDescent="0.2">
      <c r="G57" s="142">
        <f>SUM(G50:G56)</f>
        <v>4977415938</v>
      </c>
      <c r="H57" s="142">
        <f>SUM(H50:H56)</f>
        <v>4230803474</v>
      </c>
      <c r="I57" s="142">
        <f t="shared" ref="I57:L57" si="7">SUM(I50:I56)</f>
        <v>2565328220</v>
      </c>
      <c r="J57" s="142">
        <f t="shared" si="7"/>
        <v>854403933</v>
      </c>
      <c r="K57" s="142">
        <f t="shared" si="7"/>
        <v>626833994</v>
      </c>
      <c r="L57" s="142">
        <f t="shared" si="7"/>
        <v>184237327</v>
      </c>
    </row>
    <row r="58" spans="1:14" x14ac:dyDescent="0.2">
      <c r="G58" s="143" t="b">
        <f>G57=R38</f>
        <v>1</v>
      </c>
      <c r="H58" s="143" t="b">
        <f>H43=H57</f>
        <v>1</v>
      </c>
      <c r="I58" s="143" t="b">
        <f>I57=T38</f>
        <v>1</v>
      </c>
      <c r="J58" s="143" t="b">
        <f>J57=U38</f>
        <v>1</v>
      </c>
      <c r="K58" s="143" t="b">
        <f>K57=V38</f>
        <v>1</v>
      </c>
      <c r="L58" s="143" t="b">
        <f>L57=W38</f>
        <v>1</v>
      </c>
    </row>
    <row r="59" spans="1:14" x14ac:dyDescent="0.2">
      <c r="F59" s="18"/>
      <c r="G59" s="88"/>
      <c r="H59" s="88"/>
      <c r="I59" s="88"/>
      <c r="J59" s="88"/>
      <c r="K59" s="88"/>
      <c r="L59" s="88"/>
      <c r="N59" s="18"/>
    </row>
    <row r="61" spans="1:14" s="145" customFormat="1" x14ac:dyDescent="0.2">
      <c r="A61" s="144" t="s">
        <v>758</v>
      </c>
      <c r="G61" s="144" t="s">
        <v>758</v>
      </c>
      <c r="H61" s="144"/>
      <c r="I61" s="144"/>
      <c r="J61" s="144"/>
      <c r="K61" s="144"/>
      <c r="L61" s="144"/>
    </row>
    <row r="63" spans="1:14" ht="15.05" customHeight="1" x14ac:dyDescent="0.2">
      <c r="G63" s="318" t="s">
        <v>1822</v>
      </c>
      <c r="H63" s="146" t="s">
        <v>755</v>
      </c>
      <c r="I63" s="146" t="s">
        <v>756</v>
      </c>
      <c r="J63" s="146" t="s">
        <v>757</v>
      </c>
    </row>
    <row r="64" spans="1:14" x14ac:dyDescent="0.2">
      <c r="G64" s="318"/>
      <c r="H64" s="147">
        <v>0.25</v>
      </c>
      <c r="I64" s="147">
        <v>0.3</v>
      </c>
      <c r="J64" s="147">
        <v>0.08</v>
      </c>
    </row>
    <row r="65" spans="7:15" x14ac:dyDescent="0.2">
      <c r="H65" s="18"/>
      <c r="I65" s="18"/>
      <c r="J65" s="18"/>
      <c r="M65" s="148"/>
      <c r="N65" s="140"/>
      <c r="O65" s="140"/>
    </row>
    <row r="66" spans="7:15" x14ac:dyDescent="0.2">
      <c r="G66" s="3" t="s">
        <v>759</v>
      </c>
      <c r="H66" s="17">
        <f>H64*I57</f>
        <v>641332055</v>
      </c>
      <c r="I66" s="17">
        <f>I57*I64</f>
        <v>769598466</v>
      </c>
      <c r="J66" s="17">
        <f>J64*I57</f>
        <v>205226257.59999999</v>
      </c>
      <c r="M66" s="148"/>
      <c r="N66" s="140"/>
      <c r="O66" s="140"/>
    </row>
    <row r="67" spans="7:15" x14ac:dyDescent="0.2">
      <c r="G67" s="3" t="s">
        <v>1821</v>
      </c>
      <c r="H67" s="20">
        <f>H68*I57</f>
        <v>759050884</v>
      </c>
      <c r="I67" s="20">
        <f>I68*I57</f>
        <v>778583284.50000012</v>
      </c>
      <c r="J67" s="20">
        <f>T31</f>
        <v>254708402</v>
      </c>
      <c r="M67" s="148"/>
      <c r="N67" s="140"/>
      <c r="O67" s="140"/>
    </row>
    <row r="68" spans="7:15" x14ac:dyDescent="0.2">
      <c r="G68" s="3" t="s">
        <v>1821</v>
      </c>
      <c r="H68" s="317">
        <f>(I50-(T8*0.6))/I57</f>
        <v>0.29588840838463937</v>
      </c>
      <c r="I68" s="317">
        <f>(I51-(T15*0.5))/I57</f>
        <v>0.30350240504507453</v>
      </c>
      <c r="J68" s="317">
        <f>J67/I57</f>
        <v>9.9288816150005163E-2</v>
      </c>
    </row>
    <row r="69" spans="7:15" x14ac:dyDescent="0.2">
      <c r="H69" s="18"/>
      <c r="I69" s="18"/>
      <c r="J69" s="18"/>
    </row>
    <row r="70" spans="7:15" x14ac:dyDescent="0.2">
      <c r="K70" s="18"/>
    </row>
    <row r="72" spans="7:15" x14ac:dyDescent="0.2">
      <c r="K72" s="18"/>
    </row>
    <row r="77" spans="7:15" x14ac:dyDescent="0.2">
      <c r="K77" s="18"/>
    </row>
  </sheetData>
  <autoFilter ref="A3:L59" xr:uid="{00000000-0009-0000-0000-000003000000}"/>
  <mergeCells count="1">
    <mergeCell ref="G63:G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V268"/>
  <sheetViews>
    <sheetView zoomScale="130" zoomScaleNormal="130" workbookViewId="0">
      <pane xSplit="7" ySplit="4" topLeftCell="H5" activePane="bottomRight" state="frozen"/>
      <selection pane="topRight" activeCell="G1" sqref="G1"/>
      <selection pane="bottomLeft" activeCell="A5" sqref="A5"/>
      <selection pane="bottomRight" activeCell="H28" sqref="H28"/>
    </sheetView>
  </sheetViews>
  <sheetFormatPr defaultColWidth="9.44140625" defaultRowHeight="10.5" outlineLevelCol="1" x14ac:dyDescent="0.2"/>
  <cols>
    <col min="1" max="1" width="6.5546875" style="3" customWidth="1"/>
    <col min="2" max="2" width="3.5546875" style="6" customWidth="1"/>
    <col min="3" max="3" width="4.44140625" style="6" customWidth="1"/>
    <col min="4" max="4" width="12.44140625" style="3" hidden="1" customWidth="1" outlineLevel="1"/>
    <col min="5" max="5" width="6" style="6" customWidth="1" collapsed="1"/>
    <col min="6" max="6" width="14.44140625" style="3" hidden="1" customWidth="1" outlineLevel="1" collapsed="1"/>
    <col min="7" max="7" width="8.44140625" style="6" customWidth="1" collapsed="1"/>
    <col min="8" max="8" width="21.5546875" style="3" customWidth="1"/>
    <col min="9" max="9" width="5.5546875" style="6" customWidth="1"/>
    <col min="10" max="10" width="4.5546875" style="6" customWidth="1"/>
    <col min="11" max="11" width="15" style="3" customWidth="1"/>
    <col min="12" max="12" width="10" style="5" customWidth="1"/>
    <col min="13" max="13" width="15.5546875" style="18" customWidth="1"/>
    <col min="14" max="14" width="9.44140625" style="5" customWidth="1"/>
    <col min="15" max="15" width="13" style="18" customWidth="1"/>
    <col min="16" max="16" width="9" style="5" customWidth="1"/>
    <col min="17" max="17" width="13" style="18" customWidth="1"/>
    <col min="18" max="18" width="9.5546875" style="5" customWidth="1"/>
    <col min="19" max="19" width="10.5546875" style="18" customWidth="1"/>
    <col min="20" max="20" width="10.5546875" style="5" customWidth="1"/>
    <col min="21" max="21" width="12.44140625" style="18" customWidth="1"/>
    <col min="22" max="22" width="10.5546875" style="5" customWidth="1"/>
    <col min="23" max="23" width="11.5546875" style="18" customWidth="1"/>
    <col min="24" max="24" width="8.44140625" style="3" customWidth="1"/>
    <col min="25" max="25" width="13.5546875" style="5" customWidth="1"/>
    <col min="26" max="26" width="12.5546875" style="18" customWidth="1"/>
    <col min="27" max="27" width="11.44140625" style="5" customWidth="1"/>
    <col min="28" max="28" width="12.5546875" style="18" customWidth="1"/>
    <col min="29" max="29" width="11.44140625" style="5" customWidth="1"/>
    <col min="30" max="30" width="12.5546875" style="18" customWidth="1"/>
    <col min="31" max="31" width="12.5546875" style="5" customWidth="1"/>
    <col min="32" max="32" width="12.5546875" style="18" customWidth="1"/>
    <col min="33" max="33" width="7.44140625" style="2" customWidth="1"/>
    <col min="34" max="34" width="13.44140625" style="5" customWidth="1"/>
    <col min="35" max="35" width="13.44140625" style="18" customWidth="1"/>
    <col min="36" max="36" width="12.44140625" style="5" customWidth="1"/>
    <col min="37" max="37" width="11.5546875" style="18" customWidth="1"/>
    <col min="38" max="38" width="7.44140625" style="2" customWidth="1"/>
    <col min="39" max="39" width="12" style="5" customWidth="1"/>
    <col min="40" max="40" width="12" style="18" customWidth="1"/>
    <col min="41" max="41" width="12" style="5" customWidth="1"/>
    <col min="42" max="42" width="12" style="18" customWidth="1"/>
    <col min="43" max="43" width="7.44140625" style="2" customWidth="1"/>
    <col min="44" max="44" width="12.5546875" style="5" customWidth="1"/>
    <col min="45" max="47" width="12.5546875" style="18" customWidth="1"/>
    <col min="48" max="48" width="7.44140625" style="2" customWidth="1"/>
    <col min="49" max="16384" width="9.44140625" style="3"/>
  </cols>
  <sheetData>
    <row r="1" spans="1:48" s="236" customFormat="1" x14ac:dyDescent="0.2">
      <c r="B1" s="238" t="s">
        <v>341</v>
      </c>
      <c r="C1" s="239"/>
      <c r="E1" s="239"/>
      <c r="G1" s="239"/>
      <c r="I1" s="239"/>
      <c r="J1" s="239"/>
      <c r="K1" s="240">
        <v>0.4</v>
      </c>
      <c r="L1" s="241">
        <v>1</v>
      </c>
      <c r="M1" s="242" t="s">
        <v>1569</v>
      </c>
      <c r="N1" s="243"/>
      <c r="O1" s="150"/>
      <c r="P1" s="243"/>
      <c r="Q1" s="150"/>
      <c r="R1" s="243"/>
      <c r="S1" s="150"/>
      <c r="T1" s="243"/>
      <c r="U1" s="150"/>
      <c r="V1" s="243"/>
      <c r="W1" s="150"/>
      <c r="Y1" s="243"/>
      <c r="Z1" s="150"/>
      <c r="AA1" s="243"/>
      <c r="AB1" s="150"/>
      <c r="AC1" s="243"/>
      <c r="AD1" s="150"/>
      <c r="AE1" s="243"/>
      <c r="AF1" s="150"/>
      <c r="AG1" s="237"/>
      <c r="AH1" s="243"/>
      <c r="AI1" s="150"/>
      <c r="AJ1" s="243"/>
      <c r="AK1" s="150"/>
      <c r="AL1" s="237"/>
      <c r="AM1" s="243"/>
      <c r="AN1" s="150"/>
      <c r="AO1" s="243"/>
      <c r="AP1" s="150"/>
      <c r="AQ1" s="237"/>
      <c r="AR1" s="243"/>
      <c r="AS1" s="150"/>
      <c r="AT1" s="150"/>
      <c r="AU1" s="150"/>
      <c r="AV1" s="237"/>
    </row>
    <row r="2" spans="1:48" ht="6.05" customHeight="1" x14ac:dyDescent="0.2"/>
    <row r="3" spans="1:48" ht="10" customHeight="1" x14ac:dyDescent="0.2">
      <c r="K3" s="244"/>
      <c r="L3" s="244"/>
      <c r="M3" s="78"/>
    </row>
    <row r="4" spans="1:48" s="154" customFormat="1" ht="38.950000000000003" customHeight="1" x14ac:dyDescent="0.3">
      <c r="A4" s="245" t="str">
        <f>Pasākumi_kārtas!V4</f>
        <v>Atbildīgā iestāde</v>
      </c>
      <c r="B4" s="246" t="s">
        <v>23</v>
      </c>
      <c r="C4" s="246" t="s">
        <v>0</v>
      </c>
      <c r="D4" s="247" t="s">
        <v>24</v>
      </c>
      <c r="E4" s="248" t="s">
        <v>25</v>
      </c>
      <c r="F4" s="247" t="s">
        <v>34</v>
      </c>
      <c r="G4" s="246" t="s">
        <v>230</v>
      </c>
      <c r="H4" s="246" t="s">
        <v>228</v>
      </c>
      <c r="I4" s="246" t="s">
        <v>26</v>
      </c>
      <c r="J4" s="248" t="s">
        <v>1</v>
      </c>
      <c r="K4" s="246" t="s">
        <v>330</v>
      </c>
      <c r="L4" s="249" t="s">
        <v>335</v>
      </c>
      <c r="M4" s="250" t="s">
        <v>336</v>
      </c>
      <c r="N4" s="249" t="s">
        <v>335</v>
      </c>
      <c r="O4" s="250" t="s">
        <v>336</v>
      </c>
      <c r="P4" s="249" t="s">
        <v>335</v>
      </c>
      <c r="Q4" s="250" t="s">
        <v>336</v>
      </c>
      <c r="R4" s="249" t="s">
        <v>335</v>
      </c>
      <c r="S4" s="250" t="s">
        <v>336</v>
      </c>
      <c r="T4" s="249" t="s">
        <v>335</v>
      </c>
      <c r="U4" s="250" t="s">
        <v>336</v>
      </c>
      <c r="V4" s="249" t="s">
        <v>335</v>
      </c>
      <c r="W4" s="250" t="s">
        <v>336</v>
      </c>
      <c r="X4" s="1" t="s">
        <v>342</v>
      </c>
      <c r="Y4" s="249" t="s">
        <v>337</v>
      </c>
      <c r="Z4" s="250" t="s">
        <v>336</v>
      </c>
      <c r="AA4" s="249" t="s">
        <v>337</v>
      </c>
      <c r="AB4" s="250" t="s">
        <v>336</v>
      </c>
      <c r="AC4" s="249" t="s">
        <v>337</v>
      </c>
      <c r="AD4" s="250" t="s">
        <v>336</v>
      </c>
      <c r="AE4" s="249" t="s">
        <v>337</v>
      </c>
      <c r="AF4" s="250" t="s">
        <v>336</v>
      </c>
      <c r="AG4" s="1" t="s">
        <v>342</v>
      </c>
      <c r="AH4" s="249" t="s">
        <v>338</v>
      </c>
      <c r="AI4" s="250" t="s">
        <v>336</v>
      </c>
      <c r="AJ4" s="249" t="s">
        <v>338</v>
      </c>
      <c r="AK4" s="250" t="s">
        <v>336</v>
      </c>
      <c r="AL4" s="1" t="s">
        <v>342</v>
      </c>
      <c r="AM4" s="249" t="s">
        <v>339</v>
      </c>
      <c r="AN4" s="250" t="s">
        <v>336</v>
      </c>
      <c r="AO4" s="249" t="s">
        <v>339</v>
      </c>
      <c r="AP4" s="250" t="s">
        <v>336</v>
      </c>
      <c r="AQ4" s="1" t="s">
        <v>342</v>
      </c>
      <c r="AR4" s="249" t="s">
        <v>340</v>
      </c>
      <c r="AS4" s="250" t="s">
        <v>336</v>
      </c>
      <c r="AT4" s="249" t="s">
        <v>340</v>
      </c>
      <c r="AU4" s="250" t="s">
        <v>336</v>
      </c>
      <c r="AV4" s="1" t="s">
        <v>342</v>
      </c>
    </row>
    <row r="5" spans="1:48" x14ac:dyDescent="0.2">
      <c r="A5" s="85" t="str">
        <f>Pasākumi_kārtas!V5</f>
        <v>IZM</v>
      </c>
      <c r="B5" s="85">
        <f>Pasākumi_kārtas!A5</f>
        <v>1</v>
      </c>
      <c r="C5" s="85" t="str">
        <f>Pasākumi_kārtas!B5</f>
        <v>1.1.</v>
      </c>
      <c r="D5" s="86" t="str">
        <f>Pasākumi_kārtas!C5</f>
        <v>Pētniecība un prasmes</v>
      </c>
      <c r="E5" s="85" t="str">
        <f>Pasākumi_kārtas!E5</f>
        <v>1.1.1.</v>
      </c>
      <c r="F5" s="86" t="str">
        <f>Pasākumi_kārtas!F5</f>
        <v xml:space="preserve"> “Pētniecības un inovāciju kapacitātes stiprināšana un progresīvu tehnoloģiju ieviešana  kopējā P&amp;A sistēmā”</v>
      </c>
      <c r="G5" s="37" t="str">
        <f>Pasākumi_kārtas!J5</f>
        <v>1.1.1.1.</v>
      </c>
      <c r="H5" s="105" t="str">
        <f>Pasākumi_kārtas!K5</f>
        <v>Zinātnes politikas ieviešana,vadība un kapacitātes stiprināšana</v>
      </c>
      <c r="I5" s="37" t="str">
        <f>Pasākumi_kārtas!O5</f>
        <v>_</v>
      </c>
      <c r="J5" s="37" t="str">
        <f>Pasākumi_kārtas!P5</f>
        <v>ERAF</v>
      </c>
      <c r="K5" s="106">
        <f>Pasākumi_kārtas!R5</f>
        <v>12239103</v>
      </c>
      <c r="L5" s="251">
        <v>16</v>
      </c>
      <c r="M5" s="106">
        <v>3059776</v>
      </c>
      <c r="N5" s="251">
        <v>23</v>
      </c>
      <c r="O5" s="106">
        <v>3059776</v>
      </c>
      <c r="P5" s="251">
        <v>28</v>
      </c>
      <c r="Q5" s="106">
        <v>3059776</v>
      </c>
      <c r="R5" s="252">
        <v>30</v>
      </c>
      <c r="S5" s="106">
        <v>3059775</v>
      </c>
      <c r="T5" s="37"/>
      <c r="U5" s="106"/>
      <c r="V5" s="37"/>
      <c r="W5" s="106"/>
      <c r="X5" s="2" t="b">
        <f t="shared" ref="X5:X59" si="0">K5=M5+O5+Q5+S5+U5+W5</f>
        <v>1</v>
      </c>
      <c r="Y5" s="37">
        <v>1</v>
      </c>
      <c r="Z5" s="108">
        <f t="shared" ref="Z5:Z19" si="1">K5</f>
        <v>12239103</v>
      </c>
      <c r="AA5" s="37"/>
      <c r="AB5" s="108"/>
      <c r="AC5" s="37"/>
      <c r="AD5" s="108"/>
      <c r="AE5" s="37"/>
      <c r="AF5" s="108"/>
      <c r="AG5" s="2" t="b">
        <f t="shared" ref="AG5:AG59" si="2">K5=Z5+AB5+AD5+AF5</f>
        <v>1</v>
      </c>
      <c r="AH5" s="37">
        <v>33</v>
      </c>
      <c r="AI5" s="108">
        <f t="shared" ref="AI5:AI32" si="3">K5</f>
        <v>12239103</v>
      </c>
      <c r="AJ5" s="37"/>
      <c r="AK5" s="108"/>
      <c r="AL5" s="2" t="b">
        <f t="shared" ref="AL5:AL32" si="4">K5=AI5+AK5</f>
        <v>1</v>
      </c>
      <c r="AM5" s="37">
        <v>9</v>
      </c>
      <c r="AN5" s="108">
        <f t="shared" ref="AN5:AN30" si="5">K5</f>
        <v>12239103</v>
      </c>
      <c r="AO5" s="37"/>
      <c r="AP5" s="108"/>
      <c r="AQ5" s="2" t="b">
        <f t="shared" ref="AQ5:AQ59" si="6">K5=AN5+AP5</f>
        <v>1</v>
      </c>
      <c r="AR5" s="37">
        <v>3</v>
      </c>
      <c r="AS5" s="108">
        <f t="shared" ref="AS5:AS59" si="7">K5</f>
        <v>12239103</v>
      </c>
      <c r="AT5" s="108"/>
      <c r="AU5" s="108"/>
      <c r="AV5" s="2" t="b">
        <f t="shared" ref="AV5:AV59" si="8">K5=AS5+AU5</f>
        <v>1</v>
      </c>
    </row>
    <row r="6" spans="1:48" x14ac:dyDescent="0.2">
      <c r="A6" s="85" t="str">
        <f>Pasākumi_kārtas!V6</f>
        <v>IZM</v>
      </c>
      <c r="B6" s="85">
        <f>Pasākumi_kārtas!A6</f>
        <v>1</v>
      </c>
      <c r="C6" s="85" t="str">
        <f>Pasākumi_kārtas!B6</f>
        <v>1.1.</v>
      </c>
      <c r="D6" s="86" t="str">
        <f>Pasākumi_kārtas!C6</f>
        <v>Pētniecība un prasmes</v>
      </c>
      <c r="E6" s="85" t="str">
        <f>Pasākumi_kārtas!E6</f>
        <v>1.1.1.</v>
      </c>
      <c r="F6" s="86" t="str">
        <f>Pasākumi_kārtas!F6</f>
        <v xml:space="preserve"> “Pētniecības un inovāciju kapacitātes stiprināšana un progresīvu tehnoloģiju ieviešana  kopējā P&amp;A sistēmā”</v>
      </c>
      <c r="G6" s="37" t="str">
        <f>Pasākumi_kārtas!J6</f>
        <v>1.1.1.2.</v>
      </c>
      <c r="H6" s="105" t="str">
        <f>Pasākumi_kārtas!K6</f>
        <v>RIS3 pētniecības un inovācijas centri</v>
      </c>
      <c r="I6" s="37" t="str">
        <f>Pasākumi_kārtas!O6</f>
        <v>_</v>
      </c>
      <c r="J6" s="37" t="str">
        <f>Pasākumi_kārtas!P6</f>
        <v>ERAF</v>
      </c>
      <c r="K6" s="106">
        <f>Pasākumi_kārtas!R6</f>
        <v>36098377</v>
      </c>
      <c r="L6" s="251">
        <v>4</v>
      </c>
      <c r="M6" s="106">
        <f>ROUND(K6/2,0)</f>
        <v>18049189</v>
      </c>
      <c r="N6" s="251">
        <v>8</v>
      </c>
      <c r="O6" s="106">
        <f>ROUNDDOWN(K6/2,0)</f>
        <v>18049188</v>
      </c>
      <c r="P6" s="37"/>
      <c r="Q6" s="106"/>
      <c r="R6" s="37"/>
      <c r="S6" s="106"/>
      <c r="T6" s="37"/>
      <c r="U6" s="106"/>
      <c r="V6" s="37"/>
      <c r="W6" s="106"/>
      <c r="X6" s="2" t="b">
        <f t="shared" si="0"/>
        <v>1</v>
      </c>
      <c r="Y6" s="37">
        <v>1</v>
      </c>
      <c r="Z6" s="108">
        <f t="shared" si="1"/>
        <v>36098377</v>
      </c>
      <c r="AA6" s="37"/>
      <c r="AB6" s="108"/>
      <c r="AC6" s="37"/>
      <c r="AD6" s="108"/>
      <c r="AE6" s="37"/>
      <c r="AF6" s="108"/>
      <c r="AG6" s="2" t="b">
        <f t="shared" si="2"/>
        <v>1</v>
      </c>
      <c r="AH6" s="37">
        <v>33</v>
      </c>
      <c r="AI6" s="108">
        <f t="shared" si="3"/>
        <v>36098377</v>
      </c>
      <c r="AJ6" s="37"/>
      <c r="AK6" s="108"/>
      <c r="AL6" s="2" t="b">
        <f t="shared" si="4"/>
        <v>1</v>
      </c>
      <c r="AM6" s="37">
        <v>9</v>
      </c>
      <c r="AN6" s="108">
        <f t="shared" si="5"/>
        <v>36098377</v>
      </c>
      <c r="AO6" s="37"/>
      <c r="AP6" s="108"/>
      <c r="AQ6" s="2" t="b">
        <f t="shared" si="6"/>
        <v>1</v>
      </c>
      <c r="AR6" s="37">
        <v>3</v>
      </c>
      <c r="AS6" s="108">
        <f t="shared" si="7"/>
        <v>36098377</v>
      </c>
      <c r="AT6" s="108"/>
      <c r="AU6" s="108"/>
      <c r="AV6" s="2" t="b">
        <f t="shared" si="8"/>
        <v>1</v>
      </c>
    </row>
    <row r="7" spans="1:48" x14ac:dyDescent="0.2">
      <c r="A7" s="85" t="str">
        <f>Pasākumi_kārtas!V7</f>
        <v>IZM</v>
      </c>
      <c r="B7" s="85">
        <f>Pasākumi_kārtas!A7</f>
        <v>1</v>
      </c>
      <c r="C7" s="85" t="str">
        <f>Pasākumi_kārtas!B7</f>
        <v>1.1.</v>
      </c>
      <c r="D7" s="86" t="str">
        <f>Pasākumi_kārtas!C7</f>
        <v>Pētniecība un prasmes</v>
      </c>
      <c r="E7" s="85" t="str">
        <f>Pasākumi_kārtas!E7</f>
        <v>1.1.1.</v>
      </c>
      <c r="F7" s="86" t="str">
        <f>Pasākumi_kārtas!F7</f>
        <v xml:space="preserve"> “Pētniecības un inovāciju kapacitātes stiprināšana un progresīvu tehnoloģiju ieviešana  kopējā P&amp;A sistēmā”</v>
      </c>
      <c r="G7" s="37" t="str">
        <f>Pasākumi_kārtas!J7</f>
        <v>1.1.1.3.</v>
      </c>
      <c r="H7" s="105" t="str">
        <f>Pasākumi_kārtas!K7</f>
        <v>Praktiskas ievirzes pētījumi</v>
      </c>
      <c r="I7" s="37">
        <f>Pasākumi_kārtas!O7</f>
        <v>1</v>
      </c>
      <c r="J7" s="37" t="str">
        <f>Pasākumi_kārtas!P7</f>
        <v>ERAF</v>
      </c>
      <c r="K7" s="106">
        <f>Pasākumi_kārtas!R7</f>
        <v>28764290</v>
      </c>
      <c r="L7" s="251">
        <v>10</v>
      </c>
      <c r="M7" s="106">
        <v>6903429</v>
      </c>
      <c r="N7" s="251">
        <v>11</v>
      </c>
      <c r="O7" s="106">
        <v>6903429</v>
      </c>
      <c r="P7" s="251">
        <v>12</v>
      </c>
      <c r="Q7" s="106">
        <v>6903429</v>
      </c>
      <c r="R7" s="251">
        <v>28</v>
      </c>
      <c r="S7" s="106">
        <v>6903429</v>
      </c>
      <c r="T7" s="251">
        <v>29</v>
      </c>
      <c r="U7" s="106">
        <v>1150574</v>
      </c>
      <c r="V7" s="37"/>
      <c r="W7" s="106"/>
      <c r="X7" s="2" t="b">
        <f t="shared" si="0"/>
        <v>1</v>
      </c>
      <c r="Y7" s="37">
        <v>1</v>
      </c>
      <c r="Z7" s="108">
        <f t="shared" si="1"/>
        <v>28764290</v>
      </c>
      <c r="AA7" s="37"/>
      <c r="AB7" s="108"/>
      <c r="AC7" s="37"/>
      <c r="AD7" s="108"/>
      <c r="AE7" s="37"/>
      <c r="AF7" s="108"/>
      <c r="AG7" s="2" t="b">
        <f t="shared" si="2"/>
        <v>1</v>
      </c>
      <c r="AH7" s="37">
        <v>33</v>
      </c>
      <c r="AI7" s="108">
        <f t="shared" si="3"/>
        <v>28764290</v>
      </c>
      <c r="AJ7" s="37"/>
      <c r="AK7" s="108"/>
      <c r="AL7" s="2" t="b">
        <f t="shared" si="4"/>
        <v>1</v>
      </c>
      <c r="AM7" s="37">
        <v>9</v>
      </c>
      <c r="AN7" s="108">
        <f t="shared" si="5"/>
        <v>28764290</v>
      </c>
      <c r="AO7" s="37"/>
      <c r="AP7" s="108"/>
      <c r="AQ7" s="2" t="b">
        <f t="shared" si="6"/>
        <v>1</v>
      </c>
      <c r="AR7" s="37">
        <v>3</v>
      </c>
      <c r="AS7" s="108">
        <f t="shared" si="7"/>
        <v>28764290</v>
      </c>
      <c r="AT7" s="108"/>
      <c r="AU7" s="108"/>
      <c r="AV7" s="2" t="b">
        <f t="shared" si="8"/>
        <v>1</v>
      </c>
    </row>
    <row r="8" spans="1:48" x14ac:dyDescent="0.2">
      <c r="A8" s="85" t="str">
        <f>Pasākumi_kārtas!V8</f>
        <v>IZM</v>
      </c>
      <c r="B8" s="85">
        <f>Pasākumi_kārtas!A8</f>
        <v>1</v>
      </c>
      <c r="C8" s="85" t="str">
        <f>Pasākumi_kārtas!B8</f>
        <v>1.1.</v>
      </c>
      <c r="D8" s="86" t="str">
        <f>Pasākumi_kārtas!C8</f>
        <v>Pētniecība un prasmes</v>
      </c>
      <c r="E8" s="85" t="str">
        <f>Pasākumi_kārtas!E8</f>
        <v>1.1.1.</v>
      </c>
      <c r="F8" s="86" t="str">
        <f>Pasākumi_kārtas!F8</f>
        <v xml:space="preserve"> “Pētniecības un inovāciju kapacitātes stiprināšana un progresīvu tehnoloģiju ieviešana  kopējā P&amp;A sistēmā”</v>
      </c>
      <c r="G8" s="37" t="str">
        <f>Pasākumi_kārtas!J8</f>
        <v>1.1.1.3.</v>
      </c>
      <c r="H8" s="105" t="str">
        <f>Pasākumi_kārtas!K8</f>
        <v>Praktiskas ievirzes pētījumi</v>
      </c>
      <c r="I8" s="37">
        <f>Pasākumi_kārtas!O8</f>
        <v>2</v>
      </c>
      <c r="J8" s="37" t="str">
        <f>Pasākumi_kārtas!P8</f>
        <v>ERAF</v>
      </c>
      <c r="K8" s="106">
        <f>Pasākumi_kārtas!R8</f>
        <v>24372119</v>
      </c>
      <c r="L8" s="251">
        <v>10</v>
      </c>
      <c r="M8" s="106">
        <v>5849309</v>
      </c>
      <c r="N8" s="251">
        <v>8</v>
      </c>
      <c r="O8" s="106">
        <v>5849309</v>
      </c>
      <c r="P8" s="251">
        <v>12</v>
      </c>
      <c r="Q8" s="106">
        <v>5849309</v>
      </c>
      <c r="R8" s="251">
        <v>28</v>
      </c>
      <c r="S8" s="106">
        <v>5849309</v>
      </c>
      <c r="T8" s="251">
        <v>29</v>
      </c>
      <c r="U8" s="106">
        <v>974883</v>
      </c>
      <c r="V8" s="37"/>
      <c r="W8" s="106"/>
      <c r="X8" s="2" t="b">
        <f t="shared" si="0"/>
        <v>1</v>
      </c>
      <c r="Y8" s="37">
        <v>1</v>
      </c>
      <c r="Z8" s="108">
        <f t="shared" si="1"/>
        <v>24372119</v>
      </c>
      <c r="AA8" s="37"/>
      <c r="AB8" s="108"/>
      <c r="AC8" s="37"/>
      <c r="AD8" s="108"/>
      <c r="AE8" s="37"/>
      <c r="AF8" s="108"/>
      <c r="AG8" s="2" t="b">
        <f t="shared" si="2"/>
        <v>1</v>
      </c>
      <c r="AH8" s="37">
        <v>33</v>
      </c>
      <c r="AI8" s="108">
        <f t="shared" si="3"/>
        <v>24372119</v>
      </c>
      <c r="AJ8" s="37"/>
      <c r="AK8" s="108"/>
      <c r="AL8" s="2" t="b">
        <f t="shared" si="4"/>
        <v>1</v>
      </c>
      <c r="AM8" s="37">
        <v>9</v>
      </c>
      <c r="AN8" s="108">
        <f t="shared" si="5"/>
        <v>24372119</v>
      </c>
      <c r="AO8" s="37"/>
      <c r="AP8" s="108"/>
      <c r="AQ8" s="2" t="b">
        <f t="shared" si="6"/>
        <v>1</v>
      </c>
      <c r="AR8" s="37">
        <v>3</v>
      </c>
      <c r="AS8" s="108">
        <f t="shared" si="7"/>
        <v>24372119</v>
      </c>
      <c r="AT8" s="108"/>
      <c r="AU8" s="108"/>
      <c r="AV8" s="2" t="b">
        <f t="shared" si="8"/>
        <v>1</v>
      </c>
    </row>
    <row r="9" spans="1:48" x14ac:dyDescent="0.2">
      <c r="A9" s="85" t="str">
        <f>Pasākumi_kārtas!V9</f>
        <v>IZM</v>
      </c>
      <c r="B9" s="85">
        <f>Pasākumi_kārtas!A9</f>
        <v>1</v>
      </c>
      <c r="C9" s="85" t="str">
        <f>Pasākumi_kārtas!B9</f>
        <v>1.1.</v>
      </c>
      <c r="D9" s="86" t="str">
        <f>Pasākumi_kārtas!C9</f>
        <v>Pētniecība un prasmes</v>
      </c>
      <c r="E9" s="85" t="str">
        <f>Pasākumi_kārtas!E9</f>
        <v>1.1.1.</v>
      </c>
      <c r="F9" s="86" t="str">
        <f>Pasākumi_kārtas!F9</f>
        <v xml:space="preserve"> “Pētniecības un inovāciju kapacitātes stiprināšana un progresīvu tehnoloģiju ieviešana  kopējā P&amp;A sistēmā”</v>
      </c>
      <c r="G9" s="37" t="str">
        <f>Pasākumi_kārtas!J9</f>
        <v>1.1.1.5.</v>
      </c>
      <c r="H9" s="105" t="str">
        <f>Pasākumi_kārtas!K9</f>
        <v>Latvijas pilnvērtīga dalība Apvārsnis Eiropa programmā, tajā skaitā nodrošinot kompleksu atbalsta instrumentu klāstu un sasaisti ar RIS3 specializācijas jomu attīstīšanu</v>
      </c>
      <c r="I9" s="37">
        <f>Pasākumi_kārtas!O9</f>
        <v>1</v>
      </c>
      <c r="J9" s="37" t="str">
        <f>Pasākumi_kārtas!P9</f>
        <v>ERAF</v>
      </c>
      <c r="K9" s="106">
        <f>Pasākumi_kārtas!R9</f>
        <v>12200257</v>
      </c>
      <c r="L9" s="251">
        <v>9</v>
      </c>
      <c r="M9" s="132">
        <v>610012</v>
      </c>
      <c r="N9" s="251">
        <v>10</v>
      </c>
      <c r="O9" s="132">
        <v>610013</v>
      </c>
      <c r="P9" s="251">
        <v>11</v>
      </c>
      <c r="Q9" s="132">
        <v>5490116</v>
      </c>
      <c r="R9" s="251">
        <v>12</v>
      </c>
      <c r="S9" s="132">
        <v>5490116</v>
      </c>
      <c r="T9" s="37"/>
      <c r="U9" s="106"/>
      <c r="V9" s="37"/>
      <c r="W9" s="106"/>
      <c r="X9" s="2" t="b">
        <f t="shared" si="0"/>
        <v>1</v>
      </c>
      <c r="Y9" s="37">
        <v>1</v>
      </c>
      <c r="Z9" s="108">
        <f t="shared" si="1"/>
        <v>12200257</v>
      </c>
      <c r="AA9" s="37"/>
      <c r="AB9" s="108"/>
      <c r="AC9" s="37"/>
      <c r="AD9" s="108"/>
      <c r="AE9" s="37"/>
      <c r="AF9" s="108"/>
      <c r="AG9" s="2" t="b">
        <f t="shared" si="2"/>
        <v>1</v>
      </c>
      <c r="AH9" s="37">
        <v>33</v>
      </c>
      <c r="AI9" s="108">
        <f t="shared" si="3"/>
        <v>12200257</v>
      </c>
      <c r="AJ9" s="37"/>
      <c r="AK9" s="108"/>
      <c r="AL9" s="2" t="b">
        <f t="shared" si="4"/>
        <v>1</v>
      </c>
      <c r="AM9" s="37">
        <v>9</v>
      </c>
      <c r="AN9" s="108">
        <f t="shared" si="5"/>
        <v>12200257</v>
      </c>
      <c r="AO9" s="37"/>
      <c r="AP9" s="108"/>
      <c r="AQ9" s="2" t="b">
        <f t="shared" si="6"/>
        <v>1</v>
      </c>
      <c r="AR9" s="37">
        <v>3</v>
      </c>
      <c r="AS9" s="108">
        <f t="shared" si="7"/>
        <v>12200257</v>
      </c>
      <c r="AT9" s="108"/>
      <c r="AU9" s="108"/>
      <c r="AV9" s="2" t="b">
        <f t="shared" si="8"/>
        <v>1</v>
      </c>
    </row>
    <row r="10" spans="1:48" x14ac:dyDescent="0.2">
      <c r="A10" s="85" t="str">
        <f>Pasākumi_kārtas!V10</f>
        <v>IZM</v>
      </c>
      <c r="B10" s="85">
        <f>Pasākumi_kārtas!A10</f>
        <v>1</v>
      </c>
      <c r="C10" s="85" t="str">
        <f>Pasākumi_kārtas!B10</f>
        <v>1.1.</v>
      </c>
      <c r="D10" s="86" t="str">
        <f>Pasākumi_kārtas!C10</f>
        <v>Pētniecība un prasmes</v>
      </c>
      <c r="E10" s="85" t="str">
        <f>Pasākumi_kārtas!E10</f>
        <v>1.1.1.</v>
      </c>
      <c r="F10" s="86" t="str">
        <f>Pasākumi_kārtas!F10</f>
        <v xml:space="preserve"> “Pētniecības un inovāciju kapacitātes stiprināšana un progresīvu tehnoloģiju ieviešana  kopējā P&amp;A sistēmā”</v>
      </c>
      <c r="G10" s="37" t="str">
        <f>Pasākumi_kārtas!J10</f>
        <v>1.1.1.5.</v>
      </c>
      <c r="H10" s="105" t="str">
        <f>Pasākumi_kārtas!K10</f>
        <v>Latvijas pilnvērtīga dalība Apvārsnis Eiropa programmā, tajā skaitā nodrošinot kompleksu atbalsta instrumentu klāstu un sasaisti ar RIS3 specializācijas jomu attīstīšanu</v>
      </c>
      <c r="I10" s="37">
        <f>Pasākumi_kārtas!O10</f>
        <v>2</v>
      </c>
      <c r="J10" s="37" t="str">
        <f>Pasākumi_kārtas!P10</f>
        <v>ERAF</v>
      </c>
      <c r="K10" s="106">
        <f>Pasākumi_kārtas!R10</f>
        <v>20114979</v>
      </c>
      <c r="L10" s="251">
        <v>9</v>
      </c>
      <c r="M10" s="132">
        <v>1005749</v>
      </c>
      <c r="N10" s="251">
        <v>10</v>
      </c>
      <c r="O10" s="132">
        <v>1005749</v>
      </c>
      <c r="P10" s="251">
        <v>11</v>
      </c>
      <c r="Q10" s="132">
        <v>9051740</v>
      </c>
      <c r="R10" s="251">
        <v>12</v>
      </c>
      <c r="S10" s="132">
        <v>9051741</v>
      </c>
      <c r="T10" s="37"/>
      <c r="U10" s="106"/>
      <c r="V10" s="37"/>
      <c r="W10" s="106"/>
      <c r="X10" s="2" t="b">
        <f t="shared" si="0"/>
        <v>1</v>
      </c>
      <c r="Y10" s="37">
        <v>1</v>
      </c>
      <c r="Z10" s="108">
        <f t="shared" si="1"/>
        <v>20114979</v>
      </c>
      <c r="AA10" s="37"/>
      <c r="AB10" s="108"/>
      <c r="AC10" s="37"/>
      <c r="AD10" s="108"/>
      <c r="AE10" s="37"/>
      <c r="AF10" s="108"/>
      <c r="AG10" s="2" t="b">
        <f t="shared" si="2"/>
        <v>1</v>
      </c>
      <c r="AH10" s="37">
        <v>33</v>
      </c>
      <c r="AI10" s="108">
        <f t="shared" si="3"/>
        <v>20114979</v>
      </c>
      <c r="AJ10" s="37"/>
      <c r="AK10" s="108"/>
      <c r="AL10" s="2" t="b">
        <f t="shared" si="4"/>
        <v>1</v>
      </c>
      <c r="AM10" s="37">
        <v>9</v>
      </c>
      <c r="AN10" s="108">
        <f t="shared" si="5"/>
        <v>20114979</v>
      </c>
      <c r="AO10" s="37"/>
      <c r="AP10" s="108"/>
      <c r="AQ10" s="2" t="b">
        <f t="shared" si="6"/>
        <v>1</v>
      </c>
      <c r="AR10" s="37">
        <v>3</v>
      </c>
      <c r="AS10" s="108">
        <f t="shared" si="7"/>
        <v>20114979</v>
      </c>
      <c r="AT10" s="108"/>
      <c r="AU10" s="108"/>
      <c r="AV10" s="2" t="b">
        <f t="shared" si="8"/>
        <v>1</v>
      </c>
    </row>
    <row r="11" spans="1:48" x14ac:dyDescent="0.2">
      <c r="A11" s="85" t="str">
        <f>Pasākumi_kārtas!V11</f>
        <v>IZM</v>
      </c>
      <c r="B11" s="85">
        <f>Pasākumi_kārtas!A11</f>
        <v>1</v>
      </c>
      <c r="C11" s="85" t="str">
        <f>Pasākumi_kārtas!B11</f>
        <v>1.1.</v>
      </c>
      <c r="D11" s="86" t="str">
        <f>Pasākumi_kārtas!C11</f>
        <v>Pētniecība un prasmes</v>
      </c>
      <c r="E11" s="85" t="str">
        <f>Pasākumi_kārtas!E11</f>
        <v>1.1.1.</v>
      </c>
      <c r="F11" s="86" t="str">
        <f>Pasākumi_kārtas!F11</f>
        <v xml:space="preserve"> “Pētniecības un inovāciju kapacitātes stiprināšana un progresīvu tehnoloģiju ieviešana  kopējā P&amp;A sistēmā”</v>
      </c>
      <c r="G11" s="37" t="str">
        <f>Pasākumi_kārtas!J11</f>
        <v>1.1.1.5.</v>
      </c>
      <c r="H11" s="105" t="str">
        <f>Pasākumi_kārtas!K11</f>
        <v>Latvijas pilnvērtīga dalība Apvārsnis Eiropa programmā, tajā skaitā nodrošinot kompleksu atbalsta instrumentu klāstu un sasaisti ar RIS3 specializācijas jomu attīstīšanu</v>
      </c>
      <c r="I11" s="37">
        <f>Pasākumi_kārtas!O11</f>
        <v>3</v>
      </c>
      <c r="J11" s="37" t="str">
        <f>Pasākumi_kārtas!P11</f>
        <v>ERAF</v>
      </c>
      <c r="K11" s="106">
        <f>Pasākumi_kārtas!R11</f>
        <v>13413000</v>
      </c>
      <c r="L11" s="251">
        <v>9</v>
      </c>
      <c r="M11" s="132">
        <v>670650</v>
      </c>
      <c r="N11" s="251">
        <v>10</v>
      </c>
      <c r="O11" s="132">
        <v>670650</v>
      </c>
      <c r="P11" s="251">
        <v>11</v>
      </c>
      <c r="Q11" s="132">
        <v>6035850</v>
      </c>
      <c r="R11" s="251">
        <v>12</v>
      </c>
      <c r="S11" s="132">
        <v>6035850</v>
      </c>
      <c r="T11" s="37"/>
      <c r="U11" s="106"/>
      <c r="V11" s="37"/>
      <c r="W11" s="106"/>
      <c r="X11" s="2" t="b">
        <f t="shared" si="0"/>
        <v>1</v>
      </c>
      <c r="Y11" s="37">
        <v>1</v>
      </c>
      <c r="Z11" s="108">
        <f t="shared" si="1"/>
        <v>13413000</v>
      </c>
      <c r="AA11" s="37"/>
      <c r="AB11" s="108"/>
      <c r="AC11" s="37"/>
      <c r="AD11" s="108"/>
      <c r="AE11" s="37"/>
      <c r="AF11" s="108"/>
      <c r="AG11" s="2" t="b">
        <f t="shared" si="2"/>
        <v>1</v>
      </c>
      <c r="AH11" s="37">
        <v>33</v>
      </c>
      <c r="AI11" s="108">
        <f t="shared" si="3"/>
        <v>13413000</v>
      </c>
      <c r="AJ11" s="37"/>
      <c r="AK11" s="108"/>
      <c r="AL11" s="2" t="b">
        <f t="shared" si="4"/>
        <v>1</v>
      </c>
      <c r="AM11" s="37">
        <v>9</v>
      </c>
      <c r="AN11" s="108">
        <f t="shared" si="5"/>
        <v>13413000</v>
      </c>
      <c r="AO11" s="37"/>
      <c r="AP11" s="108"/>
      <c r="AQ11" s="2" t="b">
        <f t="shared" si="6"/>
        <v>1</v>
      </c>
      <c r="AR11" s="37">
        <v>3</v>
      </c>
      <c r="AS11" s="108">
        <f t="shared" si="7"/>
        <v>13413000</v>
      </c>
      <c r="AT11" s="108"/>
      <c r="AU11" s="108"/>
      <c r="AV11" s="2" t="b">
        <f t="shared" si="8"/>
        <v>1</v>
      </c>
    </row>
    <row r="12" spans="1:48" x14ac:dyDescent="0.2">
      <c r="A12" s="85" t="str">
        <f>Pasākumi_kārtas!V12</f>
        <v>IZM</v>
      </c>
      <c r="B12" s="85">
        <f>Pasākumi_kārtas!A12</f>
        <v>1</v>
      </c>
      <c r="C12" s="85" t="str">
        <f>Pasākumi_kārtas!B12</f>
        <v>1.1.</v>
      </c>
      <c r="D12" s="86" t="str">
        <f>Pasākumi_kārtas!C12</f>
        <v>Pētniecība un prasmes</v>
      </c>
      <c r="E12" s="85" t="str">
        <f>Pasākumi_kārtas!E12</f>
        <v>1.1.1.</v>
      </c>
      <c r="F12" s="86" t="str">
        <f>Pasākumi_kārtas!F12</f>
        <v xml:space="preserve"> “Pētniecības un inovāciju kapacitātes stiprināšana un progresīvu tehnoloģiju ieviešana  kopējā P&amp;A sistēmā”</v>
      </c>
      <c r="G12" s="37" t="str">
        <f>Pasākumi_kārtas!J12</f>
        <v>1.1.1.6.</v>
      </c>
      <c r="H12" s="105" t="str">
        <f>Pasākumi_kārtas!K12</f>
        <v>Zinātniskās darbības digitalizācija un  dalība Eiropas Atvērtajā zinātnes mākonī (EOSC market place pakalpojumu iegāde)</v>
      </c>
      <c r="I12" s="37" t="str">
        <f>Pasākumi_kārtas!O12</f>
        <v>_</v>
      </c>
      <c r="J12" s="37" t="str">
        <f>Pasākumi_kārtas!P12</f>
        <v>ERAF</v>
      </c>
      <c r="K12" s="106">
        <f>Pasākumi_kārtas!R12</f>
        <v>18487501</v>
      </c>
      <c r="L12" s="251">
        <v>4</v>
      </c>
      <c r="M12" s="106">
        <v>4621875</v>
      </c>
      <c r="N12" s="251">
        <v>8</v>
      </c>
      <c r="O12" s="106">
        <v>4621875</v>
      </c>
      <c r="P12" s="251">
        <v>12</v>
      </c>
      <c r="Q12" s="106">
        <v>2310938</v>
      </c>
      <c r="R12" s="251">
        <v>28</v>
      </c>
      <c r="S12" s="106">
        <v>4621875</v>
      </c>
      <c r="T12" s="251">
        <v>11</v>
      </c>
      <c r="U12" s="106">
        <v>2310938</v>
      </c>
      <c r="V12" s="37"/>
      <c r="W12" s="106"/>
      <c r="X12" s="2" t="b">
        <f t="shared" si="0"/>
        <v>1</v>
      </c>
      <c r="Y12" s="37">
        <v>1</v>
      </c>
      <c r="Z12" s="108">
        <f t="shared" si="1"/>
        <v>18487501</v>
      </c>
      <c r="AA12" s="37"/>
      <c r="AB12" s="108"/>
      <c r="AC12" s="37"/>
      <c r="AD12" s="108"/>
      <c r="AE12" s="37"/>
      <c r="AF12" s="108"/>
      <c r="AG12" s="2" t="b">
        <f t="shared" si="2"/>
        <v>1</v>
      </c>
      <c r="AH12" s="37">
        <v>33</v>
      </c>
      <c r="AI12" s="108">
        <f t="shared" si="3"/>
        <v>18487501</v>
      </c>
      <c r="AJ12" s="37"/>
      <c r="AK12" s="108"/>
      <c r="AL12" s="2" t="b">
        <f t="shared" si="4"/>
        <v>1</v>
      </c>
      <c r="AM12" s="37">
        <v>9</v>
      </c>
      <c r="AN12" s="108">
        <f t="shared" si="5"/>
        <v>18487501</v>
      </c>
      <c r="AO12" s="37"/>
      <c r="AP12" s="108"/>
      <c r="AQ12" s="2" t="b">
        <f t="shared" si="6"/>
        <v>1</v>
      </c>
      <c r="AR12" s="37">
        <v>3</v>
      </c>
      <c r="AS12" s="108">
        <f t="shared" si="7"/>
        <v>18487501</v>
      </c>
      <c r="AT12" s="108"/>
      <c r="AU12" s="108"/>
      <c r="AV12" s="2" t="b">
        <f t="shared" si="8"/>
        <v>1</v>
      </c>
    </row>
    <row r="13" spans="1:48" x14ac:dyDescent="0.2">
      <c r="A13" s="85" t="str">
        <f>Pasākumi_kārtas!V13</f>
        <v>IZM</v>
      </c>
      <c r="B13" s="85">
        <f>Pasākumi_kārtas!A13</f>
        <v>1</v>
      </c>
      <c r="C13" s="85" t="str">
        <f>Pasākumi_kārtas!B13</f>
        <v>1.1.</v>
      </c>
      <c r="D13" s="86" t="str">
        <f>Pasākumi_kārtas!C13</f>
        <v>Pētniecība un prasmes</v>
      </c>
      <c r="E13" s="85" t="str">
        <f>Pasākumi_kārtas!E13</f>
        <v>1.1.1.</v>
      </c>
      <c r="F13" s="86" t="str">
        <f>Pasākumi_kārtas!F13</f>
        <v xml:space="preserve"> “Pētniecības un inovāciju kapacitātes stiprināšana un progresīvu tehnoloģiju ieviešana  kopējā P&amp;A sistēmā”</v>
      </c>
      <c r="G13" s="37" t="str">
        <f>Pasākumi_kārtas!J13</f>
        <v>1.1.1.7.</v>
      </c>
      <c r="H13" s="105" t="str">
        <f>Pasākumi_kārtas!K13</f>
        <v>Inovāciju granti studentiem</v>
      </c>
      <c r="I13" s="37" t="str">
        <f>Pasākumi_kārtas!O13</f>
        <v>_</v>
      </c>
      <c r="J13" s="37" t="str">
        <f>Pasākumi_kārtas!P13</f>
        <v>ERAF</v>
      </c>
      <c r="K13" s="106">
        <f>Pasākumi_kārtas!R13</f>
        <v>9134591</v>
      </c>
      <c r="L13" s="251">
        <v>11</v>
      </c>
      <c r="M13" s="106">
        <v>2055283</v>
      </c>
      <c r="N13" s="251">
        <v>8</v>
      </c>
      <c r="O13" s="106">
        <v>2055283</v>
      </c>
      <c r="P13" s="251">
        <v>12</v>
      </c>
      <c r="Q13" s="106">
        <v>2055283</v>
      </c>
      <c r="R13" s="251">
        <v>28</v>
      </c>
      <c r="S13" s="106">
        <v>2055283</v>
      </c>
      <c r="T13" s="251">
        <v>29</v>
      </c>
      <c r="U13" s="106">
        <v>913459</v>
      </c>
      <c r="V13" s="37"/>
      <c r="W13" s="106"/>
      <c r="X13" s="2" t="b">
        <f t="shared" si="0"/>
        <v>1</v>
      </c>
      <c r="Y13" s="37">
        <v>1</v>
      </c>
      <c r="Z13" s="108">
        <f t="shared" si="1"/>
        <v>9134591</v>
      </c>
      <c r="AA13" s="37"/>
      <c r="AB13" s="108"/>
      <c r="AC13" s="37"/>
      <c r="AD13" s="108"/>
      <c r="AE13" s="37"/>
      <c r="AF13" s="108"/>
      <c r="AG13" s="2" t="b">
        <f t="shared" si="2"/>
        <v>1</v>
      </c>
      <c r="AH13" s="37">
        <v>33</v>
      </c>
      <c r="AI13" s="108">
        <f t="shared" si="3"/>
        <v>9134591</v>
      </c>
      <c r="AJ13" s="37"/>
      <c r="AK13" s="108"/>
      <c r="AL13" s="2" t="b">
        <f t="shared" si="4"/>
        <v>1</v>
      </c>
      <c r="AM13" s="37">
        <v>9</v>
      </c>
      <c r="AN13" s="108">
        <f t="shared" si="5"/>
        <v>9134591</v>
      </c>
      <c r="AO13" s="37"/>
      <c r="AP13" s="108"/>
      <c r="AQ13" s="2" t="b">
        <f t="shared" si="6"/>
        <v>1</v>
      </c>
      <c r="AR13" s="37">
        <v>3</v>
      </c>
      <c r="AS13" s="108">
        <f t="shared" si="7"/>
        <v>9134591</v>
      </c>
      <c r="AT13" s="108"/>
      <c r="AU13" s="108"/>
      <c r="AV13" s="2" t="b">
        <f t="shared" si="8"/>
        <v>1</v>
      </c>
    </row>
    <row r="14" spans="1:48" x14ac:dyDescent="0.2">
      <c r="A14" s="85" t="str">
        <f>Pasākumi_kārtas!V14</f>
        <v>IZM</v>
      </c>
      <c r="B14" s="85">
        <f>Pasākumi_kārtas!A14</f>
        <v>1</v>
      </c>
      <c r="C14" s="85" t="str">
        <f>Pasākumi_kārtas!B14</f>
        <v>1.1.</v>
      </c>
      <c r="D14" s="86" t="str">
        <f>Pasākumi_kārtas!C14</f>
        <v>Pētniecība un prasmes</v>
      </c>
      <c r="E14" s="85" t="str">
        <f>Pasākumi_kārtas!E14</f>
        <v>1.1.1.</v>
      </c>
      <c r="F14" s="86" t="str">
        <f>Pasākumi_kārtas!F14</f>
        <v xml:space="preserve"> “Pētniecības un inovāciju kapacitātes stiprināšana un progresīvu tehnoloģiju ieviešana  kopējā P&amp;A sistēmā”</v>
      </c>
      <c r="G14" s="37" t="str">
        <f>Pasākumi_kārtas!J14</f>
        <v>1.1.1.8.</v>
      </c>
      <c r="H14" s="105" t="str">
        <f>Pasākumi_kārtas!K14</f>
        <v>Doktorantūras granti</v>
      </c>
      <c r="I14" s="37" t="str">
        <f>Pasākumi_kārtas!O14</f>
        <v>_</v>
      </c>
      <c r="J14" s="37" t="str">
        <f>Pasākumi_kārtas!P14</f>
        <v>ERAF</v>
      </c>
      <c r="K14" s="106">
        <f>Pasākumi_kārtas!R14</f>
        <v>17173230</v>
      </c>
      <c r="L14" s="251">
        <v>12</v>
      </c>
      <c r="M14" s="106">
        <v>8586615</v>
      </c>
      <c r="N14" s="251">
        <v>11</v>
      </c>
      <c r="O14" s="106">
        <v>8586615</v>
      </c>
      <c r="P14" s="37"/>
      <c r="Q14" s="106"/>
      <c r="R14" s="37"/>
      <c r="S14" s="106"/>
      <c r="T14" s="37"/>
      <c r="U14" s="106"/>
      <c r="V14" s="37"/>
      <c r="W14" s="106"/>
      <c r="X14" s="2" t="b">
        <f t="shared" si="0"/>
        <v>1</v>
      </c>
      <c r="Y14" s="37">
        <v>1</v>
      </c>
      <c r="Z14" s="108">
        <f t="shared" si="1"/>
        <v>17173230</v>
      </c>
      <c r="AA14" s="37"/>
      <c r="AB14" s="108"/>
      <c r="AC14" s="37"/>
      <c r="AD14" s="108"/>
      <c r="AE14" s="37"/>
      <c r="AF14" s="108"/>
      <c r="AG14" s="2" t="b">
        <f t="shared" si="2"/>
        <v>1</v>
      </c>
      <c r="AH14" s="37">
        <v>33</v>
      </c>
      <c r="AI14" s="108">
        <f t="shared" si="3"/>
        <v>17173230</v>
      </c>
      <c r="AJ14" s="37"/>
      <c r="AK14" s="108"/>
      <c r="AL14" s="2" t="b">
        <f t="shared" si="4"/>
        <v>1</v>
      </c>
      <c r="AM14" s="37">
        <v>9</v>
      </c>
      <c r="AN14" s="108">
        <f t="shared" si="5"/>
        <v>17173230</v>
      </c>
      <c r="AO14" s="37"/>
      <c r="AP14" s="108"/>
      <c r="AQ14" s="2" t="b">
        <f t="shared" si="6"/>
        <v>1</v>
      </c>
      <c r="AR14" s="37">
        <v>3</v>
      </c>
      <c r="AS14" s="108">
        <f t="shared" si="7"/>
        <v>17173230</v>
      </c>
      <c r="AT14" s="108"/>
      <c r="AU14" s="108"/>
      <c r="AV14" s="2" t="b">
        <f t="shared" si="8"/>
        <v>1</v>
      </c>
    </row>
    <row r="15" spans="1:48" x14ac:dyDescent="0.2">
      <c r="A15" s="85" t="str">
        <f>Pasākumi_kārtas!V15</f>
        <v>IZM</v>
      </c>
      <c r="B15" s="85">
        <f>Pasākumi_kārtas!A15</f>
        <v>1</v>
      </c>
      <c r="C15" s="85" t="str">
        <f>Pasākumi_kārtas!B15</f>
        <v>1.1.</v>
      </c>
      <c r="D15" s="86" t="str">
        <f>Pasākumi_kārtas!C15</f>
        <v>Pētniecība un prasmes</v>
      </c>
      <c r="E15" s="85" t="str">
        <f>Pasākumi_kārtas!E15</f>
        <v>1.1.1.</v>
      </c>
      <c r="F15" s="86" t="str">
        <f>Pasākumi_kārtas!F15</f>
        <v xml:space="preserve"> “Pētniecības un inovāciju kapacitātes stiprināšana un progresīvu tehnoloģiju ieviešana  kopējā P&amp;A sistēmā”</v>
      </c>
      <c r="G15" s="37" t="str">
        <f>Pasākumi_kārtas!J15</f>
        <v>1.1.1.9.</v>
      </c>
      <c r="H15" s="105" t="str">
        <f>Pasākumi_kārtas!K15</f>
        <v>Pēcdoktorantūras pētījumi</v>
      </c>
      <c r="I15" s="37" t="str">
        <f>Pasākumi_kārtas!O15</f>
        <v>_</v>
      </c>
      <c r="J15" s="37" t="str">
        <f>Pasākumi_kārtas!P15</f>
        <v>ERAF</v>
      </c>
      <c r="K15" s="106">
        <f>Pasākumi_kārtas!R15</f>
        <v>43256500</v>
      </c>
      <c r="L15" s="251">
        <v>9</v>
      </c>
      <c r="M15" s="132">
        <f>ROUND(K15*5%,0)</f>
        <v>2162825</v>
      </c>
      <c r="N15" s="251">
        <v>10</v>
      </c>
      <c r="O15" s="132">
        <f>ROUND(K15*5%,0)</f>
        <v>2162825</v>
      </c>
      <c r="P15" s="251">
        <v>11</v>
      </c>
      <c r="Q15" s="132">
        <f>ROUND(K15*40%,0)</f>
        <v>17302600</v>
      </c>
      <c r="R15" s="251">
        <v>12</v>
      </c>
      <c r="S15" s="132">
        <f>ROUND(K15*45%,0)</f>
        <v>19465425</v>
      </c>
      <c r="T15" s="251">
        <v>29</v>
      </c>
      <c r="U15" s="132">
        <f>ROUND(K15*5%,0)</f>
        <v>2162825</v>
      </c>
      <c r="V15" s="37"/>
      <c r="W15" s="106"/>
      <c r="X15" s="2" t="b">
        <f t="shared" si="0"/>
        <v>1</v>
      </c>
      <c r="Y15" s="37">
        <v>1</v>
      </c>
      <c r="Z15" s="108">
        <f t="shared" si="1"/>
        <v>43256500</v>
      </c>
      <c r="AA15" s="37"/>
      <c r="AB15" s="108"/>
      <c r="AC15" s="37"/>
      <c r="AD15" s="108"/>
      <c r="AE15" s="37"/>
      <c r="AF15" s="108"/>
      <c r="AG15" s="2" t="b">
        <f t="shared" si="2"/>
        <v>1</v>
      </c>
      <c r="AH15" s="37">
        <v>33</v>
      </c>
      <c r="AI15" s="108">
        <f t="shared" si="3"/>
        <v>43256500</v>
      </c>
      <c r="AJ15" s="37"/>
      <c r="AK15" s="108"/>
      <c r="AL15" s="2" t="b">
        <f t="shared" si="4"/>
        <v>1</v>
      </c>
      <c r="AM15" s="37">
        <v>9</v>
      </c>
      <c r="AN15" s="108">
        <f t="shared" si="5"/>
        <v>43256500</v>
      </c>
      <c r="AO15" s="37"/>
      <c r="AP15" s="108"/>
      <c r="AQ15" s="2" t="b">
        <f t="shared" si="6"/>
        <v>1</v>
      </c>
      <c r="AR15" s="37">
        <v>3</v>
      </c>
      <c r="AS15" s="108">
        <f t="shared" si="7"/>
        <v>43256500</v>
      </c>
      <c r="AT15" s="108"/>
      <c r="AU15" s="108"/>
      <c r="AV15" s="2" t="b">
        <f t="shared" si="8"/>
        <v>1</v>
      </c>
    </row>
    <row r="16" spans="1:48" x14ac:dyDescent="0.2">
      <c r="A16" s="85" t="str">
        <f>Pasākumi_kārtas!V16</f>
        <v>IZM</v>
      </c>
      <c r="B16" s="85">
        <f>Pasākumi_kārtas!A16</f>
        <v>1</v>
      </c>
      <c r="C16" s="85" t="str">
        <f>Pasākumi_kārtas!B16</f>
        <v>1.1.</v>
      </c>
      <c r="D16" s="86" t="str">
        <f>Pasākumi_kārtas!C16</f>
        <v>Pētniecība un prasmes</v>
      </c>
      <c r="E16" s="85" t="str">
        <f>Pasākumi_kārtas!E16</f>
        <v>1.1.2.</v>
      </c>
      <c r="F16" s="86" t="str">
        <f>Pasākumi_kārtas!F16</f>
        <v xml:space="preserve"> “Prasmju attīstīšana viedās specializācijas,  industriālās pārejas un uzņēmējdarbības veicināšanai”</v>
      </c>
      <c r="G16" s="37" t="str">
        <f>Pasākumi_kārtas!J16</f>
        <v>1.1.2.1.</v>
      </c>
      <c r="H16" s="105" t="str">
        <f>Pasākumi_kārtas!K16</f>
        <v>RIS3 industriālās prasmes</v>
      </c>
      <c r="I16" s="37" t="str">
        <f>Pasākumi_kārtas!O16</f>
        <v>_</v>
      </c>
      <c r="J16" s="37" t="str">
        <f>Pasākumi_kārtas!P16</f>
        <v>ERAF</v>
      </c>
      <c r="K16" s="106">
        <f>Pasākumi_kārtas!R16</f>
        <v>7425770</v>
      </c>
      <c r="L16" s="251">
        <v>23</v>
      </c>
      <c r="M16" s="106">
        <f>K16</f>
        <v>7425770</v>
      </c>
      <c r="N16" s="37"/>
      <c r="O16" s="106"/>
      <c r="P16" s="37"/>
      <c r="Q16" s="106"/>
      <c r="R16" s="37"/>
      <c r="S16" s="106"/>
      <c r="T16" s="37"/>
      <c r="U16" s="106"/>
      <c r="V16" s="37"/>
      <c r="W16" s="106"/>
      <c r="X16" s="2" t="b">
        <f t="shared" si="0"/>
        <v>1</v>
      </c>
      <c r="Y16" s="37">
        <v>1</v>
      </c>
      <c r="Z16" s="108">
        <f t="shared" si="1"/>
        <v>7425770</v>
      </c>
      <c r="AA16" s="37"/>
      <c r="AB16" s="108"/>
      <c r="AC16" s="37"/>
      <c r="AD16" s="108"/>
      <c r="AE16" s="37"/>
      <c r="AF16" s="108"/>
      <c r="AG16" s="2" t="b">
        <f t="shared" si="2"/>
        <v>1</v>
      </c>
      <c r="AH16" s="37">
        <v>33</v>
      </c>
      <c r="AI16" s="108">
        <f t="shared" si="3"/>
        <v>7425770</v>
      </c>
      <c r="AJ16" s="37"/>
      <c r="AK16" s="108"/>
      <c r="AL16" s="2" t="b">
        <f t="shared" si="4"/>
        <v>1</v>
      </c>
      <c r="AM16" s="37">
        <v>9</v>
      </c>
      <c r="AN16" s="108">
        <f t="shared" si="5"/>
        <v>7425770</v>
      </c>
      <c r="AO16" s="37"/>
      <c r="AP16" s="108"/>
      <c r="AQ16" s="2" t="b">
        <f t="shared" si="6"/>
        <v>1</v>
      </c>
      <c r="AR16" s="37">
        <v>3</v>
      </c>
      <c r="AS16" s="108">
        <f t="shared" si="7"/>
        <v>7425770</v>
      </c>
      <c r="AT16" s="108"/>
      <c r="AU16" s="108"/>
      <c r="AV16" s="2" t="b">
        <f t="shared" si="8"/>
        <v>1</v>
      </c>
    </row>
    <row r="17" spans="1:48" x14ac:dyDescent="0.2">
      <c r="A17" s="85" t="str">
        <f>Pasākumi_kārtas!V17</f>
        <v>EM</v>
      </c>
      <c r="B17" s="85">
        <f>Pasākumi_kārtas!A17</f>
        <v>1</v>
      </c>
      <c r="C17" s="85" t="str">
        <f>Pasākumi_kārtas!B17</f>
        <v>1.2.</v>
      </c>
      <c r="D17" s="86" t="str">
        <f>Pasākumi_kārtas!C17</f>
        <v>Atbalsts uzņēmējdarbībai</v>
      </c>
      <c r="E17" s="85" t="str">
        <f>Pasākumi_kārtas!E17</f>
        <v>1.2.1.</v>
      </c>
      <c r="F17" s="86" t="str">
        <f>Pasākumi_kārtas!F17</f>
        <v>“Pētniecības un inovāciju kapacitātes stiprināšana un progresīvu tehnoloģiju ieviešana uzņēmumiem ”</v>
      </c>
      <c r="G17" s="37" t="str">
        <f>Pasākumi_kārtas!J17</f>
        <v>1.2.1.1.</v>
      </c>
      <c r="H17" s="105" t="str">
        <f>Pasākumi_kārtas!K17</f>
        <v>Atbalsts jaunu produktu attīstībai un internacionalizācijai</v>
      </c>
      <c r="I17" s="37">
        <f>Pasākumi_kārtas!O17</f>
        <v>1</v>
      </c>
      <c r="J17" s="37" t="str">
        <f>Pasākumi_kārtas!P17</f>
        <v>ERAF</v>
      </c>
      <c r="K17" s="106">
        <f>Pasākumi_kārtas!R17</f>
        <v>5633633</v>
      </c>
      <c r="L17" s="251">
        <v>170</v>
      </c>
      <c r="M17" s="106">
        <f>K17</f>
        <v>5633633</v>
      </c>
      <c r="N17" s="251"/>
      <c r="O17" s="106"/>
      <c r="P17" s="251"/>
      <c r="Q17" s="106"/>
      <c r="R17" s="251"/>
      <c r="S17" s="106"/>
      <c r="T17" s="251"/>
      <c r="U17" s="106"/>
      <c r="V17" s="251"/>
      <c r="W17" s="106"/>
      <c r="X17" s="2" t="b">
        <f t="shared" si="0"/>
        <v>1</v>
      </c>
      <c r="Y17" s="37">
        <v>1</v>
      </c>
      <c r="Z17" s="108">
        <f t="shared" si="1"/>
        <v>5633633</v>
      </c>
      <c r="AA17" s="37"/>
      <c r="AB17" s="108"/>
      <c r="AC17" s="115"/>
      <c r="AD17" s="108"/>
      <c r="AE17" s="37"/>
      <c r="AF17" s="108"/>
      <c r="AG17" s="2" t="b">
        <f t="shared" si="2"/>
        <v>1</v>
      </c>
      <c r="AH17" s="37">
        <v>33</v>
      </c>
      <c r="AI17" s="108">
        <f t="shared" si="3"/>
        <v>5633633</v>
      </c>
      <c r="AJ17" s="37"/>
      <c r="AK17" s="108"/>
      <c r="AL17" s="2" t="b">
        <f t="shared" si="4"/>
        <v>1</v>
      </c>
      <c r="AM17" s="37">
        <v>9</v>
      </c>
      <c r="AN17" s="108">
        <f t="shared" si="5"/>
        <v>5633633</v>
      </c>
      <c r="AO17" s="37"/>
      <c r="AP17" s="108"/>
      <c r="AQ17" s="2" t="b">
        <f t="shared" si="6"/>
        <v>1</v>
      </c>
      <c r="AR17" s="37">
        <v>3</v>
      </c>
      <c r="AS17" s="108">
        <f t="shared" si="7"/>
        <v>5633633</v>
      </c>
      <c r="AT17" s="108"/>
      <c r="AU17" s="108"/>
      <c r="AV17" s="2" t="b">
        <f t="shared" si="8"/>
        <v>1</v>
      </c>
    </row>
    <row r="18" spans="1:48" x14ac:dyDescent="0.2">
      <c r="A18" s="85" t="str">
        <f>Pasākumi_kārtas!V18</f>
        <v>EM</v>
      </c>
      <c r="B18" s="85">
        <f>Pasākumi_kārtas!A18</f>
        <v>1</v>
      </c>
      <c r="C18" s="85" t="str">
        <f>Pasākumi_kārtas!B18</f>
        <v>1.2.</v>
      </c>
      <c r="D18" s="86" t="str">
        <f>Pasākumi_kārtas!C18</f>
        <v>Atbalsts uzņēmējdarbībai</v>
      </c>
      <c r="E18" s="85" t="str">
        <f>Pasākumi_kārtas!E18</f>
        <v>1.2.1.</v>
      </c>
      <c r="F18" s="86" t="str">
        <f>Pasākumi_kārtas!F18</f>
        <v>“Pētniecības un inovāciju kapacitātes stiprināšana un progresīvu tehnoloģiju ieviešana uzņēmumiem ”</v>
      </c>
      <c r="G18" s="37" t="str">
        <f>Pasākumi_kārtas!J18</f>
        <v>1.2.1.1.</v>
      </c>
      <c r="H18" s="105" t="str">
        <f>Pasākumi_kārtas!K18</f>
        <v>Atbalsts jaunu produktu attīstībai un internacionalizācijai</v>
      </c>
      <c r="I18" s="37">
        <f>Pasākumi_kārtas!O18</f>
        <v>2</v>
      </c>
      <c r="J18" s="37" t="str">
        <f>Pasākumi_kārtas!P18</f>
        <v>ERAF</v>
      </c>
      <c r="K18" s="106">
        <f>Pasākumi_kārtas!R18</f>
        <v>8312810</v>
      </c>
      <c r="L18" s="251">
        <v>171</v>
      </c>
      <c r="M18" s="106">
        <f>K18</f>
        <v>8312810</v>
      </c>
      <c r="N18" s="251"/>
      <c r="O18" s="106"/>
      <c r="P18" s="251"/>
      <c r="Q18" s="106"/>
      <c r="R18" s="251"/>
      <c r="S18" s="106"/>
      <c r="T18" s="251"/>
      <c r="U18" s="106"/>
      <c r="V18" s="251"/>
      <c r="W18" s="106"/>
      <c r="X18" s="2" t="b">
        <f t="shared" si="0"/>
        <v>1</v>
      </c>
      <c r="Y18" s="37">
        <v>1</v>
      </c>
      <c r="Z18" s="108">
        <f t="shared" si="1"/>
        <v>8312810</v>
      </c>
      <c r="AA18" s="37"/>
      <c r="AB18" s="108"/>
      <c r="AC18" s="115"/>
      <c r="AD18" s="108"/>
      <c r="AE18" s="37"/>
      <c r="AF18" s="108"/>
      <c r="AG18" s="2" t="b">
        <f t="shared" si="2"/>
        <v>1</v>
      </c>
      <c r="AH18" s="37">
        <v>33</v>
      </c>
      <c r="AI18" s="108">
        <f t="shared" si="3"/>
        <v>8312810</v>
      </c>
      <c r="AJ18" s="37"/>
      <c r="AK18" s="108"/>
      <c r="AL18" s="2" t="b">
        <f t="shared" si="4"/>
        <v>1</v>
      </c>
      <c r="AM18" s="37">
        <v>9</v>
      </c>
      <c r="AN18" s="108">
        <f t="shared" si="5"/>
        <v>8312810</v>
      </c>
      <c r="AO18" s="37"/>
      <c r="AP18" s="108"/>
      <c r="AQ18" s="2" t="b">
        <f t="shared" si="6"/>
        <v>1</v>
      </c>
      <c r="AR18" s="37">
        <v>3</v>
      </c>
      <c r="AS18" s="108">
        <f t="shared" si="7"/>
        <v>8312810</v>
      </c>
      <c r="AT18" s="108"/>
      <c r="AU18" s="108"/>
      <c r="AV18" s="2" t="b">
        <f t="shared" si="8"/>
        <v>1</v>
      </c>
    </row>
    <row r="19" spans="1:48" x14ac:dyDescent="0.2">
      <c r="A19" s="85" t="str">
        <f>Pasākumi_kārtas!V19</f>
        <v>EM</v>
      </c>
      <c r="B19" s="85">
        <f>Pasākumi_kārtas!A19</f>
        <v>1</v>
      </c>
      <c r="C19" s="85" t="str">
        <f>Pasākumi_kārtas!B19</f>
        <v>1.2.</v>
      </c>
      <c r="D19" s="86" t="str">
        <f>Pasākumi_kārtas!C19</f>
        <v>Atbalsts uzņēmējdarbībai</v>
      </c>
      <c r="E19" s="85" t="str">
        <f>Pasākumi_kārtas!E19</f>
        <v>1.2.1.</v>
      </c>
      <c r="F19" s="86" t="str">
        <f>Pasākumi_kārtas!F19</f>
        <v>“Pētniecības un inovāciju kapacitātes stiprināšana un progresīvu tehnoloģiju ieviešana uzņēmumiem ”</v>
      </c>
      <c r="G19" s="37" t="str">
        <f>Pasākumi_kārtas!J19</f>
        <v>1.2.1.1.</v>
      </c>
      <c r="H19" s="105" t="str">
        <f>Pasākumi_kārtas!K19</f>
        <v>Atbalsts jaunu produktu attīstībai un internacionalizācijai</v>
      </c>
      <c r="I19" s="37">
        <f>Pasākumi_kārtas!O19</f>
        <v>3</v>
      </c>
      <c r="J19" s="37" t="str">
        <f>Pasākumi_kārtas!P19</f>
        <v>ERAF</v>
      </c>
      <c r="K19" s="106">
        <f>Pasākumi_kārtas!R19</f>
        <v>24960674</v>
      </c>
      <c r="L19" s="251">
        <v>9</v>
      </c>
      <c r="M19" s="106">
        <v>1248033</v>
      </c>
      <c r="N19" s="251">
        <v>10</v>
      </c>
      <c r="O19" s="106">
        <v>13728371</v>
      </c>
      <c r="P19" s="251">
        <v>11</v>
      </c>
      <c r="Q19" s="106">
        <v>7488202</v>
      </c>
      <c r="R19" s="251">
        <v>12</v>
      </c>
      <c r="S19" s="106">
        <v>2496068</v>
      </c>
      <c r="T19" s="251"/>
      <c r="U19" s="106"/>
      <c r="V19" s="251"/>
      <c r="W19" s="106"/>
      <c r="X19" s="2" t="b">
        <f t="shared" si="0"/>
        <v>1</v>
      </c>
      <c r="Y19" s="37">
        <v>1</v>
      </c>
      <c r="Z19" s="108">
        <f t="shared" si="1"/>
        <v>24960674</v>
      </c>
      <c r="AA19" s="37"/>
      <c r="AB19" s="108"/>
      <c r="AC19" s="115"/>
      <c r="AD19" s="108"/>
      <c r="AE19" s="37"/>
      <c r="AF19" s="108"/>
      <c r="AG19" s="2" t="b">
        <f t="shared" si="2"/>
        <v>1</v>
      </c>
      <c r="AH19" s="37">
        <v>33</v>
      </c>
      <c r="AI19" s="108">
        <f t="shared" si="3"/>
        <v>24960674</v>
      </c>
      <c r="AJ19" s="37"/>
      <c r="AK19" s="108"/>
      <c r="AL19" s="2" t="b">
        <f t="shared" si="4"/>
        <v>1</v>
      </c>
      <c r="AM19" s="37">
        <v>9</v>
      </c>
      <c r="AN19" s="108">
        <f t="shared" si="5"/>
        <v>24960674</v>
      </c>
      <c r="AO19" s="37"/>
      <c r="AP19" s="108"/>
      <c r="AQ19" s="2" t="b">
        <f t="shared" si="6"/>
        <v>1</v>
      </c>
      <c r="AR19" s="37">
        <v>3</v>
      </c>
      <c r="AS19" s="108">
        <f t="shared" si="7"/>
        <v>24960674</v>
      </c>
      <c r="AT19" s="108"/>
      <c r="AU19" s="108"/>
      <c r="AV19" s="2" t="b">
        <f t="shared" si="8"/>
        <v>1</v>
      </c>
    </row>
    <row r="20" spans="1:48" ht="10.5" customHeight="1" x14ac:dyDescent="0.2">
      <c r="A20" s="85" t="str">
        <f>Pasākumi_kārtas!V20</f>
        <v>EM</v>
      </c>
      <c r="B20" s="85">
        <f>Pasākumi_kārtas!A20</f>
        <v>1</v>
      </c>
      <c r="C20" s="85" t="str">
        <f>Pasākumi_kārtas!B20</f>
        <v>1.2.</v>
      </c>
      <c r="D20" s="86" t="str">
        <f>Pasākumi_kārtas!C20</f>
        <v>Atbalsts uzņēmējdarbībai</v>
      </c>
      <c r="E20" s="85" t="str">
        <f>Pasākumi_kārtas!E20</f>
        <v>1.2.1.</v>
      </c>
      <c r="F20" s="86" t="str">
        <f>Pasākumi_kārtas!F20</f>
        <v>“Pētniecības un inovāciju kapacitātes stiprināšana un progresīvu tehnoloģiju ieviešana uzņēmumiem ”</v>
      </c>
      <c r="G20" s="37" t="str">
        <f>Pasākumi_kārtas!J20</f>
        <v>1.2.1.2.</v>
      </c>
      <c r="H20" s="105" t="str">
        <f>Pasākumi_kārtas!K20</f>
        <v>Produktivitātes aizdevumi (t.sk., ar kapitāla atlaidi) inovatīvām iekārtām, pētniecībai un attīstībai, tehnoloģiju pārnesei</v>
      </c>
      <c r="I20" s="37" t="str">
        <f>Pasākumi_kārtas!O20</f>
        <v>_</v>
      </c>
      <c r="J20" s="37" t="str">
        <f>Pasākumi_kārtas!P20</f>
        <v>ERAF</v>
      </c>
      <c r="K20" s="106">
        <f>Pasākumi_kārtas!R20</f>
        <v>49621122</v>
      </c>
      <c r="L20" s="251">
        <v>9</v>
      </c>
      <c r="M20" s="106">
        <v>3433658</v>
      </c>
      <c r="N20" s="251">
        <v>10</v>
      </c>
      <c r="O20" s="106">
        <v>15733230</v>
      </c>
      <c r="P20" s="251">
        <v>11</v>
      </c>
      <c r="Q20" s="106">
        <v>11172468</v>
      </c>
      <c r="R20" s="251">
        <v>12</v>
      </c>
      <c r="S20" s="106">
        <v>19281766</v>
      </c>
      <c r="T20" s="37"/>
      <c r="U20" s="106"/>
      <c r="V20" s="37"/>
      <c r="W20" s="106"/>
      <c r="X20" s="2" t="b">
        <f t="shared" si="0"/>
        <v>1</v>
      </c>
      <c r="Y20" s="37">
        <v>3</v>
      </c>
      <c r="Z20" s="157">
        <v>24810562</v>
      </c>
      <c r="AA20" s="156">
        <v>5</v>
      </c>
      <c r="AB20" s="108">
        <v>24810560</v>
      </c>
      <c r="AC20" s="115"/>
      <c r="AD20" s="108"/>
      <c r="AE20" s="37"/>
      <c r="AF20" s="108"/>
      <c r="AG20" s="2" t="b">
        <f t="shared" si="2"/>
        <v>1</v>
      </c>
      <c r="AH20" s="37">
        <v>33</v>
      </c>
      <c r="AI20" s="108">
        <f t="shared" si="3"/>
        <v>49621122</v>
      </c>
      <c r="AJ20" s="37"/>
      <c r="AK20" s="108"/>
      <c r="AL20" s="2" t="b">
        <f t="shared" si="4"/>
        <v>1</v>
      </c>
      <c r="AM20" s="37">
        <v>9</v>
      </c>
      <c r="AN20" s="108">
        <f t="shared" si="5"/>
        <v>49621122</v>
      </c>
      <c r="AO20" s="37"/>
      <c r="AP20" s="108"/>
      <c r="AQ20" s="2" t="b">
        <f t="shared" si="6"/>
        <v>1</v>
      </c>
      <c r="AR20" s="37">
        <v>3</v>
      </c>
      <c r="AS20" s="108">
        <f t="shared" si="7"/>
        <v>49621122</v>
      </c>
      <c r="AT20" s="108"/>
      <c r="AU20" s="108"/>
      <c r="AV20" s="2" t="b">
        <f t="shared" si="8"/>
        <v>1</v>
      </c>
    </row>
    <row r="21" spans="1:48" x14ac:dyDescent="0.2">
      <c r="A21" s="85" t="str">
        <f>Pasākumi_kārtas!V21</f>
        <v>EM</v>
      </c>
      <c r="B21" s="85">
        <f>Pasākumi_kārtas!A21</f>
        <v>1</v>
      </c>
      <c r="C21" s="85" t="str">
        <f>Pasākumi_kārtas!B21</f>
        <v>1.2.</v>
      </c>
      <c r="D21" s="86" t="str">
        <f>Pasākumi_kārtas!C21</f>
        <v>Atbalsts uzņēmējdarbībai</v>
      </c>
      <c r="E21" s="85" t="str">
        <f>Pasākumi_kārtas!E21</f>
        <v>1.2.1.</v>
      </c>
      <c r="F21" s="86" t="str">
        <f>Pasākumi_kārtas!F21</f>
        <v>“Pētniecības un inovāciju kapacitātes stiprināšana un progresīvu tehnoloģiju ieviešana uzņēmumiem ”</v>
      </c>
      <c r="G21" s="37" t="str">
        <f>Pasākumi_kārtas!J21</f>
        <v>1.2.1.3.</v>
      </c>
      <c r="H21" s="105" t="str">
        <f>Pasākumi_kārtas!K21</f>
        <v>Uzņēmuma atbalsts dalībai kapitāla tirgos</v>
      </c>
      <c r="I21" s="37" t="str">
        <f>Pasākumi_kārtas!O21</f>
        <v>_</v>
      </c>
      <c r="J21" s="37" t="str">
        <f>Pasākumi_kārtas!P21</f>
        <v>ERAF</v>
      </c>
      <c r="K21" s="106">
        <f>Pasākumi_kārtas!R21</f>
        <v>1413178</v>
      </c>
      <c r="L21" s="251">
        <v>21</v>
      </c>
      <c r="M21" s="106">
        <f>K21</f>
        <v>1413178</v>
      </c>
      <c r="N21" s="251"/>
      <c r="O21" s="106"/>
      <c r="P21" s="251"/>
      <c r="Q21" s="106"/>
      <c r="R21" s="251"/>
      <c r="S21" s="106"/>
      <c r="T21" s="37"/>
      <c r="U21" s="106"/>
      <c r="V21" s="37"/>
      <c r="W21" s="106"/>
      <c r="X21" s="2" t="b">
        <f t="shared" si="0"/>
        <v>1</v>
      </c>
      <c r="Y21" s="307">
        <v>1</v>
      </c>
      <c r="Z21" s="253">
        <f>ROUND(K21,0)</f>
        <v>1413178</v>
      </c>
      <c r="AA21" s="134"/>
      <c r="AB21" s="253"/>
      <c r="AC21" s="115"/>
      <c r="AD21" s="108"/>
      <c r="AE21" s="37"/>
      <c r="AF21" s="108"/>
      <c r="AG21" s="2" t="b">
        <f t="shared" si="2"/>
        <v>1</v>
      </c>
      <c r="AH21" s="37">
        <v>33</v>
      </c>
      <c r="AI21" s="108">
        <f t="shared" si="3"/>
        <v>1413178</v>
      </c>
      <c r="AJ21" s="37"/>
      <c r="AK21" s="108"/>
      <c r="AL21" s="2" t="b">
        <f t="shared" si="4"/>
        <v>1</v>
      </c>
      <c r="AM21" s="37">
        <v>9</v>
      </c>
      <c r="AN21" s="108">
        <f t="shared" si="5"/>
        <v>1413178</v>
      </c>
      <c r="AO21" s="37"/>
      <c r="AP21" s="108"/>
      <c r="AQ21" s="2" t="b">
        <f t="shared" si="6"/>
        <v>1</v>
      </c>
      <c r="AR21" s="37">
        <v>3</v>
      </c>
      <c r="AS21" s="108">
        <f t="shared" si="7"/>
        <v>1413178</v>
      </c>
      <c r="AT21" s="108"/>
      <c r="AU21" s="108"/>
      <c r="AV21" s="2" t="b">
        <f t="shared" si="8"/>
        <v>1</v>
      </c>
    </row>
    <row r="22" spans="1:48" x14ac:dyDescent="0.2">
      <c r="A22" s="85" t="str">
        <f>Pasākumi_kārtas!V22</f>
        <v>EM</v>
      </c>
      <c r="B22" s="85">
        <f>Pasākumi_kārtas!A22</f>
        <v>1</v>
      </c>
      <c r="C22" s="85" t="str">
        <f>Pasākumi_kārtas!B22</f>
        <v>1.2.</v>
      </c>
      <c r="D22" s="86" t="str">
        <f>Pasākumi_kārtas!C22</f>
        <v>Atbalsts uzņēmējdarbībai</v>
      </c>
      <c r="E22" s="85" t="str">
        <f>Pasākumi_kārtas!E22</f>
        <v>1.2.1.</v>
      </c>
      <c r="F22" s="86" t="str">
        <f>Pasākumi_kārtas!F22</f>
        <v>“Pētniecības un inovāciju kapacitātes stiprināšana un progresīvu tehnoloģiju ieviešana uzņēmumiem ”</v>
      </c>
      <c r="G22" s="37" t="str">
        <f>Pasākumi_kārtas!J22</f>
        <v>1.2.1.4.</v>
      </c>
      <c r="H22" s="105" t="str">
        <f>Pasākumi_kārtas!K22</f>
        <v>Atbalsts tehnoloģiju pārneses sistēmas pilnveidošanai</v>
      </c>
      <c r="I22" s="37" t="str">
        <f>Pasākumi_kārtas!O22</f>
        <v>_</v>
      </c>
      <c r="J22" s="37" t="str">
        <f>Pasākumi_kārtas!P22</f>
        <v>ERAF</v>
      </c>
      <c r="K22" s="106">
        <f>Pasākumi_kārtas!R22</f>
        <v>19811048</v>
      </c>
      <c r="L22" s="251">
        <v>9</v>
      </c>
      <c r="M22" s="106">
        <v>2241082</v>
      </c>
      <c r="N22" s="251">
        <v>10</v>
      </c>
      <c r="O22" s="106">
        <v>11205406</v>
      </c>
      <c r="P22" s="251">
        <v>11</v>
      </c>
      <c r="Q22" s="106">
        <v>6364560</v>
      </c>
      <c r="R22" s="251"/>
      <c r="S22" s="106"/>
      <c r="T22" s="37"/>
      <c r="U22" s="106"/>
      <c r="V22" s="37"/>
      <c r="W22" s="106"/>
      <c r="X22" s="2" t="b">
        <f t="shared" si="0"/>
        <v>1</v>
      </c>
      <c r="Y22" s="29">
        <v>1</v>
      </c>
      <c r="Z22" s="108">
        <f>ROUND(K22,0)</f>
        <v>19811048</v>
      </c>
      <c r="AA22" s="37"/>
      <c r="AB22" s="108"/>
      <c r="AC22" s="115"/>
      <c r="AD22" s="108"/>
      <c r="AE22" s="37"/>
      <c r="AF22" s="108"/>
      <c r="AG22" s="2" t="b">
        <f t="shared" si="2"/>
        <v>1</v>
      </c>
      <c r="AH22" s="37">
        <v>33</v>
      </c>
      <c r="AI22" s="108">
        <f t="shared" si="3"/>
        <v>19811048</v>
      </c>
      <c r="AJ22" s="37"/>
      <c r="AK22" s="108"/>
      <c r="AL22" s="2" t="b">
        <f t="shared" si="4"/>
        <v>1</v>
      </c>
      <c r="AM22" s="37">
        <v>9</v>
      </c>
      <c r="AN22" s="108">
        <f t="shared" si="5"/>
        <v>19811048</v>
      </c>
      <c r="AO22" s="37"/>
      <c r="AP22" s="108"/>
      <c r="AQ22" s="2" t="b">
        <f t="shared" si="6"/>
        <v>1</v>
      </c>
      <c r="AR22" s="37">
        <v>3</v>
      </c>
      <c r="AS22" s="108">
        <f t="shared" si="7"/>
        <v>19811048</v>
      </c>
      <c r="AT22" s="108"/>
      <c r="AU22" s="108"/>
      <c r="AV22" s="2" t="b">
        <f t="shared" si="8"/>
        <v>1</v>
      </c>
    </row>
    <row r="23" spans="1:48" x14ac:dyDescent="0.2">
      <c r="A23" s="85" t="str">
        <f>Pasākumi_kārtas!V23</f>
        <v>EM</v>
      </c>
      <c r="B23" s="85">
        <f>Pasākumi_kārtas!A23</f>
        <v>1</v>
      </c>
      <c r="C23" s="85" t="str">
        <f>Pasākumi_kārtas!B23</f>
        <v>1.2.</v>
      </c>
      <c r="D23" s="86" t="str">
        <f>Pasākumi_kārtas!C23</f>
        <v>Atbalsts uzņēmējdarbībai</v>
      </c>
      <c r="E23" s="85" t="str">
        <f>Pasākumi_kārtas!E23</f>
        <v>1.2.2.</v>
      </c>
      <c r="F23" s="86" t="str">
        <f>Pasākumi_kārtas!F23</f>
        <v xml:space="preserve"> “Izmantot digitalizācijas priekšrocības uzņēmējdarbības attīstībai ”</v>
      </c>
      <c r="G23" s="37" t="str">
        <f>Pasākumi_kārtas!J23</f>
        <v>1.2.2.1.</v>
      </c>
      <c r="H23" s="105" t="str">
        <f>Pasākumi_kārtas!K23</f>
        <v>Atbalsts procesu digitalizācijai komercdarbībā</v>
      </c>
      <c r="I23" s="37" t="str">
        <f>Pasākumi_kārtas!O23</f>
        <v>_</v>
      </c>
      <c r="J23" s="37" t="str">
        <f>Pasākumi_kārtas!P23</f>
        <v>ERAF</v>
      </c>
      <c r="K23" s="106">
        <f>Pasākumi_kārtas!R23</f>
        <v>19769234</v>
      </c>
      <c r="L23" s="251">
        <v>13</v>
      </c>
      <c r="M23" s="254">
        <v>10137299</v>
      </c>
      <c r="N23" s="251">
        <v>14</v>
      </c>
      <c r="O23" s="254">
        <v>9631935</v>
      </c>
      <c r="P23" s="251"/>
      <c r="Q23" s="106"/>
      <c r="R23" s="251"/>
      <c r="S23" s="106"/>
      <c r="T23" s="251"/>
      <c r="U23" s="106"/>
      <c r="V23" s="251"/>
      <c r="W23" s="106"/>
      <c r="X23" s="2" t="b">
        <f t="shared" si="0"/>
        <v>1</v>
      </c>
      <c r="Y23" s="308">
        <v>1</v>
      </c>
      <c r="Z23" s="253">
        <f>K23</f>
        <v>19769234</v>
      </c>
      <c r="AA23" s="115"/>
      <c r="AB23" s="108"/>
      <c r="AC23" s="115"/>
      <c r="AD23" s="108"/>
      <c r="AE23" s="37"/>
      <c r="AF23" s="108"/>
      <c r="AG23" s="2" t="b">
        <f t="shared" si="2"/>
        <v>1</v>
      </c>
      <c r="AH23" s="37">
        <v>18</v>
      </c>
      <c r="AI23" s="108">
        <f t="shared" si="3"/>
        <v>19769234</v>
      </c>
      <c r="AJ23" s="37"/>
      <c r="AK23" s="108"/>
      <c r="AL23" s="2" t="b">
        <f t="shared" si="4"/>
        <v>1</v>
      </c>
      <c r="AM23" s="37">
        <v>9</v>
      </c>
      <c r="AN23" s="108">
        <f t="shared" si="5"/>
        <v>19769234</v>
      </c>
      <c r="AO23" s="37"/>
      <c r="AP23" s="108"/>
      <c r="AQ23" s="2" t="b">
        <f t="shared" si="6"/>
        <v>1</v>
      </c>
      <c r="AR23" s="37">
        <v>3</v>
      </c>
      <c r="AS23" s="108">
        <f t="shared" si="7"/>
        <v>19769234</v>
      </c>
      <c r="AT23" s="108"/>
      <c r="AU23" s="108"/>
      <c r="AV23" s="2" t="b">
        <f t="shared" si="8"/>
        <v>1</v>
      </c>
    </row>
    <row r="24" spans="1:48" x14ac:dyDescent="0.2">
      <c r="A24" s="85" t="str">
        <f>Pasākumi_kārtas!V24</f>
        <v>EM</v>
      </c>
      <c r="B24" s="85">
        <f>Pasākumi_kārtas!A24</f>
        <v>1</v>
      </c>
      <c r="C24" s="85" t="str">
        <f>Pasākumi_kārtas!B24</f>
        <v>1.2.</v>
      </c>
      <c r="D24" s="86" t="str">
        <f>Pasākumi_kārtas!C24</f>
        <v>Atbalsts uzņēmējdarbībai</v>
      </c>
      <c r="E24" s="85" t="str">
        <f>Pasākumi_kārtas!E24</f>
        <v>1.2.3.</v>
      </c>
      <c r="F24" s="86" t="str">
        <f>Pasākumi_kārtas!F24</f>
        <v>"Veicināt ilgtspējīgu izaugsmi, konkurētspēju un darba vietu radīšanu MVU, tostarp ar produktīvām  investīcijām”</v>
      </c>
      <c r="G24" s="37" t="str">
        <f>Pasākumi_kārtas!J24</f>
        <v>1.2.3.1.</v>
      </c>
      <c r="H24" s="105" t="str">
        <f>Pasākumi_kārtas!K24</f>
        <v>Atbalsts MVU inovatīvas uzņēmējdarbības attīstībai</v>
      </c>
      <c r="I24" s="37" t="str">
        <f>Pasākumi_kārtas!O24</f>
        <v>_</v>
      </c>
      <c r="J24" s="37" t="str">
        <f>Pasākumi_kārtas!P24</f>
        <v>ERAF</v>
      </c>
      <c r="K24" s="106">
        <f>Pasākumi_kārtas!R24</f>
        <v>74161672</v>
      </c>
      <c r="L24" s="251">
        <v>21</v>
      </c>
      <c r="M24" s="155">
        <v>36083352</v>
      </c>
      <c r="N24" s="251">
        <v>24</v>
      </c>
      <c r="O24" s="106">
        <v>4292933</v>
      </c>
      <c r="P24" s="251">
        <v>25</v>
      </c>
      <c r="Q24" s="106">
        <v>33785387</v>
      </c>
      <c r="R24" s="251"/>
      <c r="S24" s="251"/>
      <c r="T24" s="37"/>
      <c r="U24" s="106"/>
      <c r="V24" s="37"/>
      <c r="W24" s="106"/>
      <c r="X24" s="2" t="b">
        <f t="shared" si="0"/>
        <v>1</v>
      </c>
      <c r="Y24" s="134">
        <v>1</v>
      </c>
      <c r="Z24" s="253">
        <f t="shared" ref="Z24:Z30" si="9">K24</f>
        <v>74161672</v>
      </c>
      <c r="AA24" s="37"/>
      <c r="AB24" s="108"/>
      <c r="AC24" s="37"/>
      <c r="AD24" s="108"/>
      <c r="AE24" s="37"/>
      <c r="AF24" s="108"/>
      <c r="AG24" s="2" t="b">
        <f t="shared" si="2"/>
        <v>1</v>
      </c>
      <c r="AH24" s="37">
        <v>33</v>
      </c>
      <c r="AI24" s="108">
        <f t="shared" si="3"/>
        <v>74161672</v>
      </c>
      <c r="AJ24" s="37"/>
      <c r="AK24" s="108"/>
      <c r="AL24" s="2" t="b">
        <f t="shared" si="4"/>
        <v>1</v>
      </c>
      <c r="AM24" s="37">
        <v>9</v>
      </c>
      <c r="AN24" s="108">
        <f t="shared" si="5"/>
        <v>74161672</v>
      </c>
      <c r="AO24" s="37"/>
      <c r="AP24" s="108"/>
      <c r="AQ24" s="2" t="b">
        <f t="shared" si="6"/>
        <v>1</v>
      </c>
      <c r="AR24" s="37">
        <v>3</v>
      </c>
      <c r="AS24" s="108">
        <f t="shared" si="7"/>
        <v>74161672</v>
      </c>
      <c r="AT24" s="108"/>
      <c r="AU24" s="108"/>
      <c r="AV24" s="2" t="b">
        <f t="shared" si="8"/>
        <v>1</v>
      </c>
    </row>
    <row r="25" spans="1:48" x14ac:dyDescent="0.2">
      <c r="A25" s="85" t="str">
        <f>Pasākumi_kārtas!V25</f>
        <v>EM</v>
      </c>
      <c r="B25" s="85">
        <f>Pasākumi_kārtas!A25</f>
        <v>1</v>
      </c>
      <c r="C25" s="85" t="str">
        <f>Pasākumi_kārtas!B25</f>
        <v>1.2.</v>
      </c>
      <c r="D25" s="86" t="str">
        <f>Pasākumi_kārtas!C25</f>
        <v>Atbalsts uzņēmējdarbībai</v>
      </c>
      <c r="E25" s="85" t="str">
        <f>Pasākumi_kārtas!E25</f>
        <v>1.2.3.</v>
      </c>
      <c r="F25" s="86" t="str">
        <f>Pasākumi_kārtas!F25</f>
        <v>"Veicināt ilgtspējīgu izaugsmi, konkurētspēju un darba vietu radīšanu MVU, tostarp ar produktīvām  investīcijām”</v>
      </c>
      <c r="G25" s="37" t="str">
        <f>Pasākumi_kārtas!J25</f>
        <v>1.2.3.2.</v>
      </c>
      <c r="H25" s="105" t="str">
        <f>Pasākumi_kārtas!K25</f>
        <v>Iespējkapitāla ieguldījumi</v>
      </c>
      <c r="I25" s="37" t="str">
        <f>Pasākumi_kārtas!O25</f>
        <v>_</v>
      </c>
      <c r="J25" s="37" t="str">
        <f>Pasākumi_kārtas!P25</f>
        <v>ERAF</v>
      </c>
      <c r="K25" s="106">
        <f>Pasākumi_kārtas!R25</f>
        <v>60678205</v>
      </c>
      <c r="L25" s="251">
        <v>21</v>
      </c>
      <c r="M25" s="106">
        <f>K25</f>
        <v>60678205</v>
      </c>
      <c r="N25" s="37"/>
      <c r="O25" s="106"/>
      <c r="P25" s="37"/>
      <c r="Q25" s="106"/>
      <c r="R25" s="251"/>
      <c r="S25" s="251"/>
      <c r="T25" s="37"/>
      <c r="U25" s="106"/>
      <c r="V25" s="37"/>
      <c r="W25" s="106"/>
      <c r="X25" s="2" t="b">
        <f t="shared" si="0"/>
        <v>1</v>
      </c>
      <c r="Y25" s="37">
        <v>2</v>
      </c>
      <c r="Z25" s="108">
        <f t="shared" si="9"/>
        <v>60678205</v>
      </c>
      <c r="AA25" s="37"/>
      <c r="AB25" s="108"/>
      <c r="AC25" s="37"/>
      <c r="AD25" s="108"/>
      <c r="AE25" s="37"/>
      <c r="AF25" s="108"/>
      <c r="AG25" s="2" t="b">
        <f t="shared" si="2"/>
        <v>1</v>
      </c>
      <c r="AH25" s="37">
        <v>33</v>
      </c>
      <c r="AI25" s="108">
        <f t="shared" si="3"/>
        <v>60678205</v>
      </c>
      <c r="AJ25" s="37"/>
      <c r="AK25" s="108"/>
      <c r="AL25" s="2" t="b">
        <f t="shared" si="4"/>
        <v>1</v>
      </c>
      <c r="AM25" s="37">
        <v>9</v>
      </c>
      <c r="AN25" s="108">
        <f t="shared" si="5"/>
        <v>60678205</v>
      </c>
      <c r="AO25" s="37"/>
      <c r="AP25" s="108"/>
      <c r="AQ25" s="2" t="b">
        <f t="shared" si="6"/>
        <v>1</v>
      </c>
      <c r="AR25" s="37">
        <v>3</v>
      </c>
      <c r="AS25" s="108">
        <f t="shared" si="7"/>
        <v>60678205</v>
      </c>
      <c r="AT25" s="108"/>
      <c r="AU25" s="108"/>
      <c r="AV25" s="2" t="b">
        <f t="shared" si="8"/>
        <v>1</v>
      </c>
    </row>
    <row r="26" spans="1:48" x14ac:dyDescent="0.2">
      <c r="A26" s="85" t="str">
        <f>Pasākumi_kārtas!V26</f>
        <v>EM</v>
      </c>
      <c r="B26" s="85">
        <f>Pasākumi_kārtas!A26</f>
        <v>1</v>
      </c>
      <c r="C26" s="85" t="str">
        <f>Pasākumi_kārtas!B26</f>
        <v>1.2.</v>
      </c>
      <c r="D26" s="86" t="str">
        <f>Pasākumi_kārtas!C26</f>
        <v>Atbalsts uzņēmējdarbībai</v>
      </c>
      <c r="E26" s="85" t="str">
        <f>Pasākumi_kārtas!E26</f>
        <v>1.2.3.</v>
      </c>
      <c r="F26" s="86" t="str">
        <f>Pasākumi_kārtas!F26</f>
        <v>"Veicināt ilgtspējīgu izaugsmi, konkurētspēju un darba vietu radīšanu MVU, tostarp ar produktīvām  investīcijām”</v>
      </c>
      <c r="G26" s="37" t="str">
        <f>Pasākumi_kārtas!J26</f>
        <v>1.2.3.3.</v>
      </c>
      <c r="H26" s="105" t="str">
        <f>Pasākumi_kārtas!K26</f>
        <v>Starta, izaugsmes aizdevumi</v>
      </c>
      <c r="I26" s="37" t="str">
        <f>Pasākumi_kārtas!O26</f>
        <v>_</v>
      </c>
      <c r="J26" s="37" t="str">
        <f>Pasākumi_kārtas!P26</f>
        <v>ERAF</v>
      </c>
      <c r="K26" s="106">
        <f>Pasākumi_kārtas!R26</f>
        <v>24307956</v>
      </c>
      <c r="L26" s="251">
        <v>21</v>
      </c>
      <c r="M26" s="106">
        <f>K26</f>
        <v>24307956</v>
      </c>
      <c r="N26" s="37"/>
      <c r="O26" s="106"/>
      <c r="P26" s="37"/>
      <c r="Q26" s="106"/>
      <c r="R26" s="37"/>
      <c r="S26" s="106"/>
      <c r="T26" s="37"/>
      <c r="U26" s="106"/>
      <c r="V26" s="37"/>
      <c r="W26" s="106"/>
      <c r="X26" s="2" t="b">
        <f t="shared" si="0"/>
        <v>1</v>
      </c>
      <c r="Y26" s="37">
        <v>3</v>
      </c>
      <c r="Z26" s="108">
        <f t="shared" si="9"/>
        <v>24307956</v>
      </c>
      <c r="AA26" s="37"/>
      <c r="AB26" s="108"/>
      <c r="AC26" s="37"/>
      <c r="AD26" s="108"/>
      <c r="AE26" s="37"/>
      <c r="AF26" s="108"/>
      <c r="AG26" s="2" t="b">
        <f t="shared" si="2"/>
        <v>1</v>
      </c>
      <c r="AH26" s="37">
        <v>33</v>
      </c>
      <c r="AI26" s="108">
        <f t="shared" si="3"/>
        <v>24307956</v>
      </c>
      <c r="AJ26" s="37"/>
      <c r="AK26" s="108"/>
      <c r="AL26" s="2" t="b">
        <f t="shared" si="4"/>
        <v>1</v>
      </c>
      <c r="AM26" s="37">
        <v>9</v>
      </c>
      <c r="AN26" s="108">
        <f t="shared" si="5"/>
        <v>24307956</v>
      </c>
      <c r="AO26" s="37"/>
      <c r="AP26" s="108"/>
      <c r="AQ26" s="2" t="b">
        <f t="shared" si="6"/>
        <v>1</v>
      </c>
      <c r="AR26" s="37">
        <v>3</v>
      </c>
      <c r="AS26" s="108">
        <f t="shared" si="7"/>
        <v>24307956</v>
      </c>
      <c r="AT26" s="108"/>
      <c r="AU26" s="108"/>
      <c r="AV26" s="2" t="b">
        <f t="shared" si="8"/>
        <v>1</v>
      </c>
    </row>
    <row r="27" spans="1:48" x14ac:dyDescent="0.2">
      <c r="A27" s="85" t="str">
        <f>Pasākumi_kārtas!V27</f>
        <v>EM</v>
      </c>
      <c r="B27" s="85">
        <f>Pasākumi_kārtas!A27</f>
        <v>1</v>
      </c>
      <c r="C27" s="85" t="str">
        <f>Pasākumi_kārtas!B27</f>
        <v>1.2.</v>
      </c>
      <c r="D27" s="86" t="str">
        <f>Pasākumi_kārtas!C27</f>
        <v>Atbalsts uzņēmējdarbībai</v>
      </c>
      <c r="E27" s="85" t="str">
        <f>Pasākumi_kārtas!E27</f>
        <v>1.2.3.</v>
      </c>
      <c r="F27" s="86" t="str">
        <f>Pasākumi_kārtas!F27</f>
        <v>"Veicināt ilgtspējīgu izaugsmi, konkurētspēju un darba vietu radīšanu MVU, tostarp ar produktīvām  investīcijām”</v>
      </c>
      <c r="G27" s="37" t="str">
        <f>Pasākumi_kārtas!J27</f>
        <v>1.2.3.4.</v>
      </c>
      <c r="H27" s="105" t="str">
        <f>Pasākumi_kārtas!K27</f>
        <v>Garantijas, portfeļgarantijas pilna cikla uzņēmējdarbībai</v>
      </c>
      <c r="I27" s="37" t="str">
        <f>Pasākumi_kārtas!O27</f>
        <v>_</v>
      </c>
      <c r="J27" s="37" t="str">
        <f>Pasākumi_kārtas!P27</f>
        <v>ERAF</v>
      </c>
      <c r="K27" s="106">
        <f>Pasākumi_kārtas!R27</f>
        <v>29361690</v>
      </c>
      <c r="L27" s="251">
        <v>21</v>
      </c>
      <c r="M27" s="106">
        <f>K27</f>
        <v>29361690</v>
      </c>
      <c r="N27" s="37"/>
      <c r="O27" s="106"/>
      <c r="P27" s="37"/>
      <c r="Q27" s="106"/>
      <c r="R27" s="37"/>
      <c r="S27" s="106"/>
      <c r="T27" s="37"/>
      <c r="U27" s="106"/>
      <c r="V27" s="37"/>
      <c r="W27" s="106"/>
      <c r="X27" s="2" t="b">
        <f t="shared" si="0"/>
        <v>1</v>
      </c>
      <c r="Y27" s="37">
        <v>4</v>
      </c>
      <c r="Z27" s="108">
        <f t="shared" si="9"/>
        <v>29361690</v>
      </c>
      <c r="AA27" s="37"/>
      <c r="AB27" s="108"/>
      <c r="AC27" s="37"/>
      <c r="AD27" s="108"/>
      <c r="AE27" s="37"/>
      <c r="AF27" s="108"/>
      <c r="AG27" s="2" t="b">
        <f t="shared" si="2"/>
        <v>1</v>
      </c>
      <c r="AH27" s="37">
        <v>33</v>
      </c>
      <c r="AI27" s="108">
        <f t="shared" si="3"/>
        <v>29361690</v>
      </c>
      <c r="AJ27" s="37"/>
      <c r="AK27" s="108"/>
      <c r="AL27" s="2" t="b">
        <f t="shared" si="4"/>
        <v>1</v>
      </c>
      <c r="AM27" s="37">
        <v>9</v>
      </c>
      <c r="AN27" s="108">
        <f t="shared" si="5"/>
        <v>29361690</v>
      </c>
      <c r="AO27" s="37"/>
      <c r="AP27" s="108"/>
      <c r="AQ27" s="2" t="b">
        <f t="shared" si="6"/>
        <v>1</v>
      </c>
      <c r="AR27" s="37">
        <v>3</v>
      </c>
      <c r="AS27" s="108">
        <f t="shared" si="7"/>
        <v>29361690</v>
      </c>
      <c r="AT27" s="108"/>
      <c r="AU27" s="108"/>
      <c r="AV27" s="2" t="b">
        <f t="shared" si="8"/>
        <v>1</v>
      </c>
    </row>
    <row r="28" spans="1:48" x14ac:dyDescent="0.2">
      <c r="A28" s="85" t="str">
        <f>Pasākumi_kārtas!V28</f>
        <v>EM</v>
      </c>
      <c r="B28" s="85">
        <f>Pasākumi_kārtas!A28</f>
        <v>1</v>
      </c>
      <c r="C28" s="85" t="str">
        <f>Pasākumi_kārtas!B28</f>
        <v>1.2.</v>
      </c>
      <c r="D28" s="86" t="str">
        <f>Pasākumi_kārtas!C28</f>
        <v>Atbalsts uzņēmējdarbībai</v>
      </c>
      <c r="E28" s="85" t="str">
        <f>Pasākumi_kārtas!E28</f>
        <v>1.2.3.</v>
      </c>
      <c r="F28" s="86" t="str">
        <f>Pasākumi_kārtas!F28</f>
        <v>"Veicināt ilgtspējīgu izaugsmi, konkurētspēju un darba vietu radīšanu MVU, tostarp ar produktīvām  investīcijām”</v>
      </c>
      <c r="G28" s="37" t="str">
        <f>Pasākumi_kārtas!J28</f>
        <v>1.2.3.5.</v>
      </c>
      <c r="H28" s="105" t="str">
        <f>Pasākumi_kārtas!K28</f>
        <v>Aizdevumi, produktivitātes kāpināšanai (investīcijas un apgrozāmie līdzekļi)</v>
      </c>
      <c r="I28" s="37" t="str">
        <f>Pasākumi_kārtas!O28</f>
        <v>_</v>
      </c>
      <c r="J28" s="37" t="str">
        <f>Pasākumi_kārtas!P28</f>
        <v>ERAF</v>
      </c>
      <c r="K28" s="106">
        <f>Pasākumi_kārtas!R28</f>
        <v>23853429</v>
      </c>
      <c r="L28" s="251">
        <v>21</v>
      </c>
      <c r="M28" s="106">
        <f>K28</f>
        <v>23853429</v>
      </c>
      <c r="N28" s="37"/>
      <c r="O28" s="106"/>
      <c r="P28" s="37"/>
      <c r="Q28" s="106"/>
      <c r="R28" s="37"/>
      <c r="S28" s="106"/>
      <c r="T28" s="37"/>
      <c r="U28" s="106"/>
      <c r="V28" s="37"/>
      <c r="W28" s="106"/>
      <c r="X28" s="2" t="b">
        <f t="shared" si="0"/>
        <v>1</v>
      </c>
      <c r="Y28" s="37">
        <v>3</v>
      </c>
      <c r="Z28" s="108">
        <f t="shared" si="9"/>
        <v>23853429</v>
      </c>
      <c r="AA28" s="37"/>
      <c r="AB28" s="108"/>
      <c r="AC28" s="37"/>
      <c r="AD28" s="108"/>
      <c r="AE28" s="37"/>
      <c r="AF28" s="108"/>
      <c r="AG28" s="2" t="b">
        <f t="shared" si="2"/>
        <v>1</v>
      </c>
      <c r="AH28" s="37">
        <v>33</v>
      </c>
      <c r="AI28" s="108">
        <f t="shared" si="3"/>
        <v>23853429</v>
      </c>
      <c r="AJ28" s="37"/>
      <c r="AK28" s="108"/>
      <c r="AL28" s="2" t="b">
        <f t="shared" si="4"/>
        <v>1</v>
      </c>
      <c r="AM28" s="37">
        <v>9</v>
      </c>
      <c r="AN28" s="108">
        <f t="shared" si="5"/>
        <v>23853429</v>
      </c>
      <c r="AO28" s="37"/>
      <c r="AP28" s="108"/>
      <c r="AQ28" s="2" t="b">
        <f t="shared" si="6"/>
        <v>1</v>
      </c>
      <c r="AR28" s="37">
        <v>3</v>
      </c>
      <c r="AS28" s="108">
        <f t="shared" si="7"/>
        <v>23853429</v>
      </c>
      <c r="AT28" s="108"/>
      <c r="AU28" s="108"/>
      <c r="AV28" s="2" t="b">
        <f t="shared" si="8"/>
        <v>1</v>
      </c>
    </row>
    <row r="29" spans="1:48" x14ac:dyDescent="0.2">
      <c r="A29" s="85" t="str">
        <f>Pasākumi_kārtas!V29</f>
        <v>EM</v>
      </c>
      <c r="B29" s="85">
        <f>Pasākumi_kārtas!A29</f>
        <v>1</v>
      </c>
      <c r="C29" s="85" t="str">
        <f>Pasākumi_kārtas!B29</f>
        <v>1.2.</v>
      </c>
      <c r="D29" s="86" t="str">
        <f>Pasākumi_kārtas!C29</f>
        <v>Atbalsts uzņēmējdarbībai</v>
      </c>
      <c r="E29" s="85" t="str">
        <f>Pasākumi_kārtas!E29</f>
        <v>1.2.3.</v>
      </c>
      <c r="F29" s="86" t="str">
        <f>Pasākumi_kārtas!F29</f>
        <v>“Pētniecības un inovāciju kapacitātes stiprināšana un progresīvu tehnoloģiju ieviešana uzņēmumiem ”</v>
      </c>
      <c r="G29" s="37" t="str">
        <f>Pasākumi_kārtas!J29</f>
        <v>1.2.3.6.</v>
      </c>
      <c r="H29" s="105" t="str">
        <f>Pasākumi_kārtas!K29</f>
        <v>Tūrisma produktu attīstības programma</v>
      </c>
      <c r="I29" s="37">
        <f>Pasākumi_kārtas!O29</f>
        <v>1</v>
      </c>
      <c r="J29" s="37" t="str">
        <f>Pasākumi_kārtas!P29</f>
        <v>ERAF</v>
      </c>
      <c r="K29" s="106">
        <f>Pasākumi_kārtas!R29</f>
        <v>423953</v>
      </c>
      <c r="L29" s="251">
        <v>170</v>
      </c>
      <c r="M29" s="106">
        <f>K29</f>
        <v>423953</v>
      </c>
      <c r="N29" s="251"/>
      <c r="O29" s="106"/>
      <c r="P29" s="251"/>
      <c r="Q29" s="106"/>
      <c r="R29" s="37"/>
      <c r="S29" s="106"/>
      <c r="T29" s="37"/>
      <c r="U29" s="106"/>
      <c r="V29" s="37"/>
      <c r="W29" s="106"/>
      <c r="X29" s="2" t="b">
        <f t="shared" si="0"/>
        <v>1</v>
      </c>
      <c r="Y29" s="37">
        <v>1</v>
      </c>
      <c r="Z29" s="253">
        <f t="shared" si="9"/>
        <v>423953</v>
      </c>
      <c r="AA29" s="37"/>
      <c r="AB29" s="108"/>
      <c r="AC29" s="37"/>
      <c r="AD29" s="108"/>
      <c r="AE29" s="37"/>
      <c r="AF29" s="108"/>
      <c r="AG29" s="2" t="b">
        <f t="shared" si="2"/>
        <v>1</v>
      </c>
      <c r="AH29" s="37">
        <v>33</v>
      </c>
      <c r="AI29" s="108">
        <f t="shared" si="3"/>
        <v>423953</v>
      </c>
      <c r="AJ29" s="37"/>
      <c r="AK29" s="108"/>
      <c r="AL29" s="2" t="b">
        <f t="shared" si="4"/>
        <v>1</v>
      </c>
      <c r="AM29" s="37">
        <v>9</v>
      </c>
      <c r="AN29" s="108">
        <f t="shared" si="5"/>
        <v>423953</v>
      </c>
      <c r="AO29" s="37"/>
      <c r="AP29" s="108"/>
      <c r="AQ29" s="2" t="b">
        <f t="shared" si="6"/>
        <v>1</v>
      </c>
      <c r="AR29" s="37">
        <v>3</v>
      </c>
      <c r="AS29" s="108">
        <f t="shared" si="7"/>
        <v>423953</v>
      </c>
      <c r="AT29" s="108"/>
      <c r="AU29" s="108"/>
      <c r="AV29" s="2" t="b">
        <f t="shared" si="8"/>
        <v>1</v>
      </c>
    </row>
    <row r="30" spans="1:48" x14ac:dyDescent="0.2">
      <c r="A30" s="85" t="str">
        <f>Pasākumi_kārtas!V30</f>
        <v>EM</v>
      </c>
      <c r="B30" s="85">
        <f>Pasākumi_kārtas!A30</f>
        <v>1</v>
      </c>
      <c r="C30" s="85" t="str">
        <f>Pasākumi_kārtas!B30</f>
        <v>1.2.</v>
      </c>
      <c r="D30" s="86" t="str">
        <f>Pasākumi_kārtas!C30</f>
        <v>Atbalsts uzņēmējdarbībai</v>
      </c>
      <c r="E30" s="85" t="str">
        <f>Pasākumi_kārtas!E30</f>
        <v>1.2.3.</v>
      </c>
      <c r="F30" s="86" t="str">
        <f>Pasākumi_kārtas!F30</f>
        <v>“Pētniecības un inovāciju kapacitātes stiprināšana un progresīvu tehnoloģiju ieviešana uzņēmumiem ”</v>
      </c>
      <c r="G30" s="37" t="str">
        <f>Pasākumi_kārtas!J30</f>
        <v>1.2.3.6.</v>
      </c>
      <c r="H30" s="105" t="str">
        <f>Pasākumi_kārtas!K30</f>
        <v>Tūrisma produktu attīstības programma</v>
      </c>
      <c r="I30" s="37">
        <f>Pasākumi_kārtas!O30</f>
        <v>2</v>
      </c>
      <c r="J30" s="37" t="str">
        <f>Pasākumi_kārtas!P30</f>
        <v>ERAF</v>
      </c>
      <c r="K30" s="106">
        <f>Pasākumi_kārtas!R30</f>
        <v>4186539</v>
      </c>
      <c r="L30" s="251">
        <v>11</v>
      </c>
      <c r="M30" s="255">
        <v>418653</v>
      </c>
      <c r="N30" s="251">
        <v>21</v>
      </c>
      <c r="O30" s="106">
        <v>3767886</v>
      </c>
      <c r="P30" s="251"/>
      <c r="Q30" s="106"/>
      <c r="R30" s="37"/>
      <c r="S30" s="106"/>
      <c r="T30" s="37"/>
      <c r="U30" s="106"/>
      <c r="V30" s="37"/>
      <c r="W30" s="106"/>
      <c r="X30" s="2" t="b">
        <f t="shared" si="0"/>
        <v>1</v>
      </c>
      <c r="Y30" s="37">
        <v>1</v>
      </c>
      <c r="Z30" s="253">
        <f t="shared" si="9"/>
        <v>4186539</v>
      </c>
      <c r="AA30" s="115"/>
      <c r="AB30" s="108"/>
      <c r="AC30" s="115"/>
      <c r="AD30" s="108"/>
      <c r="AE30" s="37"/>
      <c r="AF30" s="108"/>
      <c r="AG30" s="2" t="b">
        <f t="shared" si="2"/>
        <v>1</v>
      </c>
      <c r="AH30" s="37">
        <v>33</v>
      </c>
      <c r="AI30" s="108">
        <f t="shared" si="3"/>
        <v>4186539</v>
      </c>
      <c r="AJ30" s="37"/>
      <c r="AK30" s="108"/>
      <c r="AL30" s="2" t="b">
        <f t="shared" si="4"/>
        <v>1</v>
      </c>
      <c r="AM30" s="37">
        <v>9</v>
      </c>
      <c r="AN30" s="108">
        <f t="shared" si="5"/>
        <v>4186539</v>
      </c>
      <c r="AO30" s="37"/>
      <c r="AP30" s="108"/>
      <c r="AQ30" s="2" t="b">
        <f t="shared" si="6"/>
        <v>1</v>
      </c>
      <c r="AR30" s="37">
        <v>3</v>
      </c>
      <c r="AS30" s="108">
        <f t="shared" si="7"/>
        <v>4186539</v>
      </c>
      <c r="AT30" s="108"/>
      <c r="AU30" s="108"/>
      <c r="AV30" s="2" t="b">
        <f t="shared" si="8"/>
        <v>1</v>
      </c>
    </row>
    <row r="31" spans="1:48" x14ac:dyDescent="0.2">
      <c r="A31" s="85" t="str">
        <f>Pasākumi_kārtas!V31</f>
        <v>VARAM</v>
      </c>
      <c r="B31" s="85">
        <f>Pasākumi_kārtas!A31</f>
        <v>1</v>
      </c>
      <c r="C31" s="85" t="str">
        <f>Pasākumi_kārtas!B31</f>
        <v>1.3.</v>
      </c>
      <c r="D31" s="86" t="str">
        <f>Pasākumi_kārtas!C31</f>
        <v>Digitalizācija</v>
      </c>
      <c r="E31" s="85" t="str">
        <f>Pasākumi_kārtas!E31</f>
        <v>1.3.1.</v>
      </c>
      <c r="F31" s="86" t="str">
        <f>Pasākumi_kārtas!F31</f>
        <v>“Izmantot digitalizācijas priekšrocības  iedzīvotājiem, uzņēmumiem, pētniecības organizācijām un publiskajām iestādēm”</v>
      </c>
      <c r="G31" s="37" t="str">
        <f>Pasākumi_kārtas!J31</f>
        <v>1.3.1.1.</v>
      </c>
      <c r="H31" s="105" t="str">
        <f>Pasākumi_kārtas!K31</f>
        <v>IKT risinājumu un pakalpojumu attīstība un iespēju radīšana privātajam sektoram****</v>
      </c>
      <c r="I31" s="37" t="str">
        <f>Pasākumi_kārtas!O31</f>
        <v>_</v>
      </c>
      <c r="J31" s="37" t="str">
        <f>Pasākumi_kārtas!P31</f>
        <v>ERAF</v>
      </c>
      <c r="K31" s="106">
        <f>Pasākumi_kārtas!R31</f>
        <v>133302252</v>
      </c>
      <c r="L31" s="251">
        <v>16</v>
      </c>
      <c r="M31" s="106">
        <v>121868953</v>
      </c>
      <c r="N31" s="252">
        <v>37</v>
      </c>
      <c r="O31" s="106">
        <v>9463048</v>
      </c>
      <c r="P31" s="251">
        <v>36</v>
      </c>
      <c r="Q31" s="106">
        <v>1970251</v>
      </c>
      <c r="R31" s="251"/>
      <c r="S31" s="106"/>
      <c r="T31" s="37"/>
      <c r="U31" s="106"/>
      <c r="V31" s="37"/>
      <c r="W31" s="106"/>
      <c r="X31" s="2" t="b">
        <f t="shared" si="0"/>
        <v>1</v>
      </c>
      <c r="Y31" s="134">
        <v>1</v>
      </c>
      <c r="Z31" s="253">
        <f t="shared" ref="Z31:Z33" si="10">K31</f>
        <v>133302252</v>
      </c>
      <c r="AA31" s="134"/>
      <c r="AB31" s="253"/>
      <c r="AC31" s="37"/>
      <c r="AD31" s="108"/>
      <c r="AE31" s="37"/>
      <c r="AF31" s="108"/>
      <c r="AG31" s="2" t="b">
        <f t="shared" si="2"/>
        <v>1</v>
      </c>
      <c r="AH31" s="37">
        <v>33</v>
      </c>
      <c r="AI31" s="108">
        <f t="shared" si="3"/>
        <v>133302252</v>
      </c>
      <c r="AJ31" s="37"/>
      <c r="AK31" s="108"/>
      <c r="AL31" s="2" t="b">
        <f t="shared" si="4"/>
        <v>1</v>
      </c>
      <c r="AM31" s="37">
        <v>9</v>
      </c>
      <c r="AN31" s="108">
        <f>K31-AP31</f>
        <v>133302252</v>
      </c>
      <c r="AO31" s="37"/>
      <c r="AP31" s="108"/>
      <c r="AQ31" s="2" t="b">
        <f t="shared" si="6"/>
        <v>1</v>
      </c>
      <c r="AR31" s="37">
        <v>3</v>
      </c>
      <c r="AS31" s="108">
        <f t="shared" si="7"/>
        <v>133302252</v>
      </c>
      <c r="AT31" s="108"/>
      <c r="AU31" s="108"/>
      <c r="AV31" s="2" t="b">
        <f t="shared" si="8"/>
        <v>1</v>
      </c>
    </row>
    <row r="32" spans="1:48" x14ac:dyDescent="0.2">
      <c r="A32" s="85" t="str">
        <f>Pasākumi_kārtas!V32</f>
        <v>VK</v>
      </c>
      <c r="B32" s="85">
        <f>Pasākumi_kārtas!A32</f>
        <v>1</v>
      </c>
      <c r="C32" s="85" t="str">
        <f>Pasākumi_kārtas!B32</f>
        <v>1.3.</v>
      </c>
      <c r="D32" s="86" t="str">
        <f>Pasākumi_kārtas!C32</f>
        <v>Digitalizācija</v>
      </c>
      <c r="E32" s="85" t="str">
        <f>Pasākumi_kārtas!E32</f>
        <v>1.3.1.</v>
      </c>
      <c r="F32" s="86" t="str">
        <f>Pasākumi_kārtas!F32</f>
        <v>“Izmantot digitalizācijas priekšrocības  iedzīvotājiem, uzņēmumiem, pētniecības organizācijām un publiskajām iestādēm”</v>
      </c>
      <c r="G32" s="37" t="str">
        <f>Pasākumi_kārtas!J32</f>
        <v>1.3.1.2.</v>
      </c>
      <c r="H32" s="105" t="str">
        <f>Pasākumi_kārtas!K32</f>
        <v xml:space="preserve">Inovācijas laboratorija digitalizācijas priekšrocību izmantošanai </v>
      </c>
      <c r="I32" s="37" t="str">
        <f>Pasākumi_kārtas!O32</f>
        <v>_</v>
      </c>
      <c r="J32" s="37" t="str">
        <f>Pasākumi_kārtas!P32</f>
        <v>ERAF</v>
      </c>
      <c r="K32" s="106">
        <f>Pasākumi_kārtas!R32</f>
        <v>1094772</v>
      </c>
      <c r="L32" s="251">
        <v>16</v>
      </c>
      <c r="M32" s="106">
        <f>K32</f>
        <v>1094772</v>
      </c>
      <c r="N32" s="37"/>
      <c r="O32" s="106"/>
      <c r="P32" s="37"/>
      <c r="Q32" s="106"/>
      <c r="R32" s="37"/>
      <c r="S32" s="106"/>
      <c r="T32" s="37"/>
      <c r="U32" s="106"/>
      <c r="V32" s="37"/>
      <c r="W32" s="106"/>
      <c r="X32" s="2" t="b">
        <f t="shared" si="0"/>
        <v>1</v>
      </c>
      <c r="Y32" s="37">
        <v>1</v>
      </c>
      <c r="Z32" s="108">
        <f t="shared" si="10"/>
        <v>1094772</v>
      </c>
      <c r="AA32" s="37"/>
      <c r="AB32" s="108"/>
      <c r="AC32" s="37"/>
      <c r="AD32" s="108"/>
      <c r="AE32" s="37"/>
      <c r="AF32" s="108"/>
      <c r="AG32" s="2" t="b">
        <f t="shared" si="2"/>
        <v>1</v>
      </c>
      <c r="AH32" s="37">
        <v>33</v>
      </c>
      <c r="AI32" s="108">
        <f t="shared" si="3"/>
        <v>1094772</v>
      </c>
      <c r="AJ32" s="37"/>
      <c r="AK32" s="108"/>
      <c r="AL32" s="2" t="b">
        <f t="shared" si="4"/>
        <v>1</v>
      </c>
      <c r="AM32" s="37">
        <v>9</v>
      </c>
      <c r="AN32" s="108">
        <f t="shared" ref="AN32:AN56" si="11">K32</f>
        <v>1094772</v>
      </c>
      <c r="AO32" s="37"/>
      <c r="AP32" s="108"/>
      <c r="AQ32" s="2" t="b">
        <f t="shared" si="6"/>
        <v>1</v>
      </c>
      <c r="AR32" s="37">
        <v>3</v>
      </c>
      <c r="AS32" s="108">
        <f t="shared" si="7"/>
        <v>1094772</v>
      </c>
      <c r="AT32" s="108"/>
      <c r="AU32" s="108"/>
      <c r="AV32" s="2" t="b">
        <f t="shared" si="8"/>
        <v>1</v>
      </c>
    </row>
    <row r="33" spans="1:48" x14ac:dyDescent="0.2">
      <c r="A33" s="85" t="str">
        <f>Pasākumi_kārtas!V33</f>
        <v>SM</v>
      </c>
      <c r="B33" s="85">
        <f>Pasākumi_kārtas!A33</f>
        <v>1</v>
      </c>
      <c r="C33" s="85" t="str">
        <f>Pasākumi_kārtas!B33</f>
        <v>1.4.</v>
      </c>
      <c r="D33" s="86" t="str">
        <f>Pasākumi_kārtas!C33</f>
        <v>Digitālā savienojamība</v>
      </c>
      <c r="E33" s="85" t="str">
        <f>Pasākumi_kārtas!E33</f>
        <v>1.4.1.</v>
      </c>
      <c r="F33" s="86" t="str">
        <f>Pasākumi_kārtas!F33</f>
        <v xml:space="preserve"> “Uzlabot digitālo savienojamību”</v>
      </c>
      <c r="G33" s="37" t="str">
        <f>Pasākumi_kārtas!J33</f>
        <v>1.4.1.4.</v>
      </c>
      <c r="H33" s="105" t="str">
        <f>Pasākumi_kārtas!K33</f>
        <v>Vienotā kiberdrošības infrastruktūra</v>
      </c>
      <c r="I33" s="37" t="str">
        <f>Pasākumi_kārtas!O33</f>
        <v>_</v>
      </c>
      <c r="J33" s="37" t="str">
        <f>Pasākumi_kārtas!P33</f>
        <v>ERAF</v>
      </c>
      <c r="K33" s="106">
        <f>Pasākumi_kārtas!R33</f>
        <v>3697500</v>
      </c>
      <c r="L33" s="251">
        <v>36</v>
      </c>
      <c r="M33" s="106">
        <f>K33</f>
        <v>3697500</v>
      </c>
      <c r="N33" s="37"/>
      <c r="O33" s="106"/>
      <c r="P33" s="37"/>
      <c r="Q33" s="106"/>
      <c r="R33" s="37"/>
      <c r="S33" s="106"/>
      <c r="T33" s="37"/>
      <c r="U33" s="106"/>
      <c r="V33" s="37"/>
      <c r="W33" s="106"/>
      <c r="X33" s="2" t="b">
        <f t="shared" si="0"/>
        <v>1</v>
      </c>
      <c r="Y33" s="37">
        <v>1</v>
      </c>
      <c r="Z33" s="108">
        <f t="shared" si="10"/>
        <v>3697500</v>
      </c>
      <c r="AA33" s="37"/>
      <c r="AB33" s="108"/>
      <c r="AC33" s="37"/>
      <c r="AD33" s="108"/>
      <c r="AE33" s="37"/>
      <c r="AF33" s="108"/>
      <c r="AG33" s="2" t="b">
        <f t="shared" si="2"/>
        <v>1</v>
      </c>
      <c r="AH33" s="37">
        <v>33</v>
      </c>
      <c r="AI33" s="108">
        <f t="shared" ref="AI33:AI59" si="12">K33</f>
        <v>3697500</v>
      </c>
      <c r="AJ33" s="37"/>
      <c r="AK33" s="108"/>
      <c r="AL33" s="2" t="b">
        <f t="shared" ref="AL33:AL59" si="13">K33=AI33+AK33</f>
        <v>1</v>
      </c>
      <c r="AM33" s="37">
        <v>9</v>
      </c>
      <c r="AN33" s="108">
        <f t="shared" si="11"/>
        <v>3697500</v>
      </c>
      <c r="AO33" s="37"/>
      <c r="AP33" s="108"/>
      <c r="AQ33" s="2" t="b">
        <f t="shared" si="6"/>
        <v>1</v>
      </c>
      <c r="AR33" s="37">
        <v>3</v>
      </c>
      <c r="AS33" s="108">
        <f t="shared" si="7"/>
        <v>3697500</v>
      </c>
      <c r="AT33" s="108"/>
      <c r="AU33" s="108"/>
      <c r="AV33" s="2" t="b">
        <f t="shared" si="8"/>
        <v>1</v>
      </c>
    </row>
    <row r="34" spans="1:48" x14ac:dyDescent="0.2">
      <c r="A34" s="85" t="str">
        <f>Pasākumi_kārtas!V34</f>
        <v>EM</v>
      </c>
      <c r="B34" s="85">
        <f>Pasākumi_kārtas!A34</f>
        <v>1</v>
      </c>
      <c r="C34" s="85" t="str">
        <f>Pasākumi_kārtas!B34</f>
        <v>1.5.</v>
      </c>
      <c r="D34" s="86" t="str">
        <f>Pasākumi_kārtas!C34</f>
        <v>Investīciju fonds uzņēmējdarbības attīstībai</v>
      </c>
      <c r="E34" s="85" t="str">
        <f>Pasākumi_kārtas!E34</f>
        <v>1.5.1.</v>
      </c>
      <c r="F34" s="86" t="str">
        <f>Pasākumi_kārtas!F34</f>
        <v>"Rūpniecisko spēju uzlabošana, lai veicinātu aizsardzības spējas, prioritāti piešķirot divējāda lietojuma spējām "</v>
      </c>
      <c r="G34" s="37" t="str">
        <f>Pasākumi_kārtas!J34</f>
        <v>1.5.1.0.</v>
      </c>
      <c r="H34" s="105" t="str">
        <f>Pasākumi_kārtas!K34</f>
        <v>_</v>
      </c>
      <c r="I34" s="37" t="str">
        <f>Pasākumi_kārtas!O34</f>
        <v>_</v>
      </c>
      <c r="J34" s="37" t="str">
        <f>Pasākumi_kārtas!P34</f>
        <v>ERAF</v>
      </c>
      <c r="K34" s="106">
        <f>Pasākumi_kārtas!R34</f>
        <v>34000000</v>
      </c>
      <c r="L34" s="251">
        <v>194</v>
      </c>
      <c r="M34" s="106">
        <v>17000000</v>
      </c>
      <c r="N34" s="251">
        <v>195</v>
      </c>
      <c r="O34" s="106">
        <v>17000000</v>
      </c>
      <c r="P34" s="251"/>
      <c r="Q34" s="106"/>
      <c r="R34" s="251"/>
      <c r="S34" s="106"/>
      <c r="T34" s="37"/>
      <c r="U34" s="106"/>
      <c r="V34" s="37"/>
      <c r="W34" s="106"/>
      <c r="X34" s="2" t="b">
        <f t="shared" si="0"/>
        <v>1</v>
      </c>
      <c r="Y34" s="37">
        <v>3</v>
      </c>
      <c r="Z34" s="108">
        <v>17000001</v>
      </c>
      <c r="AA34" s="37">
        <v>5</v>
      </c>
      <c r="AB34" s="108">
        <v>16999999</v>
      </c>
      <c r="AC34" s="37"/>
      <c r="AD34" s="108"/>
      <c r="AE34" s="37"/>
      <c r="AF34" s="108"/>
      <c r="AG34" s="2" t="b">
        <f t="shared" si="2"/>
        <v>1</v>
      </c>
      <c r="AH34" s="37">
        <v>33</v>
      </c>
      <c r="AI34" s="108">
        <f t="shared" si="12"/>
        <v>34000000</v>
      </c>
      <c r="AJ34" s="37"/>
      <c r="AK34" s="108"/>
      <c r="AL34" s="2" t="b">
        <f t="shared" si="13"/>
        <v>1</v>
      </c>
      <c r="AM34" s="37">
        <v>9</v>
      </c>
      <c r="AN34" s="108">
        <f t="shared" si="11"/>
        <v>34000000</v>
      </c>
      <c r="AO34" s="37"/>
      <c r="AP34" s="108"/>
      <c r="AQ34" s="2" t="b">
        <f t="shared" si="6"/>
        <v>1</v>
      </c>
      <c r="AR34" s="37">
        <v>3</v>
      </c>
      <c r="AS34" s="108">
        <f t="shared" si="7"/>
        <v>34000000</v>
      </c>
      <c r="AT34" s="108"/>
      <c r="AU34" s="108"/>
      <c r="AV34" s="2" t="b">
        <f t="shared" si="8"/>
        <v>1</v>
      </c>
    </row>
    <row r="35" spans="1:48" x14ac:dyDescent="0.2">
      <c r="A35" s="85" t="str">
        <f>Pasākumi_kārtas!V35</f>
        <v>EM</v>
      </c>
      <c r="B35" s="85">
        <f>Pasākumi_kārtas!A35</f>
        <v>2</v>
      </c>
      <c r="C35" s="85" t="str">
        <f>Pasākumi_kārtas!B35</f>
        <v>2.1.</v>
      </c>
      <c r="D35" s="86" t="str">
        <f>Pasākumi_kārtas!C35</f>
        <v>Klimata pārmaiņu mazināšana un pielāgošanās klimata pārmaiņām</v>
      </c>
      <c r="E35" s="85" t="str">
        <f>Pasākumi_kārtas!E35</f>
        <v>2.1.1.</v>
      </c>
      <c r="F35" s="86" t="str">
        <f>Pasākumi_kārtas!F35</f>
        <v>“Energoefektivitātes veicināšana un siltumnīcefekta gāzu emisiju samazināšana”</v>
      </c>
      <c r="G35" s="256" t="str">
        <f>Pasākumi_kārtas!J35</f>
        <v>2.1.1.1.</v>
      </c>
      <c r="H35" s="105" t="str">
        <f>Pasākumi_kārtas!K35</f>
        <v>Energoefektivitātes paaugstināšana dzīvojamās ēkās, t.sk. attīstot ESKO tirgu (daudzīvokļu, privātās un neliela dzīvokļu skaita ēku kompleksos)</v>
      </c>
      <c r="I35" s="37">
        <f>Pasākumi_kārtas!O35</f>
        <v>1</v>
      </c>
      <c r="J35" s="37" t="str">
        <f>Pasākumi_kārtas!P35</f>
        <v>ERAF</v>
      </c>
      <c r="K35" s="106">
        <f>Pasākumi_kārtas!R35</f>
        <v>2550000</v>
      </c>
      <c r="L35" s="257">
        <v>42</v>
      </c>
      <c r="M35" s="106">
        <f>K35</f>
        <v>2550000</v>
      </c>
      <c r="N35" s="37"/>
      <c r="O35" s="106"/>
      <c r="P35" s="37"/>
      <c r="Q35" s="106"/>
      <c r="R35" s="37"/>
      <c r="S35" s="106"/>
      <c r="T35" s="37"/>
      <c r="U35" s="106"/>
      <c r="V35" s="37"/>
      <c r="W35" s="106"/>
      <c r="X35" s="2" t="b">
        <f t="shared" si="0"/>
        <v>1</v>
      </c>
      <c r="Y35" s="37">
        <v>1</v>
      </c>
      <c r="Z35" s="108">
        <f>K35</f>
        <v>2550000</v>
      </c>
      <c r="AA35" s="37"/>
      <c r="AB35" s="108"/>
      <c r="AC35" s="37"/>
      <c r="AD35" s="108"/>
      <c r="AE35" s="37"/>
      <c r="AF35" s="108"/>
      <c r="AG35" s="2" t="b">
        <f t="shared" si="2"/>
        <v>1</v>
      </c>
      <c r="AH35" s="37">
        <v>33</v>
      </c>
      <c r="AI35" s="108">
        <f t="shared" si="12"/>
        <v>2550000</v>
      </c>
      <c r="AJ35" s="37"/>
      <c r="AK35" s="108"/>
      <c r="AL35" s="2" t="b">
        <f t="shared" si="13"/>
        <v>1</v>
      </c>
      <c r="AM35" s="37">
        <v>9</v>
      </c>
      <c r="AN35" s="108">
        <f t="shared" si="11"/>
        <v>2550000</v>
      </c>
      <c r="AO35" s="37"/>
      <c r="AP35" s="108"/>
      <c r="AQ35" s="2" t="b">
        <f t="shared" si="6"/>
        <v>1</v>
      </c>
      <c r="AR35" s="37">
        <v>3</v>
      </c>
      <c r="AS35" s="108">
        <f t="shared" si="7"/>
        <v>2550000</v>
      </c>
      <c r="AT35" s="108"/>
      <c r="AU35" s="108"/>
      <c r="AV35" s="2" t="b">
        <f t="shared" si="8"/>
        <v>1</v>
      </c>
    </row>
    <row r="36" spans="1:48" x14ac:dyDescent="0.2">
      <c r="A36" s="85" t="str">
        <f>Pasākumi_kārtas!V36</f>
        <v>EM</v>
      </c>
      <c r="B36" s="85">
        <f>Pasākumi_kārtas!A36</f>
        <v>2</v>
      </c>
      <c r="C36" s="85" t="str">
        <f>Pasākumi_kārtas!B36</f>
        <v>2.1.</v>
      </c>
      <c r="D36" s="86" t="str">
        <f>Pasākumi_kārtas!C36</f>
        <v>Klimata pārmaiņu mazināšana un pielāgošanās klimata pārmaiņām</v>
      </c>
      <c r="E36" s="85" t="str">
        <f>Pasākumi_kārtas!E36</f>
        <v>2.1.1.</v>
      </c>
      <c r="F36" s="86" t="str">
        <f>Pasākumi_kārtas!F36</f>
        <v>“Energoefektivitātes veicināšana un siltumnīcefekta gāzu emisiju samazināšana”</v>
      </c>
      <c r="G36" s="256" t="str">
        <f>Pasākumi_kārtas!J36</f>
        <v>2.1.1.1.</v>
      </c>
      <c r="H36" s="105" t="str">
        <f>Pasākumi_kārtas!K36</f>
        <v>Energoefektivitātes paaugstināšana dzīvojamās ēkās, t.sk. attīstot ESKO tirgu (daudzīvokļu, privātās un neliela dzīvokļu skaita ēku kompleksos)</v>
      </c>
      <c r="I36" s="37">
        <f>Pasākumi_kārtas!O36</f>
        <v>2</v>
      </c>
      <c r="J36" s="37" t="str">
        <f>Pasākumi_kārtas!P36</f>
        <v>ERAF</v>
      </c>
      <c r="K36" s="106">
        <f>Pasākumi_kārtas!R36</f>
        <v>144685431</v>
      </c>
      <c r="L36" s="257">
        <v>42</v>
      </c>
      <c r="M36" s="106">
        <f>K36-O36</f>
        <v>100320335</v>
      </c>
      <c r="N36" s="257">
        <v>52</v>
      </c>
      <c r="O36" s="106">
        <v>44365096</v>
      </c>
      <c r="P36" s="37"/>
      <c r="Q36" s="106"/>
      <c r="R36" s="37"/>
      <c r="S36" s="106"/>
      <c r="T36" s="37"/>
      <c r="U36" s="106"/>
      <c r="V36" s="37"/>
      <c r="W36" s="106"/>
      <c r="X36" s="2" t="b">
        <f t="shared" si="0"/>
        <v>1</v>
      </c>
      <c r="Y36" s="37">
        <v>5</v>
      </c>
      <c r="Z36" s="108">
        <v>125691117</v>
      </c>
      <c r="AA36" s="85">
        <v>4</v>
      </c>
      <c r="AB36" s="108">
        <v>4383303</v>
      </c>
      <c r="AC36" s="85">
        <v>3</v>
      </c>
      <c r="AD36" s="108">
        <v>14611011</v>
      </c>
      <c r="AE36" s="37"/>
      <c r="AF36" s="108"/>
      <c r="AG36" s="2" t="b">
        <f t="shared" si="2"/>
        <v>1</v>
      </c>
      <c r="AH36" s="37">
        <v>33</v>
      </c>
      <c r="AI36" s="108">
        <f t="shared" si="12"/>
        <v>144685431</v>
      </c>
      <c r="AJ36" s="37"/>
      <c r="AK36" s="108"/>
      <c r="AL36" s="2" t="b">
        <f t="shared" si="13"/>
        <v>1</v>
      </c>
      <c r="AM36" s="37">
        <v>9</v>
      </c>
      <c r="AN36" s="108">
        <f t="shared" si="11"/>
        <v>144685431</v>
      </c>
      <c r="AO36" s="37"/>
      <c r="AP36" s="108"/>
      <c r="AQ36" s="2" t="b">
        <f t="shared" si="6"/>
        <v>1</v>
      </c>
      <c r="AR36" s="37">
        <v>3</v>
      </c>
      <c r="AS36" s="108">
        <f t="shared" si="7"/>
        <v>144685431</v>
      </c>
      <c r="AT36" s="108"/>
      <c r="AU36" s="108"/>
      <c r="AV36" s="2" t="b">
        <f t="shared" si="8"/>
        <v>1</v>
      </c>
    </row>
    <row r="37" spans="1:48" x14ac:dyDescent="0.2">
      <c r="A37" s="85" t="str">
        <f>Pasākumi_kārtas!V37</f>
        <v>EM</v>
      </c>
      <c r="B37" s="85">
        <f>Pasākumi_kārtas!A37</f>
        <v>2</v>
      </c>
      <c r="C37" s="85" t="str">
        <f>Pasākumi_kārtas!B37</f>
        <v>2.1.</v>
      </c>
      <c r="D37" s="86" t="str">
        <f>Pasākumi_kārtas!C37</f>
        <v>Klimata pārmaiņu mazināšana un pielāgošanās klimata pārmaiņām</v>
      </c>
      <c r="E37" s="85" t="str">
        <f>Pasākumi_kārtas!E37</f>
        <v>2.1.1.</v>
      </c>
      <c r="F37" s="86" t="str">
        <f>Pasākumi_kārtas!F37</f>
        <v>“Energoefektivitātes veicināšana un siltumnīcefekta gāzu emisiju samazināšana”</v>
      </c>
      <c r="G37" s="259" t="str">
        <f>Pasākumi_kārtas!J37</f>
        <v>2.1.1.2.</v>
      </c>
      <c r="H37" s="105" t="str">
        <f>Pasākumi_kārtas!K37</f>
        <v>AER izmantošana un energoefektivitātes paaugstināšana rūpniecībā un komersantos</v>
      </c>
      <c r="I37" s="37" t="str">
        <f>Pasākumi_kārtas!O37</f>
        <v>_</v>
      </c>
      <c r="J37" s="37" t="str">
        <f>Pasākumi_kārtas!P37</f>
        <v>ERAF</v>
      </c>
      <c r="K37" s="106">
        <f>Pasākumi_kārtas!R37</f>
        <v>6639649</v>
      </c>
      <c r="L37" s="257">
        <v>40</v>
      </c>
      <c r="M37" s="106">
        <v>5311719</v>
      </c>
      <c r="N37" s="252">
        <v>76</v>
      </c>
      <c r="O37" s="106">
        <v>663965</v>
      </c>
      <c r="P37" s="252">
        <v>75</v>
      </c>
      <c r="Q37" s="106">
        <v>663965</v>
      </c>
      <c r="R37" s="251"/>
      <c r="S37" s="106"/>
      <c r="T37" s="37"/>
      <c r="U37" s="106"/>
      <c r="V37" s="37"/>
      <c r="W37" s="106"/>
      <c r="X37" s="2" t="b">
        <f t="shared" si="0"/>
        <v>1</v>
      </c>
      <c r="Y37" s="37">
        <v>1</v>
      </c>
      <c r="Z37" s="108">
        <f>K37</f>
        <v>6639649</v>
      </c>
      <c r="AA37" s="37"/>
      <c r="AB37" s="108"/>
      <c r="AC37" s="37"/>
      <c r="AD37" s="108"/>
      <c r="AE37" s="37"/>
      <c r="AF37" s="108"/>
      <c r="AG37" s="2" t="b">
        <f t="shared" si="2"/>
        <v>1</v>
      </c>
      <c r="AH37" s="37">
        <v>33</v>
      </c>
      <c r="AI37" s="108">
        <f t="shared" si="12"/>
        <v>6639649</v>
      </c>
      <c r="AJ37" s="37"/>
      <c r="AK37" s="108"/>
      <c r="AL37" s="2" t="b">
        <f t="shared" si="13"/>
        <v>1</v>
      </c>
      <c r="AM37" s="37">
        <v>9</v>
      </c>
      <c r="AN37" s="108">
        <f t="shared" si="11"/>
        <v>6639649</v>
      </c>
      <c r="AO37" s="37"/>
      <c r="AP37" s="108"/>
      <c r="AQ37" s="2" t="b">
        <f t="shared" si="6"/>
        <v>1</v>
      </c>
      <c r="AR37" s="37">
        <v>3</v>
      </c>
      <c r="AS37" s="108">
        <f t="shared" si="7"/>
        <v>6639649</v>
      </c>
      <c r="AT37" s="108"/>
      <c r="AU37" s="108"/>
      <c r="AV37" s="2" t="b">
        <f t="shared" si="8"/>
        <v>1</v>
      </c>
    </row>
    <row r="38" spans="1:48" x14ac:dyDescent="0.2">
      <c r="A38" s="85" t="str">
        <f>Pasākumi_kārtas!V38</f>
        <v>EM</v>
      </c>
      <c r="B38" s="85">
        <f>Pasākumi_kārtas!A38</f>
        <v>2</v>
      </c>
      <c r="C38" s="85" t="str">
        <f>Pasākumi_kārtas!B38</f>
        <v>2.1.</v>
      </c>
      <c r="D38" s="86" t="str">
        <f>Pasākumi_kārtas!C38</f>
        <v>Klimata pārmaiņu mazināšana un pielāgošanās klimata pārmaiņām</v>
      </c>
      <c r="E38" s="85" t="str">
        <f>Pasākumi_kārtas!E38</f>
        <v>2.1.1.</v>
      </c>
      <c r="F38" s="86" t="str">
        <f>Pasākumi_kārtas!F38</f>
        <v>“Energoefektivitātes veicināšana un siltumnīcefekta gāzu emisiju samazināšana”</v>
      </c>
      <c r="G38" s="256" t="str">
        <f>Pasākumi_kārtas!J38</f>
        <v>2.1.1.3.</v>
      </c>
      <c r="H38" s="105" t="str">
        <f>Pasākumi_kārtas!K38</f>
        <v>AER izmantošana un energoefektivitātes paaugstināšana lokālajā un individuālajā siltumapgādē un aukstumapgādē</v>
      </c>
      <c r="I38" s="37">
        <f>Pasākumi_kārtas!O38</f>
        <v>1</v>
      </c>
      <c r="J38" s="37" t="str">
        <f>Pasākumi_kārtas!P38</f>
        <v>ERAF</v>
      </c>
      <c r="K38" s="106">
        <f>Pasākumi_kārtas!R38</f>
        <v>271188</v>
      </c>
      <c r="L38" s="257">
        <v>55</v>
      </c>
      <c r="M38" s="106">
        <f>K38</f>
        <v>271188</v>
      </c>
      <c r="N38" s="37"/>
      <c r="O38" s="106"/>
      <c r="P38" s="37"/>
      <c r="Q38" s="106"/>
      <c r="R38" s="37"/>
      <c r="S38" s="106"/>
      <c r="T38" s="37"/>
      <c r="U38" s="106"/>
      <c r="V38" s="37"/>
      <c r="W38" s="106"/>
      <c r="X38" s="2" t="b">
        <f t="shared" si="0"/>
        <v>1</v>
      </c>
      <c r="Y38" s="37">
        <v>1</v>
      </c>
      <c r="Z38" s="108">
        <f>K38</f>
        <v>271188</v>
      </c>
      <c r="AA38" s="37"/>
      <c r="AB38" s="108"/>
      <c r="AC38" s="37"/>
      <c r="AD38" s="108"/>
      <c r="AE38" s="37"/>
      <c r="AF38" s="108"/>
      <c r="AG38" s="2" t="b">
        <f t="shared" si="2"/>
        <v>1</v>
      </c>
      <c r="AH38" s="37">
        <v>33</v>
      </c>
      <c r="AI38" s="108">
        <f t="shared" si="12"/>
        <v>271188</v>
      </c>
      <c r="AJ38" s="37"/>
      <c r="AK38" s="108"/>
      <c r="AL38" s="2" t="b">
        <f t="shared" si="13"/>
        <v>1</v>
      </c>
      <c r="AM38" s="37">
        <v>9</v>
      </c>
      <c r="AN38" s="108">
        <f t="shared" si="11"/>
        <v>271188</v>
      </c>
      <c r="AO38" s="37"/>
      <c r="AP38" s="108"/>
      <c r="AQ38" s="2" t="b">
        <f t="shared" si="6"/>
        <v>1</v>
      </c>
      <c r="AR38" s="37">
        <v>3</v>
      </c>
      <c r="AS38" s="108">
        <f t="shared" si="7"/>
        <v>271188</v>
      </c>
      <c r="AT38" s="108"/>
      <c r="AU38" s="108"/>
      <c r="AV38" s="2" t="b">
        <f t="shared" si="8"/>
        <v>1</v>
      </c>
    </row>
    <row r="39" spans="1:48" x14ac:dyDescent="0.2">
      <c r="A39" s="85" t="str">
        <f>Pasākumi_kārtas!V39</f>
        <v>KEM</v>
      </c>
      <c r="B39" s="85">
        <f>Pasākumi_kārtas!A39</f>
        <v>2</v>
      </c>
      <c r="C39" s="85" t="str">
        <f>Pasākumi_kārtas!B39</f>
        <v>2.1.</v>
      </c>
      <c r="D39" s="86" t="str">
        <f>Pasākumi_kārtas!C39</f>
        <v>Klimata pārmaiņu mazināšana un pielāgošanās klimata pārmaiņām</v>
      </c>
      <c r="E39" s="85" t="str">
        <f>Pasākumi_kārtas!E39</f>
        <v>2.1.1.</v>
      </c>
      <c r="F39" s="86" t="str">
        <f>Pasākumi_kārtas!F39</f>
        <v>“Energoefektivitātes veicināšana un siltumnīcefekta gāzu emisiju samazināšana”</v>
      </c>
      <c r="G39" s="256" t="str">
        <f>Pasākumi_kārtas!J39</f>
        <v>2.1.1.3.</v>
      </c>
      <c r="H39" s="105" t="str">
        <f>Pasākumi_kārtas!K39</f>
        <v>AER izmantošana un energoefektivitātes paaugstināšana centralizētajā siltumapgādē un aukstumapgādē</v>
      </c>
      <c r="I39" s="37">
        <f>Pasākumi_kārtas!O39</f>
        <v>2</v>
      </c>
      <c r="J39" s="37" t="str">
        <f>Pasākumi_kārtas!P39</f>
        <v>ERAF</v>
      </c>
      <c r="K39" s="106">
        <f>Pasākumi_kārtas!R39</f>
        <v>47440102</v>
      </c>
      <c r="L39" s="257">
        <v>55</v>
      </c>
      <c r="M39" s="106">
        <f>K39</f>
        <v>47440102</v>
      </c>
      <c r="N39" s="37"/>
      <c r="O39" s="106"/>
      <c r="P39" s="37"/>
      <c r="Q39" s="106"/>
      <c r="R39" s="37"/>
      <c r="S39" s="106"/>
      <c r="T39" s="37"/>
      <c r="U39" s="106"/>
      <c r="V39" s="37"/>
      <c r="W39" s="106"/>
      <c r="X39" s="2" t="b">
        <f t="shared" si="0"/>
        <v>1</v>
      </c>
      <c r="Y39" s="37">
        <v>5</v>
      </c>
      <c r="Z39" s="108">
        <v>23720050</v>
      </c>
      <c r="AA39" s="37">
        <v>2</v>
      </c>
      <c r="AB39" s="108">
        <v>23720052</v>
      </c>
      <c r="AC39" s="37"/>
      <c r="AD39" s="108"/>
      <c r="AE39" s="37"/>
      <c r="AF39" s="108"/>
      <c r="AG39" s="2" t="b">
        <f t="shared" si="2"/>
        <v>1</v>
      </c>
      <c r="AH39" s="37">
        <v>33</v>
      </c>
      <c r="AI39" s="108">
        <f t="shared" si="12"/>
        <v>47440102</v>
      </c>
      <c r="AJ39" s="37"/>
      <c r="AK39" s="108"/>
      <c r="AL39" s="2" t="b">
        <f t="shared" si="13"/>
        <v>1</v>
      </c>
      <c r="AM39" s="37">
        <v>9</v>
      </c>
      <c r="AN39" s="108">
        <f t="shared" si="11"/>
        <v>47440102</v>
      </c>
      <c r="AO39" s="37"/>
      <c r="AP39" s="108"/>
      <c r="AQ39" s="2" t="b">
        <f t="shared" si="6"/>
        <v>1</v>
      </c>
      <c r="AR39" s="37">
        <v>3</v>
      </c>
      <c r="AS39" s="108">
        <f t="shared" si="7"/>
        <v>47440102</v>
      </c>
      <c r="AT39" s="108"/>
      <c r="AU39" s="108"/>
      <c r="AV39" s="2" t="b">
        <f t="shared" si="8"/>
        <v>1</v>
      </c>
    </row>
    <row r="40" spans="1:48" x14ac:dyDescent="0.2">
      <c r="A40" s="85" t="str">
        <f>Pasākumi_kārtas!V40</f>
        <v>EM</v>
      </c>
      <c r="B40" s="85">
        <f>Pasākumi_kārtas!A40</f>
        <v>2</v>
      </c>
      <c r="C40" s="85" t="str">
        <f>Pasākumi_kārtas!B40</f>
        <v>2.1.</v>
      </c>
      <c r="D40" s="86" t="str">
        <f>Pasākumi_kārtas!C40</f>
        <v>Klimata pārmaiņu mazināšana un pielāgošanās klimata pārmaiņām</v>
      </c>
      <c r="E40" s="85" t="str">
        <f>Pasākumi_kārtas!E40</f>
        <v>2.1.1.</v>
      </c>
      <c r="F40" s="86" t="str">
        <f>Pasākumi_kārtas!F40</f>
        <v>“Energoefektivitātes veicināšana un siltumnīcefekta gāzu emisiju samazināšana”</v>
      </c>
      <c r="G40" s="256" t="str">
        <f>Pasākumi_kārtas!J40</f>
        <v>2.1.1.4.</v>
      </c>
      <c r="H40" s="105" t="str">
        <f>Pasākumi_kārtas!K40</f>
        <v>Energoefektivitātes paaugstināšana valsts ēkās****</v>
      </c>
      <c r="I40" s="37" t="str">
        <f>Pasākumi_kārtas!O40</f>
        <v>_</v>
      </c>
      <c r="J40" s="37" t="str">
        <f>Pasākumi_kārtas!P40</f>
        <v>ERAF</v>
      </c>
      <c r="K40" s="106">
        <f>Pasākumi_kārtas!R40</f>
        <v>74486813</v>
      </c>
      <c r="L40" s="257">
        <v>45</v>
      </c>
      <c r="M40" s="106">
        <v>43899922</v>
      </c>
      <c r="N40" s="257">
        <v>52</v>
      </c>
      <c r="O40" s="106">
        <v>30586891</v>
      </c>
      <c r="P40" s="251"/>
      <c r="Q40" s="106"/>
      <c r="R40" s="37"/>
      <c r="S40" s="106"/>
      <c r="T40" s="37"/>
      <c r="U40" s="106"/>
      <c r="V40" s="37"/>
      <c r="W40" s="106"/>
      <c r="X40" s="2" t="b">
        <f t="shared" si="0"/>
        <v>1</v>
      </c>
      <c r="Y40" s="37">
        <v>1</v>
      </c>
      <c r="Z40" s="108">
        <f t="shared" ref="Z40:Z46" si="14">K40</f>
        <v>74486813</v>
      </c>
      <c r="AA40" s="37"/>
      <c r="AB40" s="108"/>
      <c r="AC40" s="37"/>
      <c r="AD40" s="108"/>
      <c r="AE40" s="37"/>
      <c r="AF40" s="108"/>
      <c r="AG40" s="2" t="b">
        <f t="shared" si="2"/>
        <v>1</v>
      </c>
      <c r="AH40" s="37">
        <v>33</v>
      </c>
      <c r="AI40" s="108">
        <f t="shared" si="12"/>
        <v>74486813</v>
      </c>
      <c r="AJ40" s="37"/>
      <c r="AK40" s="108"/>
      <c r="AL40" s="2" t="b">
        <f t="shared" si="13"/>
        <v>1</v>
      </c>
      <c r="AM40" s="37">
        <v>9</v>
      </c>
      <c r="AN40" s="108">
        <f t="shared" si="11"/>
        <v>74486813</v>
      </c>
      <c r="AO40" s="37"/>
      <c r="AP40" s="108"/>
      <c r="AQ40" s="2" t="b">
        <f t="shared" si="6"/>
        <v>1</v>
      </c>
      <c r="AR40" s="37">
        <v>3</v>
      </c>
      <c r="AS40" s="108">
        <f t="shared" si="7"/>
        <v>74486813</v>
      </c>
      <c r="AT40" s="108"/>
      <c r="AU40" s="108"/>
      <c r="AV40" s="2" t="b">
        <f t="shared" si="8"/>
        <v>1</v>
      </c>
    </row>
    <row r="41" spans="1:48" x14ac:dyDescent="0.2">
      <c r="A41" s="85" t="str">
        <f>Pasākumi_kārtas!V41</f>
        <v>IZM</v>
      </c>
      <c r="B41" s="85">
        <f>Pasākumi_kārtas!A41</f>
        <v>2</v>
      </c>
      <c r="C41" s="85" t="str">
        <f>Pasākumi_kārtas!B41</f>
        <v>2.1.</v>
      </c>
      <c r="D41" s="86" t="str">
        <f>Pasākumi_kārtas!C41</f>
        <v>Klimata pārmaiņu mazināšana un pielāgošanās klimata pārmaiņām</v>
      </c>
      <c r="E41" s="85" t="str">
        <f>Pasākumi_kārtas!E41</f>
        <v>2.1.1.</v>
      </c>
      <c r="F41" s="86" t="str">
        <f>Pasākumi_kārtas!F41</f>
        <v>“Energoefektivitātes veicināšana un siltumnīcefekta gāzu emisiju samazināšana”</v>
      </c>
      <c r="G41" s="259" t="str">
        <f>Pasākumi_kārtas!J41</f>
        <v>2.1.1.5.</v>
      </c>
      <c r="H41" s="105" t="str">
        <f>Pasākumi_kārtas!K41</f>
        <v>Klimata neitrāli risinājumi profesionālās izglītības iestāžu un koledžu izglītības programmās, vidē un infrastruktūrā</v>
      </c>
      <c r="I41" s="37" t="str">
        <f>Pasākumi_kārtas!O41</f>
        <v>_</v>
      </c>
      <c r="J41" s="37" t="str">
        <f>Pasākumi_kārtas!P41</f>
        <v>ERAF</v>
      </c>
      <c r="K41" s="106">
        <f>Pasākumi_kārtas!R41</f>
        <v>16269000</v>
      </c>
      <c r="L41" s="252">
        <v>44</v>
      </c>
      <c r="M41" s="106">
        <v>7656000</v>
      </c>
      <c r="N41" s="257">
        <v>48</v>
      </c>
      <c r="O41" s="106">
        <v>700000</v>
      </c>
      <c r="P41" s="257">
        <v>52</v>
      </c>
      <c r="Q41" s="106">
        <v>1250000</v>
      </c>
      <c r="R41" s="258">
        <v>53</v>
      </c>
      <c r="S41" s="106">
        <v>6663000</v>
      </c>
      <c r="T41" s="37"/>
      <c r="U41" s="106"/>
      <c r="V41" s="37"/>
      <c r="W41" s="106"/>
      <c r="X41" s="2" t="b">
        <f t="shared" si="0"/>
        <v>1</v>
      </c>
      <c r="Y41" s="37">
        <v>1</v>
      </c>
      <c r="Z41" s="108">
        <f t="shared" si="14"/>
        <v>16269000</v>
      </c>
      <c r="AA41" s="37"/>
      <c r="AB41" s="108"/>
      <c r="AC41" s="37"/>
      <c r="AD41" s="108"/>
      <c r="AE41" s="37"/>
      <c r="AF41" s="108"/>
      <c r="AG41" s="2" t="b">
        <f t="shared" si="2"/>
        <v>1</v>
      </c>
      <c r="AH41" s="37">
        <v>33</v>
      </c>
      <c r="AI41" s="108">
        <f t="shared" si="12"/>
        <v>16269000</v>
      </c>
      <c r="AJ41" s="37"/>
      <c r="AK41" s="108"/>
      <c r="AL41" s="2" t="b">
        <f t="shared" si="13"/>
        <v>1</v>
      </c>
      <c r="AM41" s="37">
        <v>9</v>
      </c>
      <c r="AN41" s="108">
        <f t="shared" si="11"/>
        <v>16269000</v>
      </c>
      <c r="AO41" s="37"/>
      <c r="AP41" s="108"/>
      <c r="AQ41" s="2" t="b">
        <f t="shared" si="6"/>
        <v>1</v>
      </c>
      <c r="AR41" s="37">
        <v>3</v>
      </c>
      <c r="AS41" s="108">
        <f t="shared" si="7"/>
        <v>16269000</v>
      </c>
      <c r="AT41" s="108"/>
      <c r="AU41" s="108"/>
      <c r="AV41" s="2" t="b">
        <f t="shared" si="8"/>
        <v>1</v>
      </c>
    </row>
    <row r="42" spans="1:48" x14ac:dyDescent="0.2">
      <c r="A42" s="85" t="str">
        <f>Pasākumi_kārtas!V42</f>
        <v>VARAM</v>
      </c>
      <c r="B42" s="85">
        <f>Pasākumi_kārtas!A42</f>
        <v>2</v>
      </c>
      <c r="C42" s="85" t="str">
        <f>Pasākumi_kārtas!B42</f>
        <v>2.1.</v>
      </c>
      <c r="D42" s="86" t="str">
        <f>Pasākumi_kārtas!C42</f>
        <v>Klimata pārmaiņu mazināšana un pielāgošanās klimata pārmaiņām</v>
      </c>
      <c r="E42" s="85" t="str">
        <f>Pasākumi_kārtas!E42</f>
        <v>2.1.1.</v>
      </c>
      <c r="F42" s="86" t="str">
        <f>Pasākumi_kārtas!F42</f>
        <v>“Energoefektivitātes veicināšana un siltumnīcefekta gāzu emisiju samazināšana”</v>
      </c>
      <c r="G42" s="256" t="str">
        <f>Pasākumi_kārtas!J42</f>
        <v>2.1.1.6.</v>
      </c>
      <c r="H42" s="105" t="str">
        <f>Pasākumi_kārtas!K42</f>
        <v>Pašvaldību ēku energoefektivitātes paaugstināšana</v>
      </c>
      <c r="I42" s="37">
        <f>Pasākumi_kārtas!O42</f>
        <v>1</v>
      </c>
      <c r="J42" s="37" t="str">
        <f>Pasākumi_kārtas!P42</f>
        <v>ERAF</v>
      </c>
      <c r="K42" s="106">
        <f>Pasākumi_kārtas!R42</f>
        <v>2458569</v>
      </c>
      <c r="L42" s="257">
        <v>45</v>
      </c>
      <c r="M42" s="106">
        <f>K42</f>
        <v>2458569</v>
      </c>
      <c r="N42" s="37"/>
      <c r="O42" s="106"/>
      <c r="P42" s="37"/>
      <c r="Q42" s="106"/>
      <c r="R42" s="37"/>
      <c r="S42" s="106"/>
      <c r="T42" s="37"/>
      <c r="U42" s="106"/>
      <c r="V42" s="37"/>
      <c r="W42" s="106"/>
      <c r="X42" s="2" t="b">
        <f t="shared" si="0"/>
        <v>1</v>
      </c>
      <c r="Y42" s="37">
        <v>1</v>
      </c>
      <c r="Z42" s="108">
        <f t="shared" si="14"/>
        <v>2458569</v>
      </c>
      <c r="AA42" s="37"/>
      <c r="AB42" s="108"/>
      <c r="AC42" s="37"/>
      <c r="AD42" s="108"/>
      <c r="AE42" s="37"/>
      <c r="AF42" s="108"/>
      <c r="AG42" s="2" t="b">
        <f t="shared" si="2"/>
        <v>1</v>
      </c>
      <c r="AH42" s="37">
        <v>33</v>
      </c>
      <c r="AI42" s="108">
        <f t="shared" si="12"/>
        <v>2458569</v>
      </c>
      <c r="AJ42" s="37"/>
      <c r="AK42" s="108"/>
      <c r="AL42" s="2" t="b">
        <f t="shared" si="13"/>
        <v>1</v>
      </c>
      <c r="AM42" s="37">
        <v>9</v>
      </c>
      <c r="AN42" s="108">
        <f t="shared" si="11"/>
        <v>2458569</v>
      </c>
      <c r="AO42" s="37"/>
      <c r="AP42" s="108"/>
      <c r="AQ42" s="2" t="b">
        <f t="shared" si="6"/>
        <v>1</v>
      </c>
      <c r="AR42" s="37">
        <v>3</v>
      </c>
      <c r="AS42" s="108">
        <f t="shared" si="7"/>
        <v>2458569</v>
      </c>
      <c r="AT42" s="108"/>
      <c r="AU42" s="108"/>
      <c r="AV42" s="2" t="b">
        <f t="shared" si="8"/>
        <v>1</v>
      </c>
    </row>
    <row r="43" spans="1:48" x14ac:dyDescent="0.2">
      <c r="A43" s="85" t="str">
        <f>Pasākumi_kārtas!V43</f>
        <v>VARAM</v>
      </c>
      <c r="B43" s="85">
        <f>Pasākumi_kārtas!A43</f>
        <v>2</v>
      </c>
      <c r="C43" s="85" t="str">
        <f>Pasākumi_kārtas!B43</f>
        <v>2.1.</v>
      </c>
      <c r="D43" s="86" t="str">
        <f>Pasākumi_kārtas!C43</f>
        <v>Klimata pārmaiņu mazināšana un pielāgošanās klimata pārmaiņām</v>
      </c>
      <c r="E43" s="85" t="str">
        <f>Pasākumi_kārtas!E43</f>
        <v>2.1.1.</v>
      </c>
      <c r="F43" s="86" t="str">
        <f>Pasākumi_kārtas!F43</f>
        <v>“Energoefektivitātes veicināšana un siltumnīcefekta gāzu emisiju samazināšana”</v>
      </c>
      <c r="G43" s="259" t="str">
        <f>Pasākumi_kārtas!J43</f>
        <v>2.1.1.6.</v>
      </c>
      <c r="H43" s="105" t="str">
        <f>Pasākumi_kārtas!K43</f>
        <v>Pašvaldību ēku energoefektivitātes paaugstināšana</v>
      </c>
      <c r="I43" s="37">
        <f>Pasākumi_kārtas!O43</f>
        <v>2</v>
      </c>
      <c r="J43" s="37" t="str">
        <f>Pasākumi_kārtas!P43</f>
        <v>ERAF</v>
      </c>
      <c r="K43" s="106">
        <f>Pasākumi_kārtas!R43</f>
        <v>2322573</v>
      </c>
      <c r="L43" s="252">
        <v>44</v>
      </c>
      <c r="M43" s="106">
        <v>868399</v>
      </c>
      <c r="N43" s="258">
        <v>48</v>
      </c>
      <c r="O43" s="106">
        <v>1454174</v>
      </c>
      <c r="P43" s="37"/>
      <c r="Q43" s="106"/>
      <c r="R43" s="37"/>
      <c r="S43" s="106"/>
      <c r="T43" s="37"/>
      <c r="U43" s="106"/>
      <c r="V43" s="37"/>
      <c r="W43" s="106"/>
      <c r="X43" s="2" t="b">
        <f t="shared" si="0"/>
        <v>1</v>
      </c>
      <c r="Y43" s="37">
        <v>1</v>
      </c>
      <c r="Z43" s="108">
        <f t="shared" si="14"/>
        <v>2322573</v>
      </c>
      <c r="AA43" s="37"/>
      <c r="AB43" s="108"/>
      <c r="AC43" s="37"/>
      <c r="AD43" s="108"/>
      <c r="AE43" s="37"/>
      <c r="AF43" s="108"/>
      <c r="AG43" s="2" t="b">
        <f t="shared" si="2"/>
        <v>1</v>
      </c>
      <c r="AH43" s="37">
        <v>33</v>
      </c>
      <c r="AI43" s="108">
        <f t="shared" si="12"/>
        <v>2322573</v>
      </c>
      <c r="AJ43" s="37"/>
      <c r="AK43" s="108"/>
      <c r="AL43" s="2" t="b">
        <f t="shared" si="13"/>
        <v>1</v>
      </c>
      <c r="AM43" s="37">
        <v>9</v>
      </c>
      <c r="AN43" s="108">
        <f t="shared" si="11"/>
        <v>2322573</v>
      </c>
      <c r="AO43" s="37"/>
      <c r="AP43" s="108"/>
      <c r="AQ43" s="2" t="b">
        <f t="shared" si="6"/>
        <v>1</v>
      </c>
      <c r="AR43" s="37">
        <v>3</v>
      </c>
      <c r="AS43" s="108">
        <f t="shared" si="7"/>
        <v>2322573</v>
      </c>
      <c r="AT43" s="108"/>
      <c r="AU43" s="108"/>
      <c r="AV43" s="2" t="b">
        <f t="shared" si="8"/>
        <v>1</v>
      </c>
    </row>
    <row r="44" spans="1:48" x14ac:dyDescent="0.2">
      <c r="A44" s="85" t="str">
        <f>Pasākumi_kārtas!V44</f>
        <v>VARAM</v>
      </c>
      <c r="B44" s="85">
        <f>Pasākumi_kārtas!A44</f>
        <v>2</v>
      </c>
      <c r="C44" s="85" t="str">
        <f>Pasākumi_kārtas!B44</f>
        <v>2.1.</v>
      </c>
      <c r="D44" s="86" t="str">
        <f>Pasākumi_kārtas!C44</f>
        <v>Klimata pārmaiņu mazināšana un pielāgošanās klimata pārmaiņām</v>
      </c>
      <c r="E44" s="85" t="str">
        <f>Pasākumi_kārtas!E44</f>
        <v>2.1.1.</v>
      </c>
      <c r="F44" s="86" t="str">
        <f>Pasākumi_kārtas!F44</f>
        <v>“Energoefektivitātes veicināšana un siltumnīcefekta gāzu emisiju samazināšana”</v>
      </c>
      <c r="G44" s="256" t="str">
        <f>Pasākumi_kārtas!J44</f>
        <v>2.1.1.6.</v>
      </c>
      <c r="H44" s="105" t="str">
        <f>Pasākumi_kārtas!K44</f>
        <v>Pašvaldību ēku energoefektivitātes paaugstināšana</v>
      </c>
      <c r="I44" s="37">
        <f>Pasākumi_kārtas!O44</f>
        <v>3</v>
      </c>
      <c r="J44" s="37" t="str">
        <f>Pasākumi_kārtas!P44</f>
        <v>ERAF</v>
      </c>
      <c r="K44" s="106">
        <f>Pasākumi_kārtas!R44</f>
        <v>16464931</v>
      </c>
      <c r="L44" s="257">
        <v>45</v>
      </c>
      <c r="M44" s="106">
        <f>K44</f>
        <v>16464931</v>
      </c>
      <c r="N44" s="37"/>
      <c r="O44" s="106"/>
      <c r="P44" s="37"/>
      <c r="Q44" s="106"/>
      <c r="R44" s="37"/>
      <c r="S44" s="106"/>
      <c r="T44" s="37"/>
      <c r="U44" s="106"/>
      <c r="V44" s="37"/>
      <c r="W44" s="106"/>
      <c r="X44" s="2" t="b">
        <f t="shared" si="0"/>
        <v>1</v>
      </c>
      <c r="Y44" s="37">
        <v>1</v>
      </c>
      <c r="Z44" s="108">
        <f t="shared" si="14"/>
        <v>16464931</v>
      </c>
      <c r="AA44" s="37"/>
      <c r="AB44" s="108"/>
      <c r="AC44" s="37"/>
      <c r="AD44" s="108"/>
      <c r="AE44" s="37"/>
      <c r="AF44" s="108"/>
      <c r="AG44" s="2" t="b">
        <f t="shared" si="2"/>
        <v>1</v>
      </c>
      <c r="AH44" s="37">
        <v>33</v>
      </c>
      <c r="AI44" s="108">
        <f t="shared" si="12"/>
        <v>16464931</v>
      </c>
      <c r="AJ44" s="37"/>
      <c r="AK44" s="108"/>
      <c r="AL44" s="2" t="b">
        <f t="shared" si="13"/>
        <v>1</v>
      </c>
      <c r="AM44" s="37">
        <v>9</v>
      </c>
      <c r="AN44" s="108">
        <f t="shared" si="11"/>
        <v>16464931</v>
      </c>
      <c r="AO44" s="37"/>
      <c r="AP44" s="108"/>
      <c r="AQ44" s="2" t="b">
        <f t="shared" si="6"/>
        <v>1</v>
      </c>
      <c r="AR44" s="37">
        <v>3</v>
      </c>
      <c r="AS44" s="108">
        <f t="shared" si="7"/>
        <v>16464931</v>
      </c>
      <c r="AT44" s="108"/>
      <c r="AU44" s="108"/>
      <c r="AV44" s="2" t="b">
        <f t="shared" si="8"/>
        <v>1</v>
      </c>
    </row>
    <row r="45" spans="1:48" x14ac:dyDescent="0.2">
      <c r="A45" s="85" t="str">
        <f>Pasākumi_kārtas!V45</f>
        <v>EM</v>
      </c>
      <c r="B45" s="85">
        <f>Pasākumi_kārtas!A45</f>
        <v>2</v>
      </c>
      <c r="C45" s="85" t="str">
        <f>Pasākumi_kārtas!B45</f>
        <v>2.1.</v>
      </c>
      <c r="D45" s="86" t="str">
        <f>Pasākumi_kārtas!C45</f>
        <v>Klimata pārmaiņu mazināšana un pielāgošanās klimata pārmaiņām</v>
      </c>
      <c r="E45" s="85" t="str">
        <f>Pasākumi_kārtas!E45</f>
        <v>2.1.1.</v>
      </c>
      <c r="F45" s="86" t="str">
        <f>Pasākumi_kārtas!F45</f>
        <v>“Energoefektivitātes veicināšana un siltumnīcefekta gāzu emisiju samazināšana”</v>
      </c>
      <c r="G45" s="259" t="str">
        <f>Pasākumi_kārtas!J45</f>
        <v>2.1.1.7.</v>
      </c>
      <c r="H45" s="105" t="str">
        <f>Pasākumi_kārtas!K45</f>
        <v xml:space="preserve">Zinātniskās infrastruktūras energoefektivitātes pasākumi  </v>
      </c>
      <c r="I45" s="37" t="str">
        <f>Pasākumi_kārtas!O45</f>
        <v>_</v>
      </c>
      <c r="J45" s="37" t="str">
        <f>Pasākumi_kārtas!P45</f>
        <v>ERAF</v>
      </c>
      <c r="K45" s="106">
        <f>Pasākumi_kārtas!R45</f>
        <v>11092500</v>
      </c>
      <c r="L45" s="252">
        <v>44</v>
      </c>
      <c r="M45" s="106">
        <v>3697500</v>
      </c>
      <c r="N45" s="257">
        <v>52</v>
      </c>
      <c r="O45" s="106">
        <v>7395000</v>
      </c>
      <c r="P45" s="251"/>
      <c r="Q45" s="106"/>
      <c r="R45" s="37"/>
      <c r="S45" s="106"/>
      <c r="T45" s="37"/>
      <c r="U45" s="106"/>
      <c r="V45" s="37"/>
      <c r="W45" s="106"/>
      <c r="X45" s="2" t="b">
        <f t="shared" si="0"/>
        <v>1</v>
      </c>
      <c r="Y45" s="37">
        <v>1</v>
      </c>
      <c r="Z45" s="108">
        <f t="shared" si="14"/>
        <v>11092500</v>
      </c>
      <c r="AA45" s="37"/>
      <c r="AB45" s="108"/>
      <c r="AC45" s="37"/>
      <c r="AD45" s="108"/>
      <c r="AE45" s="37"/>
      <c r="AF45" s="108"/>
      <c r="AG45" s="2" t="b">
        <f t="shared" si="2"/>
        <v>1</v>
      </c>
      <c r="AH45" s="37">
        <v>33</v>
      </c>
      <c r="AI45" s="108">
        <f t="shared" si="12"/>
        <v>11092500</v>
      </c>
      <c r="AJ45" s="37"/>
      <c r="AK45" s="108"/>
      <c r="AL45" s="2" t="b">
        <f t="shared" si="13"/>
        <v>1</v>
      </c>
      <c r="AM45" s="37">
        <v>9</v>
      </c>
      <c r="AN45" s="108">
        <f t="shared" si="11"/>
        <v>11092500</v>
      </c>
      <c r="AO45" s="37"/>
      <c r="AP45" s="108"/>
      <c r="AQ45" s="2" t="b">
        <f t="shared" si="6"/>
        <v>1</v>
      </c>
      <c r="AR45" s="37">
        <v>3</v>
      </c>
      <c r="AS45" s="108">
        <f t="shared" si="7"/>
        <v>11092500</v>
      </c>
      <c r="AT45" s="108"/>
      <c r="AU45" s="108"/>
      <c r="AV45" s="2" t="b">
        <f t="shared" si="8"/>
        <v>1</v>
      </c>
    </row>
    <row r="46" spans="1:48" x14ac:dyDescent="0.2">
      <c r="A46" s="85" t="str">
        <f>Pasākumi_kārtas!V46</f>
        <v>EM</v>
      </c>
      <c r="B46" s="85">
        <f>Pasākumi_kārtas!A46</f>
        <v>2</v>
      </c>
      <c r="C46" s="85" t="str">
        <f>Pasākumi_kārtas!B46</f>
        <v>2.1.</v>
      </c>
      <c r="D46" s="86" t="str">
        <f>Pasākumi_kārtas!C46</f>
        <v>Klimata pārmaiņu mazināšana un pielāgošanās klimata pārmaiņām</v>
      </c>
      <c r="E46" s="85" t="str">
        <f>Pasākumi_kārtas!E46</f>
        <v>2.1.1.</v>
      </c>
      <c r="F46" s="86" t="str">
        <f>Pasākumi_kārtas!F46</f>
        <v>“Energoefektivitātes veicināšana un siltumnīcefekta gāzu emisiju samazināšana”</v>
      </c>
      <c r="G46" s="259" t="str">
        <f>Pasākumi_kārtas!J46</f>
        <v>2.1.1.8.</v>
      </c>
      <c r="H46" s="105" t="str">
        <f>Pasākumi_kārtas!K46</f>
        <v>Energoefektivitāti veicinoši pasākumi kultūras infrastruktūrā</v>
      </c>
      <c r="I46" s="37" t="str">
        <f>Pasākumi_kārtas!O46</f>
        <v>_</v>
      </c>
      <c r="J46" s="37" t="str">
        <f>Pasākumi_kārtas!P46</f>
        <v>ERAF</v>
      </c>
      <c r="K46" s="106">
        <f>Pasākumi_kārtas!R46</f>
        <v>29580000</v>
      </c>
      <c r="L46" s="252">
        <v>44</v>
      </c>
      <c r="M46" s="106">
        <v>17748000</v>
      </c>
      <c r="N46" s="257">
        <v>52</v>
      </c>
      <c r="O46" s="106">
        <v>11832000</v>
      </c>
      <c r="P46" s="251"/>
      <c r="Q46" s="106"/>
      <c r="R46" s="37"/>
      <c r="S46" s="106"/>
      <c r="T46" s="37"/>
      <c r="U46" s="106"/>
      <c r="V46" s="37"/>
      <c r="W46" s="106"/>
      <c r="X46" s="2" t="b">
        <f t="shared" si="0"/>
        <v>1</v>
      </c>
      <c r="Y46" s="37">
        <v>1</v>
      </c>
      <c r="Z46" s="108">
        <f t="shared" si="14"/>
        <v>29580000</v>
      </c>
      <c r="AA46" s="37"/>
      <c r="AB46" s="108"/>
      <c r="AC46" s="37"/>
      <c r="AD46" s="108"/>
      <c r="AE46" s="37"/>
      <c r="AF46" s="108"/>
      <c r="AG46" s="2" t="b">
        <f t="shared" si="2"/>
        <v>1</v>
      </c>
      <c r="AH46" s="37">
        <v>33</v>
      </c>
      <c r="AI46" s="108">
        <f t="shared" si="12"/>
        <v>29580000</v>
      </c>
      <c r="AJ46" s="37"/>
      <c r="AK46" s="108"/>
      <c r="AL46" s="2" t="b">
        <f t="shared" si="13"/>
        <v>1</v>
      </c>
      <c r="AM46" s="37">
        <v>9</v>
      </c>
      <c r="AN46" s="108">
        <f t="shared" si="11"/>
        <v>29580000</v>
      </c>
      <c r="AO46" s="37"/>
      <c r="AP46" s="108"/>
      <c r="AQ46" s="2" t="b">
        <f t="shared" si="6"/>
        <v>1</v>
      </c>
      <c r="AR46" s="37">
        <v>3</v>
      </c>
      <c r="AS46" s="108">
        <f t="shared" si="7"/>
        <v>29580000</v>
      </c>
      <c r="AT46" s="108"/>
      <c r="AU46" s="108"/>
      <c r="AV46" s="2" t="b">
        <f t="shared" si="8"/>
        <v>1</v>
      </c>
    </row>
    <row r="47" spans="1:48" x14ac:dyDescent="0.2">
      <c r="A47" s="85" t="str">
        <f>Pasākumi_kārtas!V47</f>
        <v>KEM</v>
      </c>
      <c r="B47" s="85">
        <f>Pasākumi_kārtas!A47</f>
        <v>2</v>
      </c>
      <c r="C47" s="85" t="str">
        <f>Pasākumi_kārtas!B47</f>
        <v>2.1.</v>
      </c>
      <c r="D47" s="86" t="str">
        <f>Pasākumi_kārtas!C47</f>
        <v>Klimata pārmaiņu mazināšana un pielāgošanās klimata pārmaiņām</v>
      </c>
      <c r="E47" s="85" t="str">
        <f>Pasākumi_kārtas!E47</f>
        <v>2.1.2.</v>
      </c>
      <c r="F47" s="86" t="str">
        <f>Pasākumi_kārtas!F47</f>
        <v>“Atjaunojamo energoresursu enerģijas veicināšana - biometāns”</v>
      </c>
      <c r="G47" s="259" t="str">
        <f>Pasākumi_kārtas!J47</f>
        <v>2.1.2.0.</v>
      </c>
      <c r="H47" s="105" t="str">
        <f>Pasākumi_kārtas!K47</f>
        <v>_</v>
      </c>
      <c r="I47" s="37">
        <f>Pasākumi_kārtas!O47</f>
        <v>1</v>
      </c>
      <c r="J47" s="37" t="str">
        <f>Pasākumi_kārtas!P47</f>
        <v>KF</v>
      </c>
      <c r="K47" s="106">
        <f>Pasākumi_kārtas!R47</f>
        <v>18246193</v>
      </c>
      <c r="L47" s="252">
        <v>49</v>
      </c>
      <c r="M47" s="106">
        <f t="shared" ref="M47:M54" si="15">K47</f>
        <v>18246193</v>
      </c>
      <c r="N47" s="37"/>
      <c r="O47" s="106"/>
      <c r="P47" s="37"/>
      <c r="Q47" s="106"/>
      <c r="R47" s="37"/>
      <c r="S47" s="106"/>
      <c r="T47" s="37"/>
      <c r="U47" s="106"/>
      <c r="V47" s="37"/>
      <c r="W47" s="106"/>
      <c r="X47" s="2" t="b">
        <f t="shared" si="0"/>
        <v>1</v>
      </c>
      <c r="Y47" s="37">
        <v>5</v>
      </c>
      <c r="Z47" s="108">
        <f>ROUNDDOWN(M47/2,0)</f>
        <v>9123096</v>
      </c>
      <c r="AA47" s="85">
        <v>2</v>
      </c>
      <c r="AB47" s="108">
        <f>Z47+1</f>
        <v>9123097</v>
      </c>
      <c r="AC47" s="85"/>
      <c r="AD47" s="108"/>
      <c r="AE47" s="37"/>
      <c r="AF47" s="108"/>
      <c r="AG47" s="2" t="b">
        <f t="shared" si="2"/>
        <v>1</v>
      </c>
      <c r="AH47" s="37">
        <v>33</v>
      </c>
      <c r="AI47" s="108">
        <f t="shared" si="12"/>
        <v>18246193</v>
      </c>
      <c r="AJ47" s="37"/>
      <c r="AK47" s="108"/>
      <c r="AL47" s="2" t="b">
        <f t="shared" si="13"/>
        <v>1</v>
      </c>
      <c r="AM47" s="37">
        <v>9</v>
      </c>
      <c r="AN47" s="108">
        <f t="shared" si="11"/>
        <v>18246193</v>
      </c>
      <c r="AO47" s="37"/>
      <c r="AP47" s="108"/>
      <c r="AQ47" s="2" t="b">
        <f t="shared" si="6"/>
        <v>1</v>
      </c>
      <c r="AR47" s="37">
        <v>3</v>
      </c>
      <c r="AS47" s="108">
        <f t="shared" si="7"/>
        <v>18246193</v>
      </c>
      <c r="AT47" s="108"/>
      <c r="AU47" s="108"/>
      <c r="AV47" s="2" t="b">
        <f t="shared" si="8"/>
        <v>1</v>
      </c>
    </row>
    <row r="48" spans="1:48" x14ac:dyDescent="0.2">
      <c r="A48" s="85" t="str">
        <f>Pasākumi_kārtas!V48</f>
        <v>VARAM</v>
      </c>
      <c r="B48" s="85">
        <f>Pasākumi_kārtas!A48</f>
        <v>2</v>
      </c>
      <c r="C48" s="85" t="str">
        <f>Pasākumi_kārtas!B48</f>
        <v>2.1.</v>
      </c>
      <c r="D48" s="86" t="str">
        <f>Pasākumi_kārtas!C48</f>
        <v>Klimata pārmaiņu mazināšana un pielāgošanās klimata pārmaiņām</v>
      </c>
      <c r="E48" s="85" t="str">
        <f>Pasākumi_kārtas!E48</f>
        <v>2.1.3.</v>
      </c>
      <c r="F48" s="86" t="str">
        <f>Pasākumi_kārtas!F48</f>
        <v>“Veicināt pielāgošanos klimata pārmaiņām, risku novēršanu un noturību pret katastrofām”</v>
      </c>
      <c r="G48" s="256" t="str">
        <f>Pasākumi_kārtas!J48</f>
        <v>2.1.3.1.</v>
      </c>
      <c r="H48" s="105" t="str">
        <f>Pasākumi_kārtas!K48</f>
        <v>Pašvaldību pielāgošanās klimata pārmaiņām</v>
      </c>
      <c r="I48" s="37">
        <f>Pasākumi_kārtas!O48</f>
        <v>1</v>
      </c>
      <c r="J48" s="37" t="str">
        <f>Pasākumi_kārtas!P48</f>
        <v>ERAF</v>
      </c>
      <c r="K48" s="106">
        <f>Pasākumi_kārtas!R48</f>
        <v>33035993</v>
      </c>
      <c r="L48" s="257">
        <v>60</v>
      </c>
      <c r="M48" s="254">
        <f t="shared" si="15"/>
        <v>33035993</v>
      </c>
      <c r="N48" s="37"/>
      <c r="O48" s="106"/>
      <c r="P48" s="37"/>
      <c r="Q48" s="106"/>
      <c r="R48" s="37"/>
      <c r="S48" s="106"/>
      <c r="T48" s="37"/>
      <c r="U48" s="106"/>
      <c r="V48" s="37"/>
      <c r="W48" s="106"/>
      <c r="X48" s="2" t="b">
        <f t="shared" si="0"/>
        <v>1</v>
      </c>
      <c r="Y48" s="37">
        <v>1</v>
      </c>
      <c r="Z48" s="108">
        <f t="shared" ref="Z48:Z63" si="16">K48</f>
        <v>33035993</v>
      </c>
      <c r="AA48" s="37"/>
      <c r="AB48" s="108"/>
      <c r="AC48" s="37"/>
      <c r="AD48" s="108"/>
      <c r="AE48" s="37"/>
      <c r="AF48" s="108"/>
      <c r="AG48" s="2" t="b">
        <f t="shared" si="2"/>
        <v>1</v>
      </c>
      <c r="AH48" s="37">
        <v>33</v>
      </c>
      <c r="AI48" s="108">
        <f t="shared" si="12"/>
        <v>33035993</v>
      </c>
      <c r="AJ48" s="37"/>
      <c r="AK48" s="108"/>
      <c r="AL48" s="2" t="b">
        <f t="shared" si="13"/>
        <v>1</v>
      </c>
      <c r="AM48" s="37">
        <v>9</v>
      </c>
      <c r="AN48" s="108">
        <f t="shared" si="11"/>
        <v>33035993</v>
      </c>
      <c r="AO48" s="37"/>
      <c r="AP48" s="108"/>
      <c r="AQ48" s="2" t="b">
        <f t="shared" si="6"/>
        <v>1</v>
      </c>
      <c r="AR48" s="37">
        <v>3</v>
      </c>
      <c r="AS48" s="108">
        <f t="shared" si="7"/>
        <v>33035993</v>
      </c>
      <c r="AT48" s="108"/>
      <c r="AU48" s="108"/>
      <c r="AV48" s="2" t="b">
        <f t="shared" si="8"/>
        <v>1</v>
      </c>
    </row>
    <row r="49" spans="1:48" x14ac:dyDescent="0.2">
      <c r="A49" s="85" t="str">
        <f>Pasākumi_kārtas!V49</f>
        <v>VARAM</v>
      </c>
      <c r="B49" s="85">
        <f>Pasākumi_kārtas!A49</f>
        <v>2</v>
      </c>
      <c r="C49" s="85" t="str">
        <f>Pasākumi_kārtas!B49</f>
        <v>2.1.</v>
      </c>
      <c r="D49" s="86" t="str">
        <f>Pasākumi_kārtas!C49</f>
        <v>Klimata pārmaiņu mazināšana un pielāgošanās klimata pārmaiņām</v>
      </c>
      <c r="E49" s="85" t="str">
        <f>Pasākumi_kārtas!E49</f>
        <v>2.1.3.</v>
      </c>
      <c r="F49" s="86" t="str">
        <f>Pasākumi_kārtas!F49</f>
        <v>“Veicināt pielāgošanos klimata pārmaiņām, risku novēršanu un noturību pret katastrofām”</v>
      </c>
      <c r="G49" s="256" t="str">
        <f>Pasākumi_kārtas!J49</f>
        <v>2.1.3.1.</v>
      </c>
      <c r="H49" s="105" t="str">
        <f>Pasākumi_kārtas!K49</f>
        <v>Pašvaldību pielāgošanās klimata pārmaiņām</v>
      </c>
      <c r="I49" s="37">
        <f>Pasākumi_kārtas!O49</f>
        <v>2</v>
      </c>
      <c r="J49" s="37" t="str">
        <f>Pasākumi_kārtas!P49</f>
        <v>ERAF</v>
      </c>
      <c r="K49" s="106">
        <f>Pasākumi_kārtas!R49</f>
        <v>9264007</v>
      </c>
      <c r="L49" s="257">
        <v>60</v>
      </c>
      <c r="M49" s="254">
        <f t="shared" si="15"/>
        <v>9264007</v>
      </c>
      <c r="N49" s="37"/>
      <c r="O49" s="106"/>
      <c r="P49" s="37"/>
      <c r="Q49" s="106"/>
      <c r="R49" s="37"/>
      <c r="S49" s="106"/>
      <c r="T49" s="37"/>
      <c r="U49" s="106"/>
      <c r="V49" s="37"/>
      <c r="W49" s="106"/>
      <c r="X49" s="2" t="b">
        <f t="shared" si="0"/>
        <v>1</v>
      </c>
      <c r="Y49" s="37">
        <v>1</v>
      </c>
      <c r="Z49" s="108">
        <f t="shared" si="16"/>
        <v>9264007</v>
      </c>
      <c r="AA49" s="37"/>
      <c r="AB49" s="108"/>
      <c r="AC49" s="37"/>
      <c r="AD49" s="108"/>
      <c r="AE49" s="37"/>
      <c r="AF49" s="108"/>
      <c r="AG49" s="2" t="b">
        <f t="shared" si="2"/>
        <v>1</v>
      </c>
      <c r="AH49" s="37">
        <v>33</v>
      </c>
      <c r="AI49" s="108">
        <f t="shared" si="12"/>
        <v>9264007</v>
      </c>
      <c r="AJ49" s="37"/>
      <c r="AK49" s="108"/>
      <c r="AL49" s="2" t="b">
        <f t="shared" si="13"/>
        <v>1</v>
      </c>
      <c r="AM49" s="37">
        <v>9</v>
      </c>
      <c r="AN49" s="108">
        <f t="shared" si="11"/>
        <v>9264007</v>
      </c>
      <c r="AO49" s="37"/>
      <c r="AP49" s="108"/>
      <c r="AQ49" s="2" t="b">
        <f t="shared" si="6"/>
        <v>1</v>
      </c>
      <c r="AR49" s="37">
        <v>3</v>
      </c>
      <c r="AS49" s="108">
        <f t="shared" si="7"/>
        <v>9264007</v>
      </c>
      <c r="AT49" s="108"/>
      <c r="AU49" s="108"/>
      <c r="AV49" s="2" t="b">
        <f t="shared" si="8"/>
        <v>1</v>
      </c>
    </row>
    <row r="50" spans="1:48" x14ac:dyDescent="0.2">
      <c r="A50" s="85" t="str">
        <f>Pasākumi_kārtas!V50</f>
        <v>VARAM</v>
      </c>
      <c r="B50" s="85">
        <f>Pasākumi_kārtas!A50</f>
        <v>2</v>
      </c>
      <c r="C50" s="85" t="str">
        <f>Pasākumi_kārtas!B50</f>
        <v>2.1.</v>
      </c>
      <c r="D50" s="86" t="str">
        <f>Pasākumi_kārtas!C50</f>
        <v>Klimata pārmaiņu mazināšana un pielāgošanās klimata pārmaiņām</v>
      </c>
      <c r="E50" s="85" t="str">
        <f>Pasākumi_kārtas!E50</f>
        <v>2.1.3.</v>
      </c>
      <c r="F50" s="86" t="str">
        <f>Pasākumi_kārtas!F50</f>
        <v>“Veicināt pielāgošanos klimata pārmaiņām, risku novēršanu un noturību pret katastrofām”</v>
      </c>
      <c r="G50" s="256" t="str">
        <f>Pasākumi_kārtas!J50</f>
        <v>2.1.3.2.</v>
      </c>
      <c r="H50" s="105" t="str">
        <f>Pasākumi_kārtas!K50</f>
        <v>Nacionālas nozīmes plūdu un krasta erozijas pasākumi</v>
      </c>
      <c r="I50" s="37">
        <f>Pasākumi_kārtas!O50</f>
        <v>1</v>
      </c>
      <c r="J50" s="37" t="str">
        <f>Pasākumi_kārtas!P50</f>
        <v>ERAF</v>
      </c>
      <c r="K50" s="106">
        <f>Pasākumi_kārtas!R50</f>
        <v>14391596</v>
      </c>
      <c r="L50" s="257">
        <v>58</v>
      </c>
      <c r="M50" s="254">
        <f t="shared" si="15"/>
        <v>14391596</v>
      </c>
      <c r="N50" s="37"/>
      <c r="O50" s="106"/>
      <c r="P50" s="37"/>
      <c r="Q50" s="106"/>
      <c r="R50" s="37"/>
      <c r="S50" s="106"/>
      <c r="T50" s="37"/>
      <c r="U50" s="106"/>
      <c r="V50" s="37"/>
      <c r="W50" s="106"/>
      <c r="X50" s="2" t="b">
        <f t="shared" si="0"/>
        <v>1</v>
      </c>
      <c r="Y50" s="37">
        <v>1</v>
      </c>
      <c r="Z50" s="108">
        <f t="shared" si="16"/>
        <v>14391596</v>
      </c>
      <c r="AA50" s="37"/>
      <c r="AB50" s="108"/>
      <c r="AC50" s="37"/>
      <c r="AD50" s="108"/>
      <c r="AE50" s="37"/>
      <c r="AF50" s="108"/>
      <c r="AG50" s="2" t="b">
        <f t="shared" si="2"/>
        <v>1</v>
      </c>
      <c r="AH50" s="37">
        <v>33</v>
      </c>
      <c r="AI50" s="108">
        <f t="shared" si="12"/>
        <v>14391596</v>
      </c>
      <c r="AJ50" s="37"/>
      <c r="AK50" s="108"/>
      <c r="AL50" s="2" t="b">
        <f t="shared" si="13"/>
        <v>1</v>
      </c>
      <c r="AM50" s="37">
        <v>9</v>
      </c>
      <c r="AN50" s="108">
        <f t="shared" si="11"/>
        <v>14391596</v>
      </c>
      <c r="AO50" s="37"/>
      <c r="AP50" s="108"/>
      <c r="AQ50" s="2" t="b">
        <f t="shared" si="6"/>
        <v>1</v>
      </c>
      <c r="AR50" s="37">
        <v>3</v>
      </c>
      <c r="AS50" s="108">
        <f t="shared" si="7"/>
        <v>14391596</v>
      </c>
      <c r="AT50" s="108"/>
      <c r="AU50" s="108"/>
      <c r="AV50" s="2" t="b">
        <f t="shared" si="8"/>
        <v>1</v>
      </c>
    </row>
    <row r="51" spans="1:48" x14ac:dyDescent="0.2">
      <c r="A51" s="85" t="str">
        <f>Pasākumi_kārtas!V51</f>
        <v>VARAM</v>
      </c>
      <c r="B51" s="85">
        <f>Pasākumi_kārtas!A51</f>
        <v>2</v>
      </c>
      <c r="C51" s="85" t="str">
        <f>Pasākumi_kārtas!B51</f>
        <v>2.1.</v>
      </c>
      <c r="D51" s="86" t="str">
        <f>Pasākumi_kārtas!C51</f>
        <v>Klimata pārmaiņu mazināšana un pielāgošanās klimata pārmaiņām</v>
      </c>
      <c r="E51" s="85" t="str">
        <f>Pasākumi_kārtas!E51</f>
        <v>2.1.3.</v>
      </c>
      <c r="F51" s="86" t="str">
        <f>Pasākumi_kārtas!F51</f>
        <v>“Veicināt pielāgošanos klimata pārmaiņām, risku novēršanu un noturību pret katastrofām”</v>
      </c>
      <c r="G51" s="256" t="str">
        <f>Pasākumi_kārtas!J51</f>
        <v>2.1.3.2.</v>
      </c>
      <c r="H51" s="105" t="str">
        <f>Pasākumi_kārtas!K51</f>
        <v>Nacionālas nozīmes plūdu un krasta erozijas pasākumi</v>
      </c>
      <c r="I51" s="37">
        <f>Pasākumi_kārtas!O51</f>
        <v>2</v>
      </c>
      <c r="J51" s="37" t="str">
        <f>Pasākumi_kārtas!P51</f>
        <v>ERAF</v>
      </c>
      <c r="K51" s="106">
        <f>Pasākumi_kārtas!R51</f>
        <v>34838404</v>
      </c>
      <c r="L51" s="257">
        <v>58</v>
      </c>
      <c r="M51" s="254">
        <f t="shared" si="15"/>
        <v>34838404</v>
      </c>
      <c r="N51" s="37"/>
      <c r="O51" s="106"/>
      <c r="P51" s="37"/>
      <c r="Q51" s="106"/>
      <c r="R51" s="37"/>
      <c r="S51" s="106"/>
      <c r="T51" s="37"/>
      <c r="U51" s="106"/>
      <c r="V51" s="37"/>
      <c r="W51" s="106"/>
      <c r="X51" s="2" t="b">
        <f t="shared" si="0"/>
        <v>1</v>
      </c>
      <c r="Y51" s="37">
        <v>1</v>
      </c>
      <c r="Z51" s="108">
        <f t="shared" si="16"/>
        <v>34838404</v>
      </c>
      <c r="AA51" s="37"/>
      <c r="AB51" s="108"/>
      <c r="AC51" s="37"/>
      <c r="AD51" s="108"/>
      <c r="AE51" s="37"/>
      <c r="AF51" s="108"/>
      <c r="AG51" s="2" t="b">
        <f t="shared" si="2"/>
        <v>1</v>
      </c>
      <c r="AH51" s="37">
        <v>33</v>
      </c>
      <c r="AI51" s="108">
        <f t="shared" si="12"/>
        <v>34838404</v>
      </c>
      <c r="AJ51" s="37"/>
      <c r="AK51" s="108"/>
      <c r="AL51" s="2" t="b">
        <f t="shared" si="13"/>
        <v>1</v>
      </c>
      <c r="AM51" s="37">
        <v>9</v>
      </c>
      <c r="AN51" s="108">
        <f t="shared" si="11"/>
        <v>34838404</v>
      </c>
      <c r="AO51" s="37"/>
      <c r="AP51" s="108"/>
      <c r="AQ51" s="2" t="b">
        <f t="shared" si="6"/>
        <v>1</v>
      </c>
      <c r="AR51" s="37">
        <v>3</v>
      </c>
      <c r="AS51" s="108">
        <f t="shared" si="7"/>
        <v>34838404</v>
      </c>
      <c r="AT51" s="108"/>
      <c r="AU51" s="108"/>
      <c r="AV51" s="2" t="b">
        <f t="shared" si="8"/>
        <v>1</v>
      </c>
    </row>
    <row r="52" spans="1:48" x14ac:dyDescent="0.2">
      <c r="A52" s="85" t="str">
        <f>Pasākumi_kārtas!V52</f>
        <v>IeM</v>
      </c>
      <c r="B52" s="85">
        <f>Pasākumi_kārtas!A52</f>
        <v>2</v>
      </c>
      <c r="C52" s="85" t="str">
        <f>Pasākumi_kārtas!B52</f>
        <v>2.1.</v>
      </c>
      <c r="D52" s="86" t="str">
        <f>Pasākumi_kārtas!C52</f>
        <v>Klimata pārmaiņu mazināšana un pielāgošanās klimata pārmaiņām</v>
      </c>
      <c r="E52" s="85" t="str">
        <f>Pasākumi_kārtas!E52</f>
        <v>2.1.3.</v>
      </c>
      <c r="F52" s="86" t="str">
        <f>Pasākumi_kārtas!F52</f>
        <v>“Veicināt pielāgošanos klimata pārmaiņām, risku novēršanu un noturību pret katastrofām”</v>
      </c>
      <c r="G52" s="256" t="str">
        <f>Pasākumi_kārtas!J52</f>
        <v>2.1.3.3.</v>
      </c>
      <c r="H52" s="105" t="str">
        <f>Pasākumi_kārtas!K52</f>
        <v>Katastrofu risku mazināšanas pasākumi</v>
      </c>
      <c r="I52" s="37">
        <f>Pasākumi_kārtas!O52</f>
        <v>1</v>
      </c>
      <c r="J52" s="37" t="str">
        <f>Pasākumi_kārtas!P52</f>
        <v>ERAF</v>
      </c>
      <c r="K52" s="106">
        <f>Pasākumi_kārtas!R52</f>
        <v>2918429</v>
      </c>
      <c r="L52" s="257">
        <v>59</v>
      </c>
      <c r="M52" s="254">
        <f t="shared" si="15"/>
        <v>2918429</v>
      </c>
      <c r="N52" s="37"/>
      <c r="O52" s="106"/>
      <c r="P52" s="37"/>
      <c r="Q52" s="106"/>
      <c r="R52" s="37"/>
      <c r="S52" s="106"/>
      <c r="T52" s="37"/>
      <c r="U52" s="106"/>
      <c r="V52" s="37"/>
      <c r="W52" s="106"/>
      <c r="X52" s="2" t="b">
        <f t="shared" si="0"/>
        <v>1</v>
      </c>
      <c r="Y52" s="37">
        <v>1</v>
      </c>
      <c r="Z52" s="108">
        <f t="shared" si="16"/>
        <v>2918429</v>
      </c>
      <c r="AA52" s="37"/>
      <c r="AB52" s="108"/>
      <c r="AC52" s="37"/>
      <c r="AD52" s="108"/>
      <c r="AE52" s="37"/>
      <c r="AF52" s="108"/>
      <c r="AG52" s="2" t="b">
        <f t="shared" si="2"/>
        <v>1</v>
      </c>
      <c r="AH52" s="37">
        <v>33</v>
      </c>
      <c r="AI52" s="108">
        <f t="shared" si="12"/>
        <v>2918429</v>
      </c>
      <c r="AJ52" s="37"/>
      <c r="AK52" s="108"/>
      <c r="AL52" s="2" t="b">
        <f t="shared" si="13"/>
        <v>1</v>
      </c>
      <c r="AM52" s="37">
        <v>9</v>
      </c>
      <c r="AN52" s="108">
        <f t="shared" si="11"/>
        <v>2918429</v>
      </c>
      <c r="AO52" s="37"/>
      <c r="AP52" s="108"/>
      <c r="AQ52" s="2" t="b">
        <f t="shared" si="6"/>
        <v>1</v>
      </c>
      <c r="AR52" s="37">
        <v>3</v>
      </c>
      <c r="AS52" s="108">
        <f t="shared" si="7"/>
        <v>2918429</v>
      </c>
      <c r="AT52" s="108"/>
      <c r="AU52" s="108"/>
      <c r="AV52" s="2" t="b">
        <f t="shared" si="8"/>
        <v>1</v>
      </c>
    </row>
    <row r="53" spans="1:48" x14ac:dyDescent="0.2">
      <c r="A53" s="85" t="str">
        <f>Pasākumi_kārtas!V53</f>
        <v>IeM</v>
      </c>
      <c r="B53" s="85">
        <f>Pasākumi_kārtas!A53</f>
        <v>2</v>
      </c>
      <c r="C53" s="85" t="str">
        <f>Pasākumi_kārtas!B53</f>
        <v>2.1.</v>
      </c>
      <c r="D53" s="86" t="str">
        <f>Pasākumi_kārtas!C53</f>
        <v>Klimata pārmaiņu mazināšana un pielāgošanās klimata pārmaiņām</v>
      </c>
      <c r="E53" s="85" t="str">
        <f>Pasākumi_kārtas!E53</f>
        <v>2.1.3.</v>
      </c>
      <c r="F53" s="86" t="str">
        <f>Pasākumi_kārtas!F53</f>
        <v>“Veicināt pielāgošanos klimata pārmaiņām, risku novēršanu un noturību pret katastrofām”</v>
      </c>
      <c r="G53" s="256" t="str">
        <f>Pasākumi_kārtas!J53</f>
        <v>2.1.3.3.</v>
      </c>
      <c r="H53" s="105" t="str">
        <f>Pasākumi_kārtas!K53</f>
        <v>Katastrofu risku mazināšanas pasākumi</v>
      </c>
      <c r="I53" s="37">
        <f>Pasākumi_kārtas!O53</f>
        <v>2</v>
      </c>
      <c r="J53" s="37" t="str">
        <f>Pasākumi_kārtas!P53</f>
        <v>ERAF</v>
      </c>
      <c r="K53" s="106">
        <f>Pasākumi_kārtas!R53</f>
        <v>0</v>
      </c>
      <c r="L53" s="257">
        <v>59</v>
      </c>
      <c r="M53" s="254">
        <f t="shared" si="15"/>
        <v>0</v>
      </c>
      <c r="N53" s="37"/>
      <c r="O53" s="106"/>
      <c r="P53" s="37"/>
      <c r="Q53" s="106"/>
      <c r="R53" s="37"/>
      <c r="S53" s="106"/>
      <c r="T53" s="37"/>
      <c r="U53" s="106"/>
      <c r="V53" s="37"/>
      <c r="W53" s="106"/>
      <c r="X53" s="2" t="b">
        <f t="shared" si="0"/>
        <v>1</v>
      </c>
      <c r="Y53" s="37">
        <v>1</v>
      </c>
      <c r="Z53" s="108">
        <f t="shared" si="16"/>
        <v>0</v>
      </c>
      <c r="AA53" s="37"/>
      <c r="AB53" s="108"/>
      <c r="AC53" s="37"/>
      <c r="AD53" s="108"/>
      <c r="AE53" s="37"/>
      <c r="AF53" s="108"/>
      <c r="AG53" s="2" t="b">
        <f t="shared" si="2"/>
        <v>1</v>
      </c>
      <c r="AH53" s="37">
        <v>33</v>
      </c>
      <c r="AI53" s="108">
        <f t="shared" si="12"/>
        <v>0</v>
      </c>
      <c r="AJ53" s="37"/>
      <c r="AK53" s="108"/>
      <c r="AL53" s="2" t="b">
        <f t="shared" si="13"/>
        <v>1</v>
      </c>
      <c r="AM53" s="37">
        <v>9</v>
      </c>
      <c r="AN53" s="108">
        <f t="shared" si="11"/>
        <v>0</v>
      </c>
      <c r="AO53" s="37"/>
      <c r="AP53" s="108"/>
      <c r="AQ53" s="2" t="b">
        <f t="shared" si="6"/>
        <v>1</v>
      </c>
      <c r="AR53" s="37">
        <v>3</v>
      </c>
      <c r="AS53" s="108">
        <f t="shared" si="7"/>
        <v>0</v>
      </c>
      <c r="AT53" s="108"/>
      <c r="AU53" s="108"/>
      <c r="AV53" s="2" t="b">
        <f t="shared" si="8"/>
        <v>1</v>
      </c>
    </row>
    <row r="54" spans="1:48" x14ac:dyDescent="0.2">
      <c r="A54" s="85" t="str">
        <f>Pasākumi_kārtas!V54</f>
        <v>IeM</v>
      </c>
      <c r="B54" s="85">
        <f>Pasākumi_kārtas!A54</f>
        <v>2</v>
      </c>
      <c r="C54" s="85" t="str">
        <f>Pasākumi_kārtas!B54</f>
        <v>2.1.</v>
      </c>
      <c r="D54" s="86" t="str">
        <f>Pasākumi_kārtas!C54</f>
        <v>Klimata pārmaiņu mazināšana un pielāgošanās klimata pārmaiņām</v>
      </c>
      <c r="E54" s="85" t="str">
        <f>Pasākumi_kārtas!E54</f>
        <v>2.1.3.</v>
      </c>
      <c r="F54" s="86" t="str">
        <f>Pasākumi_kārtas!F54</f>
        <v>“Veicināt pielāgošanos klimata pārmaiņām, risku novēršanu un noturību pret katastrofām”</v>
      </c>
      <c r="G54" s="256" t="str">
        <f>Pasākumi_kārtas!J54</f>
        <v>2.1.3.3.</v>
      </c>
      <c r="H54" s="105" t="str">
        <f>Pasākumi_kārtas!K54</f>
        <v>Katastrofu risku mazināšanas pasākumi</v>
      </c>
      <c r="I54" s="37">
        <f>Pasākumi_kārtas!O54</f>
        <v>3</v>
      </c>
      <c r="J54" s="37" t="str">
        <f>Pasākumi_kārtas!P54</f>
        <v>ERAF</v>
      </c>
      <c r="K54" s="106">
        <f>Pasākumi_kārtas!R54</f>
        <v>47206634</v>
      </c>
      <c r="L54" s="257">
        <v>59</v>
      </c>
      <c r="M54" s="254">
        <f t="shared" si="15"/>
        <v>47206634</v>
      </c>
      <c r="N54" s="37"/>
      <c r="O54" s="106"/>
      <c r="P54" s="37"/>
      <c r="Q54" s="106"/>
      <c r="R54" s="37"/>
      <c r="S54" s="106"/>
      <c r="T54" s="37"/>
      <c r="U54" s="106"/>
      <c r="V54" s="37"/>
      <c r="W54" s="106"/>
      <c r="X54" s="2" t="b">
        <f t="shared" si="0"/>
        <v>1</v>
      </c>
      <c r="Y54" s="37">
        <v>1</v>
      </c>
      <c r="Z54" s="108">
        <f t="shared" si="16"/>
        <v>47206634</v>
      </c>
      <c r="AA54" s="37"/>
      <c r="AB54" s="108"/>
      <c r="AC54" s="37"/>
      <c r="AD54" s="108"/>
      <c r="AE54" s="37"/>
      <c r="AF54" s="108"/>
      <c r="AG54" s="2" t="b">
        <f t="shared" si="2"/>
        <v>1</v>
      </c>
      <c r="AH54" s="37">
        <v>33</v>
      </c>
      <c r="AI54" s="108">
        <f t="shared" si="12"/>
        <v>47206634</v>
      </c>
      <c r="AJ54" s="37"/>
      <c r="AK54" s="108"/>
      <c r="AL54" s="2" t="b">
        <f t="shared" si="13"/>
        <v>1</v>
      </c>
      <c r="AM54" s="37">
        <v>9</v>
      </c>
      <c r="AN54" s="108">
        <f t="shared" si="11"/>
        <v>47206634</v>
      </c>
      <c r="AO54" s="37"/>
      <c r="AP54" s="108"/>
      <c r="AQ54" s="2" t="b">
        <f t="shared" si="6"/>
        <v>1</v>
      </c>
      <c r="AR54" s="37">
        <v>3</v>
      </c>
      <c r="AS54" s="108">
        <f t="shared" si="7"/>
        <v>47206634</v>
      </c>
      <c r="AT54" s="108"/>
      <c r="AU54" s="108"/>
      <c r="AV54" s="2" t="b">
        <f t="shared" si="8"/>
        <v>1</v>
      </c>
    </row>
    <row r="55" spans="1:48" x14ac:dyDescent="0.2">
      <c r="A55" s="85" t="str">
        <f>Pasākumi_kārtas!V55</f>
        <v>VARAM</v>
      </c>
      <c r="B55" s="85">
        <f>Pasākumi_kārtas!A55</f>
        <v>2</v>
      </c>
      <c r="C55" s="85" t="str">
        <f>Pasākumi_kārtas!B55</f>
        <v>2.2.</v>
      </c>
      <c r="D55" s="86" t="str">
        <f>Pasākumi_kārtas!C55</f>
        <v>Vides aizsardzība un attīstība</v>
      </c>
      <c r="E55" s="85" t="str">
        <f>Pasākumi_kārtas!E55</f>
        <v>2.2.1.</v>
      </c>
      <c r="F55" s="86" t="str">
        <f>Pasākumi_kārtas!F55</f>
        <v>“Veicināt ilgtspējīgu ūdenssaimniecību”</v>
      </c>
      <c r="G55" s="259" t="str">
        <f>Pasākumi_kārtas!J55</f>
        <v>2.2.1.1.</v>
      </c>
      <c r="H55" s="105" t="str">
        <f>Pasākumi_kārtas!K55</f>
        <v>Notekūdeņu un to dūņu apsaimniekošanas sistēmas attīstība piesārņojuma samazināšanai</v>
      </c>
      <c r="I55" s="37">
        <f>Pasākumi_kārtas!O55</f>
        <v>1</v>
      </c>
      <c r="J55" s="37" t="str">
        <f>Pasākumi_kārtas!P55</f>
        <v>ERAF</v>
      </c>
      <c r="K55" s="106">
        <f>Pasākumi_kārtas!R55</f>
        <v>30394458</v>
      </c>
      <c r="L55" s="252">
        <v>64</v>
      </c>
      <c r="M55" s="106">
        <v>19167434</v>
      </c>
      <c r="N55" s="252">
        <v>69</v>
      </c>
      <c r="O55" s="106">
        <v>7768470</v>
      </c>
      <c r="P55" s="260">
        <v>65</v>
      </c>
      <c r="Q55" s="132">
        <v>3458554</v>
      </c>
      <c r="R55" s="37"/>
      <c r="S55" s="106"/>
      <c r="T55" s="37"/>
      <c r="U55" s="106"/>
      <c r="V55" s="37"/>
      <c r="W55" s="106"/>
      <c r="X55" s="2" t="b">
        <f t="shared" si="0"/>
        <v>1</v>
      </c>
      <c r="Y55" s="37">
        <v>1</v>
      </c>
      <c r="Z55" s="108">
        <f t="shared" si="16"/>
        <v>30394458</v>
      </c>
      <c r="AA55" s="37"/>
      <c r="AB55" s="108"/>
      <c r="AC55" s="37"/>
      <c r="AD55" s="108"/>
      <c r="AE55" s="37"/>
      <c r="AF55" s="108"/>
      <c r="AG55" s="2" t="b">
        <f t="shared" si="2"/>
        <v>1</v>
      </c>
      <c r="AH55" s="37">
        <v>33</v>
      </c>
      <c r="AI55" s="108">
        <f t="shared" si="12"/>
        <v>30394458</v>
      </c>
      <c r="AJ55" s="37"/>
      <c r="AK55" s="108"/>
      <c r="AL55" s="2" t="b">
        <f t="shared" si="13"/>
        <v>1</v>
      </c>
      <c r="AM55" s="37">
        <v>9</v>
      </c>
      <c r="AN55" s="108">
        <f t="shared" si="11"/>
        <v>30394458</v>
      </c>
      <c r="AO55" s="37"/>
      <c r="AP55" s="108"/>
      <c r="AQ55" s="2" t="b">
        <f t="shared" si="6"/>
        <v>1</v>
      </c>
      <c r="AR55" s="37">
        <v>3</v>
      </c>
      <c r="AS55" s="108">
        <f t="shared" si="7"/>
        <v>30394458</v>
      </c>
      <c r="AT55" s="108"/>
      <c r="AU55" s="108"/>
      <c r="AV55" s="2" t="b">
        <f t="shared" si="8"/>
        <v>1</v>
      </c>
    </row>
    <row r="56" spans="1:48" x14ac:dyDescent="0.2">
      <c r="A56" s="85" t="str">
        <f>Pasākumi_kārtas!V56</f>
        <v>VARAM</v>
      </c>
      <c r="B56" s="85">
        <f>Pasākumi_kārtas!A56</f>
        <v>2</v>
      </c>
      <c r="C56" s="85" t="str">
        <f>Pasākumi_kārtas!B56</f>
        <v>2.2.</v>
      </c>
      <c r="D56" s="86" t="str">
        <f>Pasākumi_kārtas!C56</f>
        <v>Vides aizsardzība un attīstība</v>
      </c>
      <c r="E56" s="85" t="str">
        <f>Pasākumi_kārtas!E56</f>
        <v>2.2.1.</v>
      </c>
      <c r="F56" s="86" t="str">
        <f>Pasākumi_kārtas!F56</f>
        <v>“Veicināt ilgtspējīgu ūdenssaimniecību”</v>
      </c>
      <c r="G56" s="259" t="str">
        <f>Pasākumi_kārtas!J56</f>
        <v>2.2.1.1.</v>
      </c>
      <c r="H56" s="105" t="str">
        <f>Pasākumi_kārtas!K56</f>
        <v>Notekūdeņu un to dūņu apsaimniekošanas sistēmas attīstība piesārņojuma samazināšanai</v>
      </c>
      <c r="I56" s="37">
        <f>Pasākumi_kārtas!O56</f>
        <v>2</v>
      </c>
      <c r="J56" s="37" t="str">
        <f>Pasākumi_kārtas!P56</f>
        <v>ERAF</v>
      </c>
      <c r="K56" s="106">
        <f>Pasākumi_kārtas!R56</f>
        <v>22309636</v>
      </c>
      <c r="L56" s="252">
        <v>64</v>
      </c>
      <c r="M56" s="106">
        <v>14055071</v>
      </c>
      <c r="N56" s="252">
        <v>69</v>
      </c>
      <c r="O56" s="132">
        <v>4015734</v>
      </c>
      <c r="P56" s="260">
        <v>65</v>
      </c>
      <c r="Q56" s="106">
        <v>4238831</v>
      </c>
      <c r="R56" s="37"/>
      <c r="S56" s="106"/>
      <c r="T56" s="37"/>
      <c r="U56" s="106"/>
      <c r="V56" s="37"/>
      <c r="W56" s="106"/>
      <c r="X56" s="2" t="b">
        <f t="shared" si="0"/>
        <v>1</v>
      </c>
      <c r="Y56" s="37">
        <v>1</v>
      </c>
      <c r="Z56" s="108">
        <f t="shared" si="16"/>
        <v>22309636</v>
      </c>
      <c r="AA56" s="37"/>
      <c r="AB56" s="108"/>
      <c r="AC56" s="37"/>
      <c r="AD56" s="108"/>
      <c r="AE56" s="37"/>
      <c r="AF56" s="108"/>
      <c r="AG56" s="2" t="b">
        <f t="shared" si="2"/>
        <v>1</v>
      </c>
      <c r="AH56" s="37">
        <v>33</v>
      </c>
      <c r="AI56" s="108">
        <f t="shared" si="12"/>
        <v>22309636</v>
      </c>
      <c r="AJ56" s="37"/>
      <c r="AK56" s="108"/>
      <c r="AL56" s="2" t="b">
        <f t="shared" si="13"/>
        <v>1</v>
      </c>
      <c r="AM56" s="37">
        <v>9</v>
      </c>
      <c r="AN56" s="108">
        <f t="shared" si="11"/>
        <v>22309636</v>
      </c>
      <c r="AO56" s="37"/>
      <c r="AP56" s="108"/>
      <c r="AQ56" s="2" t="b">
        <f t="shared" si="6"/>
        <v>1</v>
      </c>
      <c r="AR56" s="37">
        <v>3</v>
      </c>
      <c r="AS56" s="108">
        <f t="shared" si="7"/>
        <v>22309636</v>
      </c>
      <c r="AT56" s="108"/>
      <c r="AU56" s="108"/>
      <c r="AV56" s="2" t="b">
        <f t="shared" si="8"/>
        <v>1</v>
      </c>
    </row>
    <row r="57" spans="1:48" x14ac:dyDescent="0.2">
      <c r="A57" s="85" t="str">
        <f>Pasākumi_kārtas!V57</f>
        <v>VARAM</v>
      </c>
      <c r="B57" s="85">
        <f>Pasākumi_kārtas!A57</f>
        <v>2</v>
      </c>
      <c r="C57" s="85" t="str">
        <f>Pasākumi_kārtas!B57</f>
        <v>2.2.</v>
      </c>
      <c r="D57" s="86" t="str">
        <f>Pasākumi_kārtas!C57</f>
        <v>Vides aizsardzība un attīstība</v>
      </c>
      <c r="E57" s="85" t="str">
        <f>Pasākumi_kārtas!E57</f>
        <v>2.2.1.</v>
      </c>
      <c r="F57" s="86" t="str">
        <f>Pasākumi_kārtas!F57</f>
        <v>“Veicināt ilgtspējīgu ūdenssaimniecību”</v>
      </c>
      <c r="G57" s="259" t="str">
        <f>Pasākumi_kārtas!J57</f>
        <v>2.2.1.1.</v>
      </c>
      <c r="H57" s="105" t="str">
        <f>Pasākumi_kārtas!K57</f>
        <v>Notekūdeņu un to dūņu apsaimniekošanas sistēmas attīstība piesārņojuma samazināšanai</v>
      </c>
      <c r="I57" s="37">
        <f>Pasākumi_kārtas!O57</f>
        <v>3</v>
      </c>
      <c r="J57" s="37" t="str">
        <f>Pasākumi_kārtas!P57</f>
        <v>ERAF</v>
      </c>
      <c r="K57" s="106">
        <f>Pasākumi_kārtas!R57</f>
        <v>21455906</v>
      </c>
      <c r="L57" s="252">
        <v>64</v>
      </c>
      <c r="M57" s="106">
        <v>13530580</v>
      </c>
      <c r="N57" s="252">
        <v>69</v>
      </c>
      <c r="O57" s="132">
        <v>5483880</v>
      </c>
      <c r="P57" s="260">
        <v>65</v>
      </c>
      <c r="Q57" s="132">
        <v>2441446</v>
      </c>
      <c r="R57" s="37"/>
      <c r="S57" s="106"/>
      <c r="T57" s="37"/>
      <c r="U57" s="106"/>
      <c r="V57" s="37"/>
      <c r="W57" s="106"/>
      <c r="X57" s="2" t="b">
        <f t="shared" si="0"/>
        <v>1</v>
      </c>
      <c r="Y57" s="37">
        <v>1</v>
      </c>
      <c r="Z57" s="108">
        <f t="shared" si="16"/>
        <v>21455906</v>
      </c>
      <c r="AA57" s="37"/>
      <c r="AB57" s="108"/>
      <c r="AC57" s="37"/>
      <c r="AD57" s="108"/>
      <c r="AE57" s="37"/>
      <c r="AF57" s="108"/>
      <c r="AG57" s="2" t="b">
        <f t="shared" si="2"/>
        <v>1</v>
      </c>
      <c r="AH57" s="37">
        <v>33</v>
      </c>
      <c r="AI57" s="108">
        <f t="shared" si="12"/>
        <v>21455906</v>
      </c>
      <c r="AJ57" s="37"/>
      <c r="AK57" s="108"/>
      <c r="AL57" s="2" t="b">
        <f t="shared" si="13"/>
        <v>1</v>
      </c>
      <c r="AM57" s="37">
        <v>9</v>
      </c>
      <c r="AN57" s="108">
        <f t="shared" ref="AN57:AN83" si="17">K57</f>
        <v>21455906</v>
      </c>
      <c r="AO57" s="37"/>
      <c r="AP57" s="108"/>
      <c r="AQ57" s="2" t="b">
        <f t="shared" si="6"/>
        <v>1</v>
      </c>
      <c r="AR57" s="37">
        <v>3</v>
      </c>
      <c r="AS57" s="108">
        <f t="shared" si="7"/>
        <v>21455906</v>
      </c>
      <c r="AT57" s="108"/>
      <c r="AU57" s="108"/>
      <c r="AV57" s="2" t="b">
        <f t="shared" si="8"/>
        <v>1</v>
      </c>
    </row>
    <row r="58" spans="1:48" x14ac:dyDescent="0.2">
      <c r="A58" s="85" t="str">
        <f>Pasākumi_kārtas!V58</f>
        <v>VARAM</v>
      </c>
      <c r="B58" s="85">
        <f>Pasākumi_kārtas!A58</f>
        <v>2</v>
      </c>
      <c r="C58" s="85" t="str">
        <f>Pasākumi_kārtas!B58</f>
        <v>2.2.</v>
      </c>
      <c r="D58" s="86" t="str">
        <f>Pasākumi_kārtas!C58</f>
        <v>Vides aizsardzība un attīstība</v>
      </c>
      <c r="E58" s="85" t="str">
        <f>Pasākumi_kārtas!E58</f>
        <v>2.2.2.</v>
      </c>
      <c r="F58" s="86" t="str">
        <f>Pasākumi_kārtas!F58</f>
        <v>“Pārejas uz aprites ekonomiku veicināšana”</v>
      </c>
      <c r="G58" s="259" t="str">
        <f>Pasākumi_kārtas!J58</f>
        <v>2.2.2.1.</v>
      </c>
      <c r="H58" s="105" t="str">
        <f>Pasākumi_kārtas!K58</f>
        <v>Atkritumu šķirošana, pārstrāde un reģenerācija</v>
      </c>
      <c r="I58" s="37">
        <f>Pasākumi_kārtas!O58</f>
        <v>1</v>
      </c>
      <c r="J58" s="37" t="str">
        <f>Pasākumi_kārtas!P58</f>
        <v>KF</v>
      </c>
      <c r="K58" s="106">
        <f>Pasākumi_kārtas!R58</f>
        <v>20000000</v>
      </c>
      <c r="L58" s="252">
        <v>67</v>
      </c>
      <c r="M58" s="106">
        <f>15600000-S58</f>
        <v>15600000</v>
      </c>
      <c r="N58" s="252">
        <v>69</v>
      </c>
      <c r="O58" s="106">
        <v>2800000</v>
      </c>
      <c r="P58" s="257">
        <v>72</v>
      </c>
      <c r="Q58" s="106">
        <v>1600000</v>
      </c>
      <c r="R58" s="251"/>
      <c r="S58" s="106"/>
      <c r="T58" s="251"/>
      <c r="U58" s="106"/>
      <c r="V58" s="37"/>
      <c r="W58" s="106"/>
      <c r="X58" s="2" t="b">
        <f t="shared" si="0"/>
        <v>1</v>
      </c>
      <c r="Y58" s="37">
        <v>1</v>
      </c>
      <c r="Z58" s="108">
        <f t="shared" si="16"/>
        <v>20000000</v>
      </c>
      <c r="AA58" s="37"/>
      <c r="AB58" s="108"/>
      <c r="AC58" s="37"/>
      <c r="AD58" s="108"/>
      <c r="AE58" s="37"/>
      <c r="AF58" s="108"/>
      <c r="AG58" s="2" t="b">
        <f t="shared" si="2"/>
        <v>1</v>
      </c>
      <c r="AH58" s="37">
        <v>33</v>
      </c>
      <c r="AI58" s="108">
        <f t="shared" si="12"/>
        <v>20000000</v>
      </c>
      <c r="AJ58" s="37"/>
      <c r="AK58" s="108"/>
      <c r="AL58" s="2" t="b">
        <f t="shared" si="13"/>
        <v>1</v>
      </c>
      <c r="AM58" s="37">
        <v>9</v>
      </c>
      <c r="AN58" s="108">
        <f t="shared" si="17"/>
        <v>20000000</v>
      </c>
      <c r="AO58" s="37"/>
      <c r="AP58" s="108"/>
      <c r="AQ58" s="2" t="b">
        <f t="shared" si="6"/>
        <v>1</v>
      </c>
      <c r="AR58" s="37">
        <v>3</v>
      </c>
      <c r="AS58" s="108">
        <f t="shared" si="7"/>
        <v>20000000</v>
      </c>
      <c r="AT58" s="108"/>
      <c r="AU58" s="108"/>
      <c r="AV58" s="2" t="b">
        <f t="shared" si="8"/>
        <v>1</v>
      </c>
    </row>
    <row r="59" spans="1:48" x14ac:dyDescent="0.2">
      <c r="A59" s="85" t="str">
        <f>Pasākumi_kārtas!V59</f>
        <v>VARAM</v>
      </c>
      <c r="B59" s="85">
        <f>Pasākumi_kārtas!A59</f>
        <v>2</v>
      </c>
      <c r="C59" s="85" t="str">
        <f>Pasākumi_kārtas!B59</f>
        <v>2.2.</v>
      </c>
      <c r="D59" s="86" t="str">
        <f>Pasākumi_kārtas!C59</f>
        <v>Vides aizsardzība un attīstība</v>
      </c>
      <c r="E59" s="85" t="str">
        <f>Pasākumi_kārtas!E59</f>
        <v>2.2.2.</v>
      </c>
      <c r="F59" s="86" t="str">
        <f>Pasākumi_kārtas!F59</f>
        <v>“Pārejas uz aprites ekonomiku veicināšana”</v>
      </c>
      <c r="G59" s="259" t="str">
        <f>Pasākumi_kārtas!J59</f>
        <v>2.2.2.1.</v>
      </c>
      <c r="H59" s="105" t="str">
        <f>Pasākumi_kārtas!K59</f>
        <v>Atkritumu šķirošana, pārstrāde un reģenerācija</v>
      </c>
      <c r="I59" s="37">
        <f>Pasākumi_kārtas!O59</f>
        <v>2</v>
      </c>
      <c r="J59" s="37" t="str">
        <f>Pasākumi_kārtas!P59</f>
        <v>KF</v>
      </c>
      <c r="K59" s="106">
        <f>Pasākumi_kārtas!R59</f>
        <v>12114534</v>
      </c>
      <c r="L59" s="252">
        <v>67</v>
      </c>
      <c r="M59" s="106">
        <v>10903081</v>
      </c>
      <c r="N59" s="252">
        <v>69</v>
      </c>
      <c r="O59" s="106">
        <v>1211453</v>
      </c>
      <c r="P59" s="251"/>
      <c r="Q59" s="106"/>
      <c r="R59" s="251"/>
      <c r="S59" s="106"/>
      <c r="T59" s="251"/>
      <c r="U59" s="106"/>
      <c r="V59" s="37"/>
      <c r="W59" s="106"/>
      <c r="X59" s="2" t="b">
        <f t="shared" si="0"/>
        <v>1</v>
      </c>
      <c r="Y59" s="37">
        <v>1</v>
      </c>
      <c r="Z59" s="108">
        <f t="shared" si="16"/>
        <v>12114534</v>
      </c>
      <c r="AA59" s="37"/>
      <c r="AB59" s="108"/>
      <c r="AC59" s="37"/>
      <c r="AD59" s="108"/>
      <c r="AE59" s="37"/>
      <c r="AF59" s="108"/>
      <c r="AG59" s="2" t="b">
        <f t="shared" si="2"/>
        <v>1</v>
      </c>
      <c r="AH59" s="37">
        <v>33</v>
      </c>
      <c r="AI59" s="108">
        <f t="shared" si="12"/>
        <v>12114534</v>
      </c>
      <c r="AJ59" s="37"/>
      <c r="AK59" s="108"/>
      <c r="AL59" s="2" t="b">
        <f t="shared" si="13"/>
        <v>1</v>
      </c>
      <c r="AM59" s="37">
        <v>9</v>
      </c>
      <c r="AN59" s="108">
        <f t="shared" si="17"/>
        <v>12114534</v>
      </c>
      <c r="AO59" s="37"/>
      <c r="AP59" s="108"/>
      <c r="AQ59" s="2" t="b">
        <f t="shared" si="6"/>
        <v>1</v>
      </c>
      <c r="AR59" s="37">
        <v>3</v>
      </c>
      <c r="AS59" s="108">
        <f t="shared" si="7"/>
        <v>12114534</v>
      </c>
      <c r="AT59" s="108"/>
      <c r="AU59" s="108"/>
      <c r="AV59" s="2" t="b">
        <f t="shared" si="8"/>
        <v>1</v>
      </c>
    </row>
    <row r="60" spans="1:48" x14ac:dyDescent="0.2">
      <c r="A60" s="85" t="str">
        <f>Pasākumi_kārtas!V60</f>
        <v>VARAM</v>
      </c>
      <c r="B60" s="85">
        <f>Pasākumi_kārtas!A60</f>
        <v>2</v>
      </c>
      <c r="C60" s="85" t="str">
        <f>Pasākumi_kārtas!B60</f>
        <v>2.2.</v>
      </c>
      <c r="D60" s="86" t="str">
        <f>Pasākumi_kārtas!C60</f>
        <v>Vides aizsardzība un attīstība</v>
      </c>
      <c r="E60" s="85" t="str">
        <f>Pasākumi_kārtas!E60</f>
        <v>2.2.2.</v>
      </c>
      <c r="F60" s="86" t="str">
        <f>Pasākumi_kārtas!F60</f>
        <v>“Pārejas uz aprites ekonomiku veicināšana”</v>
      </c>
      <c r="G60" s="259" t="str">
        <f>Pasākumi_kārtas!J60</f>
        <v>2.2.2.1.</v>
      </c>
      <c r="H60" s="105" t="str">
        <f>Pasākumi_kārtas!K60</f>
        <v>Atkritumu šķirošana, pārstrāde un reģenerācija</v>
      </c>
      <c r="I60" s="37">
        <f>Pasākumi_kārtas!O60</f>
        <v>3</v>
      </c>
      <c r="J60" s="37" t="str">
        <f>Pasākumi_kārtas!P60</f>
        <v>KF</v>
      </c>
      <c r="K60" s="106">
        <f>Pasākumi_kārtas!R60</f>
        <v>33175776</v>
      </c>
      <c r="L60" s="252">
        <v>67</v>
      </c>
      <c r="M60" s="106">
        <v>29858198</v>
      </c>
      <c r="N60" s="252">
        <v>69</v>
      </c>
      <c r="O60" s="106">
        <v>3317578</v>
      </c>
      <c r="P60" s="251"/>
      <c r="Q60" s="106"/>
      <c r="R60" s="251"/>
      <c r="S60" s="106"/>
      <c r="T60" s="251"/>
      <c r="U60" s="106"/>
      <c r="V60" s="37"/>
      <c r="W60" s="106"/>
      <c r="X60" s="2" t="b">
        <f t="shared" ref="X60:X122" si="18">K60=M60+O60+Q60+S60+U60+W60</f>
        <v>1</v>
      </c>
      <c r="Y60" s="37">
        <v>1</v>
      </c>
      <c r="Z60" s="108">
        <f t="shared" si="16"/>
        <v>33175776</v>
      </c>
      <c r="AA60" s="37"/>
      <c r="AB60" s="108"/>
      <c r="AC60" s="37"/>
      <c r="AD60" s="108"/>
      <c r="AE60" s="37"/>
      <c r="AF60" s="108"/>
      <c r="AG60" s="2" t="b">
        <f t="shared" ref="AG60:AG122" si="19">K60=Z60+AB60+AD60+AF60</f>
        <v>1</v>
      </c>
      <c r="AH60" s="37">
        <v>33</v>
      </c>
      <c r="AI60" s="108">
        <f t="shared" ref="AI60:AI64" si="20">K60</f>
        <v>33175776</v>
      </c>
      <c r="AJ60" s="37"/>
      <c r="AK60" s="108"/>
      <c r="AL60" s="2" t="b">
        <f t="shared" ref="AL60:AL88" si="21">K60=AI60+AK60</f>
        <v>1</v>
      </c>
      <c r="AM60" s="37">
        <v>9</v>
      </c>
      <c r="AN60" s="108">
        <f t="shared" si="17"/>
        <v>33175776</v>
      </c>
      <c r="AO60" s="37"/>
      <c r="AP60" s="108"/>
      <c r="AQ60" s="2" t="b">
        <f t="shared" ref="AQ60:AQ122" si="22">K60=AN60+AP60</f>
        <v>1</v>
      </c>
      <c r="AR60" s="37">
        <v>3</v>
      </c>
      <c r="AS60" s="108">
        <f t="shared" ref="AS60:AS122" si="23">K60</f>
        <v>33175776</v>
      </c>
      <c r="AT60" s="108"/>
      <c r="AU60" s="108"/>
      <c r="AV60" s="2" t="b">
        <f t="shared" ref="AV60:AV122" si="24">K60=AS60+AU60</f>
        <v>1</v>
      </c>
    </row>
    <row r="61" spans="1:48" x14ac:dyDescent="0.2">
      <c r="A61" s="85" t="str">
        <f>Pasākumi_kārtas!V61</f>
        <v>VARAM</v>
      </c>
      <c r="B61" s="85">
        <f>Pasākumi_kārtas!A61</f>
        <v>2</v>
      </c>
      <c r="C61" s="85" t="str">
        <f>Pasākumi_kārtas!B61</f>
        <v>2.2.</v>
      </c>
      <c r="D61" s="86" t="str">
        <f>Pasākumi_kārtas!C61</f>
        <v>Vides aizsardzība un attīstība</v>
      </c>
      <c r="E61" s="85" t="str">
        <f>Pasākumi_kārtas!E61</f>
        <v>2.2.2.</v>
      </c>
      <c r="F61" s="86" t="str">
        <f>Pasākumi_kārtas!F61</f>
        <v>“Pārejas uz aprites ekonomiku veicināšana”</v>
      </c>
      <c r="G61" s="259" t="str">
        <f>Pasākumi_kārtas!J61</f>
        <v>2.2.2.2.</v>
      </c>
      <c r="H61" s="105" t="str">
        <f>Pasākumi_kārtas!K61</f>
        <v>Atkritumu dalītā vākšana</v>
      </c>
      <c r="I61" s="37">
        <f>Pasākumi_kārtas!O61</f>
        <v>1</v>
      </c>
      <c r="J61" s="37" t="str">
        <f>Pasākumi_kārtas!P61</f>
        <v>KF</v>
      </c>
      <c r="K61" s="106">
        <f>Pasākumi_kārtas!R61</f>
        <v>1598349</v>
      </c>
      <c r="L61" s="252">
        <v>67</v>
      </c>
      <c r="M61" s="106">
        <v>1438514</v>
      </c>
      <c r="N61" s="252">
        <v>69</v>
      </c>
      <c r="O61" s="106">
        <v>159835</v>
      </c>
      <c r="P61" s="251"/>
      <c r="Q61" s="106"/>
      <c r="R61" s="251"/>
      <c r="S61" s="106"/>
      <c r="T61" s="251"/>
      <c r="U61" s="106"/>
      <c r="V61" s="37"/>
      <c r="W61" s="106"/>
      <c r="X61" s="2" t="b">
        <f t="shared" si="18"/>
        <v>1</v>
      </c>
      <c r="Y61" s="37">
        <v>1</v>
      </c>
      <c r="Z61" s="108">
        <f t="shared" si="16"/>
        <v>1598349</v>
      </c>
      <c r="AA61" s="37"/>
      <c r="AB61" s="108"/>
      <c r="AC61" s="37"/>
      <c r="AD61" s="108"/>
      <c r="AE61" s="37"/>
      <c r="AF61" s="108"/>
      <c r="AG61" s="2" t="b">
        <f t="shared" si="19"/>
        <v>1</v>
      </c>
      <c r="AH61" s="37">
        <v>33</v>
      </c>
      <c r="AI61" s="108">
        <f t="shared" si="20"/>
        <v>1598349</v>
      </c>
      <c r="AJ61" s="37"/>
      <c r="AK61" s="108"/>
      <c r="AL61" s="2" t="b">
        <f t="shared" si="21"/>
        <v>1</v>
      </c>
      <c r="AM61" s="37">
        <v>9</v>
      </c>
      <c r="AN61" s="108">
        <f t="shared" si="17"/>
        <v>1598349</v>
      </c>
      <c r="AO61" s="37"/>
      <c r="AP61" s="108"/>
      <c r="AQ61" s="2" t="b">
        <f t="shared" si="22"/>
        <v>1</v>
      </c>
      <c r="AR61" s="37">
        <v>3</v>
      </c>
      <c r="AS61" s="108">
        <f t="shared" si="23"/>
        <v>1598349</v>
      </c>
      <c r="AT61" s="108"/>
      <c r="AU61" s="108"/>
      <c r="AV61" s="2" t="b">
        <f t="shared" si="24"/>
        <v>1</v>
      </c>
    </row>
    <row r="62" spans="1:48" x14ac:dyDescent="0.2">
      <c r="A62" s="85" t="str">
        <f>Pasākumi_kārtas!V62</f>
        <v>VARAM</v>
      </c>
      <c r="B62" s="85">
        <f>Pasākumi_kārtas!A62</f>
        <v>2</v>
      </c>
      <c r="C62" s="85" t="str">
        <f>Pasākumi_kārtas!B62</f>
        <v>2.2.</v>
      </c>
      <c r="D62" s="86" t="str">
        <f>Pasākumi_kārtas!C62</f>
        <v>Vides aizsardzība un attīstība</v>
      </c>
      <c r="E62" s="85" t="str">
        <f>Pasākumi_kārtas!E62</f>
        <v>2.2.2.</v>
      </c>
      <c r="F62" s="86" t="str">
        <f>Pasākumi_kārtas!F62</f>
        <v>“Pārejas uz aprites ekonomiku veicināšana”</v>
      </c>
      <c r="G62" s="259" t="str">
        <f>Pasākumi_kārtas!J62</f>
        <v>2.2.2.2.</v>
      </c>
      <c r="H62" s="105" t="str">
        <f>Pasākumi_kārtas!K62</f>
        <v>Atkritumu dalītā vākšana</v>
      </c>
      <c r="I62" s="37">
        <f>Pasākumi_kārtas!O62</f>
        <v>2</v>
      </c>
      <c r="J62" s="37" t="str">
        <f>Pasākumi_kārtas!P62</f>
        <v>KF</v>
      </c>
      <c r="K62" s="106">
        <f>Pasākumi_kārtas!R62</f>
        <v>3057970</v>
      </c>
      <c r="L62" s="252">
        <v>67</v>
      </c>
      <c r="M62" s="106">
        <f>K62</f>
        <v>3057970</v>
      </c>
      <c r="N62" s="251"/>
      <c r="O62" s="106"/>
      <c r="P62" s="251"/>
      <c r="Q62" s="106"/>
      <c r="R62" s="251"/>
      <c r="S62" s="106"/>
      <c r="T62" s="251"/>
      <c r="U62" s="106"/>
      <c r="V62" s="37"/>
      <c r="W62" s="106"/>
      <c r="X62" s="2" t="b">
        <f t="shared" si="18"/>
        <v>1</v>
      </c>
      <c r="Y62" s="37">
        <v>1</v>
      </c>
      <c r="Z62" s="108">
        <f t="shared" si="16"/>
        <v>3057970</v>
      </c>
      <c r="AA62" s="37"/>
      <c r="AB62" s="108"/>
      <c r="AC62" s="37"/>
      <c r="AD62" s="108"/>
      <c r="AE62" s="37"/>
      <c r="AF62" s="108"/>
      <c r="AG62" s="2" t="b">
        <f t="shared" si="19"/>
        <v>1</v>
      </c>
      <c r="AH62" s="37">
        <v>33</v>
      </c>
      <c r="AI62" s="108">
        <f t="shared" si="20"/>
        <v>3057970</v>
      </c>
      <c r="AJ62" s="37"/>
      <c r="AK62" s="108"/>
      <c r="AL62" s="2" t="b">
        <f t="shared" si="21"/>
        <v>1</v>
      </c>
      <c r="AM62" s="37">
        <v>9</v>
      </c>
      <c r="AN62" s="108">
        <f t="shared" si="17"/>
        <v>3057970</v>
      </c>
      <c r="AO62" s="37"/>
      <c r="AP62" s="108"/>
      <c r="AQ62" s="2" t="b">
        <f t="shared" si="22"/>
        <v>1</v>
      </c>
      <c r="AR62" s="37">
        <v>3</v>
      </c>
      <c r="AS62" s="108">
        <f t="shared" si="23"/>
        <v>3057970</v>
      </c>
      <c r="AT62" s="108"/>
      <c r="AU62" s="108"/>
      <c r="AV62" s="2" t="b">
        <f t="shared" si="24"/>
        <v>1</v>
      </c>
    </row>
    <row r="63" spans="1:48" x14ac:dyDescent="0.2">
      <c r="A63" s="85" t="str">
        <f>Pasākumi_kārtas!V63</f>
        <v>KEM</v>
      </c>
      <c r="B63" s="85">
        <f>Pasākumi_kārtas!A63</f>
        <v>2</v>
      </c>
      <c r="C63" s="85" t="str">
        <f>Pasākumi_kārtas!B63</f>
        <v>2.2.</v>
      </c>
      <c r="D63" s="86" t="str">
        <f>Pasākumi_kārtas!C63</f>
        <v>Vides aizsardzība un attīstība</v>
      </c>
      <c r="E63" s="85" t="str">
        <f>Pasākumi_kārtas!E63</f>
        <v>2.2.2.</v>
      </c>
      <c r="F63" s="86" t="str">
        <f>Pasākumi_kārtas!F63</f>
        <v>“Pārejas uz aprites ekonomiku veicināšana”</v>
      </c>
      <c r="G63" s="259" t="str">
        <f>Pasākumi_kārtas!J63</f>
        <v>2.2.2.3.</v>
      </c>
      <c r="H63" s="105" t="str">
        <f>Pasākumi_kārtas!K63</f>
        <v>Notekūdeņu dūņu pārstrāde****</v>
      </c>
      <c r="I63" s="37" t="str">
        <f>Pasākumi_kārtas!O63</f>
        <v>_</v>
      </c>
      <c r="J63" s="37" t="str">
        <f>Pasākumi_kārtas!P63</f>
        <v>KF</v>
      </c>
      <c r="K63" s="106">
        <f>Pasākumi_kārtas!R63</f>
        <v>0</v>
      </c>
      <c r="L63" s="252">
        <v>69</v>
      </c>
      <c r="M63" s="106">
        <f>K63</f>
        <v>0</v>
      </c>
      <c r="N63" s="251"/>
      <c r="O63" s="106"/>
      <c r="P63" s="251"/>
      <c r="Q63" s="106"/>
      <c r="R63" s="251"/>
      <c r="S63" s="106"/>
      <c r="T63" s="251"/>
      <c r="U63" s="106"/>
      <c r="V63" s="37"/>
      <c r="W63" s="106"/>
      <c r="X63" s="2" t="b">
        <f t="shared" si="18"/>
        <v>1</v>
      </c>
      <c r="Y63" s="37">
        <v>1</v>
      </c>
      <c r="Z63" s="108">
        <f t="shared" si="16"/>
        <v>0</v>
      </c>
      <c r="AA63" s="37"/>
      <c r="AB63" s="108"/>
      <c r="AC63" s="37"/>
      <c r="AD63" s="108"/>
      <c r="AE63" s="37"/>
      <c r="AF63" s="108"/>
      <c r="AG63" s="2" t="b">
        <f t="shared" si="19"/>
        <v>1</v>
      </c>
      <c r="AH63" s="37">
        <v>33</v>
      </c>
      <c r="AI63" s="108">
        <f t="shared" si="20"/>
        <v>0</v>
      </c>
      <c r="AJ63" s="37"/>
      <c r="AK63" s="108"/>
      <c r="AL63" s="2" t="b">
        <f t="shared" si="21"/>
        <v>1</v>
      </c>
      <c r="AM63" s="37">
        <v>9</v>
      </c>
      <c r="AN63" s="108">
        <f t="shared" si="17"/>
        <v>0</v>
      </c>
      <c r="AO63" s="37"/>
      <c r="AP63" s="108"/>
      <c r="AQ63" s="2" t="b">
        <f t="shared" si="22"/>
        <v>1</v>
      </c>
      <c r="AR63" s="37">
        <v>3</v>
      </c>
      <c r="AS63" s="108">
        <f t="shared" si="23"/>
        <v>0</v>
      </c>
      <c r="AT63" s="108"/>
      <c r="AU63" s="108"/>
      <c r="AV63" s="2" t="b">
        <f t="shared" si="24"/>
        <v>1</v>
      </c>
    </row>
    <row r="64" spans="1:48" x14ac:dyDescent="0.2">
      <c r="A64" s="85" t="str">
        <f>Pasākumi_kārtas!V64</f>
        <v>VARAM</v>
      </c>
      <c r="B64" s="85">
        <f>Pasākumi_kārtas!A64</f>
        <v>2</v>
      </c>
      <c r="C64" s="85" t="str">
        <f>Pasākumi_kārtas!B64</f>
        <v>2.2.</v>
      </c>
      <c r="D64" s="86" t="str">
        <f>Pasākumi_kārtas!C64</f>
        <v>Vides aizsardzība un attīstība</v>
      </c>
      <c r="E64" s="85" t="str">
        <f>Pasākumi_kārtas!E64</f>
        <v>2.2.3.</v>
      </c>
      <c r="F64" s="86" t="str">
        <f>Pasākumi_kārtas!F64</f>
        <v>“Uzlabot dabas aizsardzību un bioloģisko daudzveidību, “zaļo” infrastruktūru, it īpaši pilsētvidē, un samazināt piesārņojumu”</v>
      </c>
      <c r="G64" s="259" t="str">
        <f>Pasākumi_kārtas!J64</f>
        <v>2.2.3.2.</v>
      </c>
      <c r="H64" s="105" t="str">
        <f>Pasākumi_kārtas!K64</f>
        <v>Vides izglītību veicinoši pasākumi sabiedrības informētībai un prasmju attīstībai</v>
      </c>
      <c r="I64" s="37" t="str">
        <f>Pasākumi_kārtas!O64</f>
        <v>_</v>
      </c>
      <c r="J64" s="37" t="str">
        <f>Pasākumi_kārtas!P64</f>
        <v>ERAF</v>
      </c>
      <c r="K64" s="106">
        <f>Pasākumi_kārtas!R64</f>
        <v>10428625</v>
      </c>
      <c r="L64" s="252">
        <v>79</v>
      </c>
      <c r="M64" s="261">
        <v>8781562</v>
      </c>
      <c r="N64" s="257">
        <v>60</v>
      </c>
      <c r="O64" s="254">
        <v>647063</v>
      </c>
      <c r="P64" s="252">
        <v>78</v>
      </c>
      <c r="Q64" s="106">
        <v>1000000</v>
      </c>
      <c r="R64" s="37"/>
      <c r="S64" s="106"/>
      <c r="T64" s="37"/>
      <c r="U64" s="106"/>
      <c r="V64" s="37"/>
      <c r="W64" s="106"/>
      <c r="X64" s="2" t="b">
        <f t="shared" si="18"/>
        <v>1</v>
      </c>
      <c r="Y64" s="37">
        <v>1</v>
      </c>
      <c r="Z64" s="108">
        <f t="shared" ref="Z64:Z92" si="25">K64</f>
        <v>10428625</v>
      </c>
      <c r="AA64" s="37"/>
      <c r="AB64" s="108"/>
      <c r="AC64" s="37"/>
      <c r="AD64" s="108"/>
      <c r="AE64" s="37"/>
      <c r="AF64" s="108"/>
      <c r="AG64" s="2" t="b">
        <f t="shared" si="19"/>
        <v>1</v>
      </c>
      <c r="AH64" s="37">
        <v>33</v>
      </c>
      <c r="AI64" s="108">
        <f t="shared" si="20"/>
        <v>10428625</v>
      </c>
      <c r="AJ64" s="37"/>
      <c r="AK64" s="108"/>
      <c r="AL64" s="2" t="b">
        <f t="shared" si="21"/>
        <v>1</v>
      </c>
      <c r="AM64" s="37">
        <v>9</v>
      </c>
      <c r="AN64" s="108">
        <f t="shared" si="17"/>
        <v>10428625</v>
      </c>
      <c r="AO64" s="37"/>
      <c r="AP64" s="108"/>
      <c r="AQ64" s="2" t="b">
        <f t="shared" si="22"/>
        <v>1</v>
      </c>
      <c r="AR64" s="37">
        <v>3</v>
      </c>
      <c r="AS64" s="108">
        <f t="shared" si="23"/>
        <v>10428625</v>
      </c>
      <c r="AT64" s="108"/>
      <c r="AU64" s="108"/>
      <c r="AV64" s="2" t="b">
        <f t="shared" si="24"/>
        <v>1</v>
      </c>
    </row>
    <row r="65" spans="1:48" x14ac:dyDescent="0.2">
      <c r="A65" s="85" t="str">
        <f>Pasākumi_kārtas!V65</f>
        <v>VARAM</v>
      </c>
      <c r="B65" s="85">
        <f>Pasākumi_kārtas!A65</f>
        <v>2</v>
      </c>
      <c r="C65" s="85" t="str">
        <f>Pasākumi_kārtas!B65</f>
        <v>2.2.</v>
      </c>
      <c r="D65" s="86" t="str">
        <f>Pasākumi_kārtas!C65</f>
        <v>Vides aizsardzība un attīstība</v>
      </c>
      <c r="E65" s="85" t="str">
        <f>Pasākumi_kārtas!E65</f>
        <v>2.2.3.</v>
      </c>
      <c r="F65" s="86" t="str">
        <f>Pasākumi_kārtas!F65</f>
        <v>“Uzlabot dabas aizsardzību un bioloģisko daudzveidību, “zaļo” infrastruktūru, it īpaši pilsētvidē, un samazināt piesārņojumu”</v>
      </c>
      <c r="G65" s="259" t="str">
        <f>Pasākumi_kārtas!J65</f>
        <v>2.2.3.3.</v>
      </c>
      <c r="H65" s="105" t="str">
        <f>Pasākumi_kārtas!K65</f>
        <v>Pasākumi bioloģiskās daudzveidības veicināšanai un saglabāšanai</v>
      </c>
      <c r="I65" s="37">
        <f>Pasākumi_kārtas!O65</f>
        <v>1</v>
      </c>
      <c r="J65" s="37" t="str">
        <f>Pasākumi_kārtas!P65</f>
        <v>ERAF</v>
      </c>
      <c r="K65" s="106">
        <f>Pasākumi_kārtas!R65</f>
        <v>2500000</v>
      </c>
      <c r="L65" s="252">
        <v>79</v>
      </c>
      <c r="M65" s="254">
        <f>K65</f>
        <v>2500000</v>
      </c>
      <c r="N65" s="251"/>
      <c r="O65" s="106"/>
      <c r="P65" s="37"/>
      <c r="Q65" s="106"/>
      <c r="R65" s="37"/>
      <c r="S65" s="106"/>
      <c r="T65" s="37"/>
      <c r="U65" s="106"/>
      <c r="V65" s="37"/>
      <c r="W65" s="106"/>
      <c r="X65" s="2" t="b">
        <f t="shared" si="18"/>
        <v>1</v>
      </c>
      <c r="Y65" s="37">
        <v>1</v>
      </c>
      <c r="Z65" s="108">
        <f t="shared" si="25"/>
        <v>2500000</v>
      </c>
      <c r="AA65" s="37"/>
      <c r="AB65" s="108"/>
      <c r="AC65" s="37"/>
      <c r="AD65" s="108"/>
      <c r="AE65" s="37"/>
      <c r="AF65" s="108"/>
      <c r="AG65" s="2" t="b">
        <f t="shared" si="19"/>
        <v>1</v>
      </c>
      <c r="AH65" s="37">
        <v>33</v>
      </c>
      <c r="AI65" s="108">
        <f>K65-AK65</f>
        <v>2500000</v>
      </c>
      <c r="AJ65" s="37"/>
      <c r="AK65" s="108"/>
      <c r="AL65" s="2" t="b">
        <f t="shared" si="21"/>
        <v>1</v>
      </c>
      <c r="AM65" s="37">
        <v>9</v>
      </c>
      <c r="AN65" s="108">
        <f t="shared" si="17"/>
        <v>2500000</v>
      </c>
      <c r="AO65" s="37"/>
      <c r="AP65" s="108"/>
      <c r="AQ65" s="2" t="b">
        <f t="shared" si="22"/>
        <v>1</v>
      </c>
      <c r="AR65" s="37">
        <v>3</v>
      </c>
      <c r="AS65" s="108">
        <f t="shared" si="23"/>
        <v>2500000</v>
      </c>
      <c r="AT65" s="108"/>
      <c r="AU65" s="108"/>
      <c r="AV65" s="2" t="b">
        <f t="shared" si="24"/>
        <v>1</v>
      </c>
    </row>
    <row r="66" spans="1:48" x14ac:dyDescent="0.2">
      <c r="A66" s="85" t="str">
        <f>Pasākumi_kārtas!V66</f>
        <v>VARAM</v>
      </c>
      <c r="B66" s="85">
        <f>Pasākumi_kārtas!A66</f>
        <v>2</v>
      </c>
      <c r="C66" s="85" t="str">
        <f>Pasākumi_kārtas!B66</f>
        <v>2.2.</v>
      </c>
      <c r="D66" s="86" t="str">
        <f>Pasākumi_kārtas!C66</f>
        <v>Vides aizsardzība un attīstība</v>
      </c>
      <c r="E66" s="85" t="str">
        <f>Pasākumi_kārtas!E66</f>
        <v>2.2.3.</v>
      </c>
      <c r="F66" s="86" t="str">
        <f>Pasākumi_kārtas!F66</f>
        <v>“Uzlabot dabas aizsardzību un bioloģisko daudzveidību, “zaļo” infrastruktūru, it īpaši pilsētvidē, un samazināt piesārņojumu”</v>
      </c>
      <c r="G66" s="259" t="str">
        <f>Pasākumi_kārtas!J66</f>
        <v>2.2.3.3.</v>
      </c>
      <c r="H66" s="105" t="str">
        <f>Pasākumi_kārtas!K66</f>
        <v>Pasākumi bioloģiskās daudzveidības veicināšanai un saglabāšanai</v>
      </c>
      <c r="I66" s="37">
        <f>Pasākumi_kārtas!O66</f>
        <v>2</v>
      </c>
      <c r="J66" s="37" t="str">
        <f>Pasākumi_kārtas!P66</f>
        <v>ERAF</v>
      </c>
      <c r="K66" s="106">
        <f>Pasākumi_kārtas!R66</f>
        <v>1694262</v>
      </c>
      <c r="L66" s="252">
        <v>79</v>
      </c>
      <c r="M66" s="254">
        <f>K66</f>
        <v>1694262</v>
      </c>
      <c r="N66" s="251"/>
      <c r="O66" s="106"/>
      <c r="P66" s="37"/>
      <c r="Q66" s="106"/>
      <c r="R66" s="37"/>
      <c r="S66" s="106"/>
      <c r="T66" s="37"/>
      <c r="U66" s="106"/>
      <c r="V66" s="37"/>
      <c r="W66" s="106"/>
      <c r="X66" s="2" t="b">
        <f t="shared" si="18"/>
        <v>1</v>
      </c>
      <c r="Y66" s="37">
        <v>1</v>
      </c>
      <c r="Z66" s="108">
        <f t="shared" si="25"/>
        <v>1694262</v>
      </c>
      <c r="AA66" s="37"/>
      <c r="AB66" s="108"/>
      <c r="AC66" s="37"/>
      <c r="AD66" s="108"/>
      <c r="AE66" s="37"/>
      <c r="AF66" s="108"/>
      <c r="AG66" s="2" t="b">
        <f t="shared" si="19"/>
        <v>1</v>
      </c>
      <c r="AH66" s="37">
        <v>33</v>
      </c>
      <c r="AI66" s="108">
        <f>K66-AK66</f>
        <v>1694262</v>
      </c>
      <c r="AJ66" s="37"/>
      <c r="AK66" s="108"/>
      <c r="AL66" s="2" t="b">
        <f t="shared" si="21"/>
        <v>1</v>
      </c>
      <c r="AM66" s="37">
        <v>9</v>
      </c>
      <c r="AN66" s="108">
        <f t="shared" si="17"/>
        <v>1694262</v>
      </c>
      <c r="AO66" s="37"/>
      <c r="AP66" s="108"/>
      <c r="AQ66" s="2" t="b">
        <f t="shared" si="22"/>
        <v>1</v>
      </c>
      <c r="AR66" s="37">
        <v>3</v>
      </c>
      <c r="AS66" s="108">
        <f t="shared" si="23"/>
        <v>1694262</v>
      </c>
      <c r="AT66" s="108"/>
      <c r="AU66" s="108"/>
      <c r="AV66" s="2" t="b">
        <f t="shared" si="24"/>
        <v>1</v>
      </c>
    </row>
    <row r="67" spans="1:48" x14ac:dyDescent="0.2">
      <c r="A67" s="85" t="str">
        <f>Pasākumi_kārtas!V67</f>
        <v>VARAM</v>
      </c>
      <c r="B67" s="85">
        <f>Pasākumi_kārtas!A67</f>
        <v>2</v>
      </c>
      <c r="C67" s="85" t="str">
        <f>Pasākumi_kārtas!B67</f>
        <v>2.2.</v>
      </c>
      <c r="D67" s="86" t="str">
        <f>Pasākumi_kārtas!C67</f>
        <v>Vides aizsardzība un attīstība</v>
      </c>
      <c r="E67" s="85" t="str">
        <f>Pasākumi_kārtas!E67</f>
        <v>2.2.3.</v>
      </c>
      <c r="F67" s="86" t="str">
        <f>Pasākumi_kārtas!F67</f>
        <v>“Uzlabot dabas aizsardzību un bioloģisko daudzveidību, “zaļo” infrastruktūru, it īpaši pilsētvidē, un samazināt piesārņojumu”</v>
      </c>
      <c r="G67" s="259" t="str">
        <f>Pasākumi_kārtas!J67</f>
        <v>2.2.3.3.</v>
      </c>
      <c r="H67" s="105" t="str">
        <f>Pasākumi_kārtas!K67</f>
        <v>Pasākumi bioloģiskās daudzveidības veicināšanai un saglabāšanai</v>
      </c>
      <c r="I67" s="37">
        <f>Pasākumi_kārtas!O67</f>
        <v>3</v>
      </c>
      <c r="J67" s="37" t="str">
        <f>Pasākumi_kārtas!P67</f>
        <v>ERAF</v>
      </c>
      <c r="K67" s="106">
        <f>Pasākumi_kārtas!R67</f>
        <v>16000000</v>
      </c>
      <c r="L67" s="252">
        <v>78</v>
      </c>
      <c r="M67" s="254">
        <f>K67</f>
        <v>16000000</v>
      </c>
      <c r="N67" s="251"/>
      <c r="O67" s="106"/>
      <c r="P67" s="37"/>
      <c r="Q67" s="106"/>
      <c r="R67" s="37"/>
      <c r="S67" s="106"/>
      <c r="T67" s="37"/>
      <c r="U67" s="106"/>
      <c r="V67" s="37"/>
      <c r="W67" s="106"/>
      <c r="X67" s="2" t="b">
        <f t="shared" si="18"/>
        <v>1</v>
      </c>
      <c r="Y67" s="37">
        <v>1</v>
      </c>
      <c r="Z67" s="108">
        <f t="shared" si="25"/>
        <v>16000000</v>
      </c>
      <c r="AA67" s="37"/>
      <c r="AB67" s="108"/>
      <c r="AC67" s="37"/>
      <c r="AD67" s="108"/>
      <c r="AE67" s="37"/>
      <c r="AF67" s="108"/>
      <c r="AG67" s="2" t="b">
        <f t="shared" si="19"/>
        <v>1</v>
      </c>
      <c r="AH67" s="37">
        <v>33</v>
      </c>
      <c r="AI67" s="108">
        <f>K67-AK67</f>
        <v>16000000</v>
      </c>
      <c r="AJ67" s="37"/>
      <c r="AK67" s="108"/>
      <c r="AL67" s="2" t="b">
        <f t="shared" si="21"/>
        <v>1</v>
      </c>
      <c r="AM67" s="37">
        <v>9</v>
      </c>
      <c r="AN67" s="108">
        <f t="shared" si="17"/>
        <v>16000000</v>
      </c>
      <c r="AO67" s="37"/>
      <c r="AP67" s="108"/>
      <c r="AQ67" s="2" t="b">
        <f t="shared" si="22"/>
        <v>1</v>
      </c>
      <c r="AR67" s="37">
        <v>3</v>
      </c>
      <c r="AS67" s="108">
        <f t="shared" si="23"/>
        <v>16000000</v>
      </c>
      <c r="AT67" s="108"/>
      <c r="AU67" s="108"/>
      <c r="AV67" s="2" t="b">
        <f t="shared" si="24"/>
        <v>1</v>
      </c>
    </row>
    <row r="68" spans="1:48" x14ac:dyDescent="0.2">
      <c r="A68" s="85" t="str">
        <f>Pasākumi_kārtas!V68</f>
        <v>VARAM</v>
      </c>
      <c r="B68" s="85">
        <f>Pasākumi_kārtas!A68</f>
        <v>2</v>
      </c>
      <c r="C68" s="85" t="str">
        <f>Pasākumi_kārtas!B68</f>
        <v>2.2.</v>
      </c>
      <c r="D68" s="86" t="str">
        <f>Pasākumi_kārtas!C68</f>
        <v>Vides aizsardzība un attīstība</v>
      </c>
      <c r="E68" s="85" t="str">
        <f>Pasākumi_kārtas!E68</f>
        <v>2.2.3.</v>
      </c>
      <c r="F68" s="86" t="str">
        <f>Pasākumi_kārtas!F68</f>
        <v>“Uzlabot dabas aizsardzību un bioloģisko daudzveidību, “zaļo” infrastruktūru, it īpaši pilsētvidē, un samazināt piesārņojumu”</v>
      </c>
      <c r="G68" s="259" t="str">
        <f>Pasākumi_kārtas!J68</f>
        <v>2.2.3.3.</v>
      </c>
      <c r="H68" s="105" t="str">
        <f>Pasākumi_kārtas!K68</f>
        <v>Pasākumi bioloģiskās daudzveidības veicināšanai un saglabāšanai</v>
      </c>
      <c r="I68" s="37">
        <f>Pasākumi_kārtas!O68</f>
        <v>4</v>
      </c>
      <c r="J68" s="37" t="str">
        <f>Pasākumi_kārtas!P68</f>
        <v>ERAF</v>
      </c>
      <c r="K68" s="106">
        <f>Pasākumi_kārtas!R68</f>
        <v>9083238</v>
      </c>
      <c r="L68" s="252">
        <v>78</v>
      </c>
      <c r="M68" s="254">
        <v>8277500</v>
      </c>
      <c r="N68" s="252">
        <v>79</v>
      </c>
      <c r="O68" s="132">
        <v>805738</v>
      </c>
      <c r="P68" s="37"/>
      <c r="Q68" s="106"/>
      <c r="R68" s="37"/>
      <c r="S68" s="106"/>
      <c r="T68" s="37"/>
      <c r="U68" s="106"/>
      <c r="V68" s="37"/>
      <c r="W68" s="106"/>
      <c r="X68" s="2" t="b">
        <f t="shared" si="18"/>
        <v>1</v>
      </c>
      <c r="Y68" s="37">
        <v>1</v>
      </c>
      <c r="Z68" s="108">
        <f t="shared" si="25"/>
        <v>9083238</v>
      </c>
      <c r="AA68" s="37"/>
      <c r="AB68" s="108"/>
      <c r="AC68" s="37"/>
      <c r="AD68" s="108"/>
      <c r="AE68" s="37"/>
      <c r="AF68" s="108"/>
      <c r="AG68" s="2" t="b">
        <f t="shared" si="19"/>
        <v>1</v>
      </c>
      <c r="AH68" s="37">
        <v>33</v>
      </c>
      <c r="AI68" s="108">
        <f>K68-AK68</f>
        <v>9083238</v>
      </c>
      <c r="AJ68" s="37"/>
      <c r="AK68" s="108"/>
      <c r="AL68" s="2" t="b">
        <f t="shared" si="21"/>
        <v>1</v>
      </c>
      <c r="AM68" s="37">
        <v>9</v>
      </c>
      <c r="AN68" s="108">
        <f t="shared" si="17"/>
        <v>9083238</v>
      </c>
      <c r="AO68" s="37"/>
      <c r="AP68" s="108"/>
      <c r="AQ68" s="2" t="b">
        <f t="shared" si="22"/>
        <v>1</v>
      </c>
      <c r="AR68" s="37">
        <v>3</v>
      </c>
      <c r="AS68" s="108">
        <f t="shared" si="23"/>
        <v>9083238</v>
      </c>
      <c r="AT68" s="108"/>
      <c r="AU68" s="108"/>
      <c r="AV68" s="2" t="b">
        <f t="shared" si="24"/>
        <v>1</v>
      </c>
    </row>
    <row r="69" spans="1:48" x14ac:dyDescent="0.2">
      <c r="A69" s="85" t="str">
        <f>Pasākumi_kārtas!V69</f>
        <v>VARAM</v>
      </c>
      <c r="B69" s="85">
        <f>Pasākumi_kārtas!A69</f>
        <v>2</v>
      </c>
      <c r="C69" s="85" t="str">
        <f>Pasākumi_kārtas!B69</f>
        <v>2.2.</v>
      </c>
      <c r="D69" s="86" t="str">
        <f>Pasākumi_kārtas!C69</f>
        <v>Vides aizsardzība un attīstība</v>
      </c>
      <c r="E69" s="85" t="str">
        <f>Pasākumi_kārtas!E69</f>
        <v>2.2.3.</v>
      </c>
      <c r="F69" s="86" t="str">
        <f>Pasākumi_kārtas!F69</f>
        <v>“Uzlabot dabas aizsardzību un bioloģisko daudzveidību, “zaļo” infrastruktūru, it īpaši pilsētvidē, un samazināt piesārņojumu”</v>
      </c>
      <c r="G69" s="259" t="str">
        <f>Pasākumi_kārtas!J69</f>
        <v>2.2.3.4.</v>
      </c>
      <c r="H69" s="105" t="str">
        <f>Pasākumi_kārtas!K69</f>
        <v>Vides monitoringa attīstība harmonizētai vides un klimata datu informācijas nodrošināšanai</v>
      </c>
      <c r="I69" s="37">
        <f>Pasākumi_kārtas!O69</f>
        <v>1</v>
      </c>
      <c r="J69" s="37" t="str">
        <f>Pasākumi_kārtas!P69</f>
        <v>ERAF</v>
      </c>
      <c r="K69" s="106">
        <f>Pasākumi_kārtas!R69</f>
        <v>9243750</v>
      </c>
      <c r="L69" s="257">
        <v>59</v>
      </c>
      <c r="M69" s="254">
        <v>1428000</v>
      </c>
      <c r="N69" s="257">
        <v>60</v>
      </c>
      <c r="O69" s="254">
        <v>4692000</v>
      </c>
      <c r="P69" s="251">
        <v>61</v>
      </c>
      <c r="Q69" s="106">
        <v>353514</v>
      </c>
      <c r="R69" s="252">
        <v>77</v>
      </c>
      <c r="S69" s="106">
        <v>2770236</v>
      </c>
      <c r="T69" s="37"/>
      <c r="U69" s="106"/>
      <c r="V69" s="37"/>
      <c r="W69" s="106"/>
      <c r="X69" s="2" t="b">
        <f t="shared" si="18"/>
        <v>1</v>
      </c>
      <c r="Y69" s="37">
        <v>1</v>
      </c>
      <c r="Z69" s="108">
        <f t="shared" si="25"/>
        <v>9243750</v>
      </c>
      <c r="AA69" s="37"/>
      <c r="AB69" s="108"/>
      <c r="AC69" s="37"/>
      <c r="AD69" s="108"/>
      <c r="AE69" s="37"/>
      <c r="AF69" s="108"/>
      <c r="AG69" s="2" t="b">
        <f t="shared" si="19"/>
        <v>1</v>
      </c>
      <c r="AH69" s="37">
        <v>33</v>
      </c>
      <c r="AI69" s="108">
        <f t="shared" ref="AI69:AI103" si="26">K69</f>
        <v>9243750</v>
      </c>
      <c r="AJ69" s="37"/>
      <c r="AK69" s="108"/>
      <c r="AL69" s="2" t="b">
        <f t="shared" si="21"/>
        <v>1</v>
      </c>
      <c r="AM69" s="37">
        <v>9</v>
      </c>
      <c r="AN69" s="108">
        <f t="shared" si="17"/>
        <v>9243750</v>
      </c>
      <c r="AO69" s="37"/>
      <c r="AP69" s="108"/>
      <c r="AQ69" s="2" t="b">
        <f t="shared" si="22"/>
        <v>1</v>
      </c>
      <c r="AR69" s="37">
        <v>3</v>
      </c>
      <c r="AS69" s="108">
        <f t="shared" si="23"/>
        <v>9243750</v>
      </c>
      <c r="AT69" s="108"/>
      <c r="AU69" s="108"/>
      <c r="AV69" s="2" t="b">
        <f t="shared" si="24"/>
        <v>1</v>
      </c>
    </row>
    <row r="70" spans="1:48" x14ac:dyDescent="0.2">
      <c r="A70" s="85" t="str">
        <f>Pasākumi_kārtas!V70</f>
        <v>VARAM</v>
      </c>
      <c r="B70" s="85">
        <f>Pasākumi_kārtas!A70</f>
        <v>2</v>
      </c>
      <c r="C70" s="85" t="str">
        <f>Pasākumi_kārtas!B70</f>
        <v>2.2.</v>
      </c>
      <c r="D70" s="86" t="str">
        <f>Pasākumi_kārtas!C70</f>
        <v>Vides aizsardzība un attīstība</v>
      </c>
      <c r="E70" s="85" t="str">
        <f>Pasākumi_kārtas!E70</f>
        <v>2.2.3.</v>
      </c>
      <c r="F70" s="86" t="str">
        <f>Pasākumi_kārtas!F70</f>
        <v>“Uzlabot dabas aizsardzību un bioloģisko daudzveidību, “zaļo” infrastruktūru, it īpaši pilsētvidē, un samazināt piesārņojumu”</v>
      </c>
      <c r="G70" s="259" t="str">
        <f>Pasākumi_kārtas!J70</f>
        <v>2.2.3.5.</v>
      </c>
      <c r="H70" s="105" t="str">
        <f>Pasākumi_kārtas!K70</f>
        <v>Gaisa piesārņojuma samazināšanas pasākumi pašvaldībās</v>
      </c>
      <c r="I70" s="37">
        <f>Pasākumi_kārtas!O70</f>
        <v>1</v>
      </c>
      <c r="J70" s="37" t="str">
        <f>Pasākumi_kārtas!P70</f>
        <v>ERAF</v>
      </c>
      <c r="K70" s="106">
        <f>Pasākumi_kārtas!R70</f>
        <v>4225717</v>
      </c>
      <c r="L70" s="252">
        <v>77</v>
      </c>
      <c r="M70" s="106">
        <f t="shared" ref="M70:M77" si="27">K70</f>
        <v>4225717</v>
      </c>
      <c r="N70" s="37"/>
      <c r="O70" s="106"/>
      <c r="P70" s="37"/>
      <c r="Q70" s="106"/>
      <c r="R70" s="37"/>
      <c r="S70" s="106"/>
      <c r="T70" s="37"/>
      <c r="U70" s="106"/>
      <c r="V70" s="37"/>
      <c r="W70" s="106"/>
      <c r="X70" s="2" t="b">
        <f t="shared" si="18"/>
        <v>1</v>
      </c>
      <c r="Y70" s="37">
        <v>1</v>
      </c>
      <c r="Z70" s="108">
        <f t="shared" si="25"/>
        <v>4225717</v>
      </c>
      <c r="AA70" s="37"/>
      <c r="AB70" s="108"/>
      <c r="AC70" s="37"/>
      <c r="AD70" s="108"/>
      <c r="AE70" s="37"/>
      <c r="AF70" s="108"/>
      <c r="AG70" s="2" t="b">
        <f t="shared" si="19"/>
        <v>1</v>
      </c>
      <c r="AH70" s="37">
        <v>33</v>
      </c>
      <c r="AI70" s="108">
        <f t="shared" si="26"/>
        <v>4225717</v>
      </c>
      <c r="AJ70" s="37"/>
      <c r="AK70" s="108"/>
      <c r="AL70" s="2" t="b">
        <f t="shared" si="21"/>
        <v>1</v>
      </c>
      <c r="AM70" s="37">
        <v>9</v>
      </c>
      <c r="AN70" s="108">
        <f t="shared" si="17"/>
        <v>4225717</v>
      </c>
      <c r="AO70" s="37"/>
      <c r="AP70" s="108"/>
      <c r="AQ70" s="2" t="b">
        <f t="shared" si="22"/>
        <v>1</v>
      </c>
      <c r="AR70" s="37">
        <v>3</v>
      </c>
      <c r="AS70" s="108">
        <f t="shared" si="23"/>
        <v>4225717</v>
      </c>
      <c r="AT70" s="108"/>
      <c r="AU70" s="108"/>
      <c r="AV70" s="2" t="b">
        <f t="shared" si="24"/>
        <v>1</v>
      </c>
    </row>
    <row r="71" spans="1:48" x14ac:dyDescent="0.2">
      <c r="A71" s="85" t="str">
        <f>Pasākumi_kārtas!V71</f>
        <v>VARAM</v>
      </c>
      <c r="B71" s="85">
        <f>Pasākumi_kārtas!A71</f>
        <v>2</v>
      </c>
      <c r="C71" s="85" t="str">
        <f>Pasākumi_kārtas!B71</f>
        <v>2.2.</v>
      </c>
      <c r="D71" s="86" t="str">
        <f>Pasākumi_kārtas!C71</f>
        <v>Vides aizsardzība un attīstība</v>
      </c>
      <c r="E71" s="85" t="str">
        <f>Pasākumi_kārtas!E71</f>
        <v>2.2.3.</v>
      </c>
      <c r="F71" s="86" t="str">
        <f>Pasākumi_kārtas!F71</f>
        <v>“Uzlabot dabas aizsardzību un bioloģisko daudzveidību, “zaļo” infrastruktūru, it īpaši pilsētvidē, un samazināt piesārņojumu”</v>
      </c>
      <c r="G71" s="259" t="str">
        <f>Pasākumi_kārtas!J71</f>
        <v>2.2.3.5.</v>
      </c>
      <c r="H71" s="105" t="str">
        <f>Pasākumi_kārtas!K71</f>
        <v>Gaisa piesārņojuma samazināšanas pasākumi pašvaldībās</v>
      </c>
      <c r="I71" s="37">
        <f>Pasākumi_kārtas!O71</f>
        <v>2</v>
      </c>
      <c r="J71" s="37" t="str">
        <f>Pasākumi_kārtas!P71</f>
        <v>ERAF</v>
      </c>
      <c r="K71" s="106">
        <f>Pasākumi_kārtas!R71</f>
        <v>845143</v>
      </c>
      <c r="L71" s="252">
        <v>77</v>
      </c>
      <c r="M71" s="106">
        <f t="shared" si="27"/>
        <v>845143</v>
      </c>
      <c r="N71" s="37"/>
      <c r="O71" s="106"/>
      <c r="P71" s="37"/>
      <c r="Q71" s="106"/>
      <c r="R71" s="37"/>
      <c r="S71" s="106"/>
      <c r="T71" s="37"/>
      <c r="U71" s="106"/>
      <c r="V71" s="37"/>
      <c r="W71" s="106"/>
      <c r="X71" s="2" t="b">
        <f t="shared" si="18"/>
        <v>1</v>
      </c>
      <c r="Y71" s="37">
        <v>1</v>
      </c>
      <c r="Z71" s="108">
        <f t="shared" si="25"/>
        <v>845143</v>
      </c>
      <c r="AA71" s="37"/>
      <c r="AB71" s="108"/>
      <c r="AC71" s="37"/>
      <c r="AD71" s="108"/>
      <c r="AE71" s="37"/>
      <c r="AF71" s="108"/>
      <c r="AG71" s="2" t="b">
        <f t="shared" si="19"/>
        <v>1</v>
      </c>
      <c r="AH71" s="37">
        <v>33</v>
      </c>
      <c r="AI71" s="108">
        <f t="shared" si="26"/>
        <v>845143</v>
      </c>
      <c r="AJ71" s="37"/>
      <c r="AK71" s="108"/>
      <c r="AL71" s="2" t="b">
        <f t="shared" si="21"/>
        <v>1</v>
      </c>
      <c r="AM71" s="37">
        <v>9</v>
      </c>
      <c r="AN71" s="108">
        <f t="shared" si="17"/>
        <v>845143</v>
      </c>
      <c r="AO71" s="37"/>
      <c r="AP71" s="108"/>
      <c r="AQ71" s="2" t="b">
        <f t="shared" si="22"/>
        <v>1</v>
      </c>
      <c r="AR71" s="37">
        <v>3</v>
      </c>
      <c r="AS71" s="108">
        <f t="shared" si="23"/>
        <v>845143</v>
      </c>
      <c r="AT71" s="108"/>
      <c r="AU71" s="108"/>
      <c r="AV71" s="2" t="b">
        <f t="shared" si="24"/>
        <v>1</v>
      </c>
    </row>
    <row r="72" spans="1:48" x14ac:dyDescent="0.2">
      <c r="A72" s="85" t="str">
        <f>Pasākumi_kārtas!V72</f>
        <v>VARAM</v>
      </c>
      <c r="B72" s="85">
        <f>Pasākumi_kārtas!A72</f>
        <v>2</v>
      </c>
      <c r="C72" s="85" t="str">
        <f>Pasākumi_kārtas!B72</f>
        <v>2.2.</v>
      </c>
      <c r="D72" s="86" t="str">
        <f>Pasākumi_kārtas!C72</f>
        <v>Vides aizsardzība un attīstība</v>
      </c>
      <c r="E72" s="85" t="str">
        <f>Pasākumi_kārtas!E72</f>
        <v>2.2.3.</v>
      </c>
      <c r="F72" s="86" t="str">
        <f>Pasākumi_kārtas!F72</f>
        <v>“Uzlabot dabas aizsardzību un bioloģisko daudzveidību, “zaļo” infrastruktūru, it īpaši pilsētvidē, un samazināt piesārņojumu”</v>
      </c>
      <c r="G72" s="259" t="str">
        <f>Pasākumi_kārtas!J72</f>
        <v>2.2.3.6.</v>
      </c>
      <c r="H72" s="105" t="str">
        <f>Pasākumi_kārtas!K72</f>
        <v>Gaisa piesārņojumu mazinošu pasākumu īstenošana, uzlabojot mājsaimniecību siltumapgādes sistēmas</v>
      </c>
      <c r="I72" s="37">
        <f>Pasākumi_kārtas!O72</f>
        <v>1</v>
      </c>
      <c r="J72" s="37" t="str">
        <f>Pasākumi_kārtas!P72</f>
        <v>ERAF</v>
      </c>
      <c r="K72" s="106">
        <f>Pasākumi_kārtas!R72</f>
        <v>74812</v>
      </c>
      <c r="L72" s="252">
        <v>77</v>
      </c>
      <c r="M72" s="106">
        <f t="shared" si="27"/>
        <v>74812</v>
      </c>
      <c r="N72" s="37"/>
      <c r="O72" s="106"/>
      <c r="P72" s="37"/>
      <c r="Q72" s="106"/>
      <c r="R72" s="37"/>
      <c r="S72" s="106"/>
      <c r="T72" s="37"/>
      <c r="U72" s="106"/>
      <c r="V72" s="37"/>
      <c r="W72" s="106"/>
      <c r="X72" s="2" t="b">
        <f t="shared" si="18"/>
        <v>1</v>
      </c>
      <c r="Y72" s="37">
        <v>1</v>
      </c>
      <c r="Z72" s="108">
        <f t="shared" si="25"/>
        <v>74812</v>
      </c>
      <c r="AA72" s="37"/>
      <c r="AB72" s="108"/>
      <c r="AC72" s="37"/>
      <c r="AD72" s="108"/>
      <c r="AE72" s="37"/>
      <c r="AF72" s="108"/>
      <c r="AG72" s="2" t="b">
        <f t="shared" si="19"/>
        <v>1</v>
      </c>
      <c r="AH72" s="37">
        <v>33</v>
      </c>
      <c r="AI72" s="108">
        <f t="shared" si="26"/>
        <v>74812</v>
      </c>
      <c r="AJ72" s="37"/>
      <c r="AK72" s="108"/>
      <c r="AL72" s="2" t="b">
        <f t="shared" si="21"/>
        <v>1</v>
      </c>
      <c r="AM72" s="37">
        <v>9</v>
      </c>
      <c r="AN72" s="108">
        <f t="shared" si="17"/>
        <v>74812</v>
      </c>
      <c r="AO72" s="37"/>
      <c r="AP72" s="108"/>
      <c r="AQ72" s="2" t="b">
        <f t="shared" si="22"/>
        <v>1</v>
      </c>
      <c r="AR72" s="37">
        <v>3</v>
      </c>
      <c r="AS72" s="108">
        <f t="shared" si="23"/>
        <v>74812</v>
      </c>
      <c r="AT72" s="108"/>
      <c r="AU72" s="108"/>
      <c r="AV72" s="2" t="b">
        <f t="shared" si="24"/>
        <v>1</v>
      </c>
    </row>
    <row r="73" spans="1:48" x14ac:dyDescent="0.2">
      <c r="A73" s="85" t="str">
        <f>Pasākumi_kārtas!V73</f>
        <v>VARAM</v>
      </c>
      <c r="B73" s="85">
        <f>Pasākumi_kārtas!A73</f>
        <v>2</v>
      </c>
      <c r="C73" s="85" t="str">
        <f>Pasākumi_kārtas!B73</f>
        <v>2.2.</v>
      </c>
      <c r="D73" s="86" t="str">
        <f>Pasākumi_kārtas!C73</f>
        <v>Vides aizsardzība un attīstība</v>
      </c>
      <c r="E73" s="85" t="str">
        <f>Pasākumi_kārtas!E73</f>
        <v>2.2.3.</v>
      </c>
      <c r="F73" s="86" t="str">
        <f>Pasākumi_kārtas!F73</f>
        <v>“Uzlabot dabas aizsardzību un bioloģisko daudzveidību, “zaļo” infrastruktūru, it īpaši pilsētvidē, un samazināt piesārņojumu”</v>
      </c>
      <c r="G73" s="259" t="str">
        <f>Pasākumi_kārtas!J73</f>
        <v>2.2.3.6.</v>
      </c>
      <c r="H73" s="105" t="str">
        <f>Pasākumi_kārtas!K73</f>
        <v>Gaisa piesārņojumu mazinošu pasākumu īstenošana, uzlabojot mājsaimniecību siltumapgādes sistēmas</v>
      </c>
      <c r="I73" s="37">
        <f>Pasākumi_kārtas!O73</f>
        <v>2</v>
      </c>
      <c r="J73" s="37" t="str">
        <f>Pasākumi_kārtas!P73</f>
        <v>ERAF</v>
      </c>
      <c r="K73" s="106">
        <f>Pasākumi_kārtas!R73</f>
        <v>1773172</v>
      </c>
      <c r="L73" s="252">
        <v>77</v>
      </c>
      <c r="M73" s="106">
        <f t="shared" si="27"/>
        <v>1773172</v>
      </c>
      <c r="N73" s="37"/>
      <c r="O73" s="106"/>
      <c r="P73" s="37"/>
      <c r="Q73" s="106"/>
      <c r="R73" s="37"/>
      <c r="S73" s="106"/>
      <c r="T73" s="37"/>
      <c r="U73" s="106"/>
      <c r="V73" s="37"/>
      <c r="W73" s="106"/>
      <c r="X73" s="2" t="b">
        <f t="shared" si="18"/>
        <v>1</v>
      </c>
      <c r="Y73" s="37">
        <v>1</v>
      </c>
      <c r="Z73" s="108">
        <f t="shared" si="25"/>
        <v>1773172</v>
      </c>
      <c r="AA73" s="37"/>
      <c r="AB73" s="108"/>
      <c r="AC73" s="37"/>
      <c r="AD73" s="108"/>
      <c r="AE73" s="37"/>
      <c r="AF73" s="108"/>
      <c r="AG73" s="2" t="b">
        <f t="shared" si="19"/>
        <v>1</v>
      </c>
      <c r="AH73" s="37">
        <v>33</v>
      </c>
      <c r="AI73" s="108">
        <f t="shared" si="26"/>
        <v>1773172</v>
      </c>
      <c r="AJ73" s="37"/>
      <c r="AK73" s="108"/>
      <c r="AL73" s="2" t="b">
        <f t="shared" si="21"/>
        <v>1</v>
      </c>
      <c r="AM73" s="37">
        <v>9</v>
      </c>
      <c r="AN73" s="108">
        <f t="shared" si="17"/>
        <v>1773172</v>
      </c>
      <c r="AO73" s="37"/>
      <c r="AP73" s="108"/>
      <c r="AQ73" s="2" t="b">
        <f t="shared" si="22"/>
        <v>1</v>
      </c>
      <c r="AR73" s="37">
        <v>3</v>
      </c>
      <c r="AS73" s="108">
        <f t="shared" si="23"/>
        <v>1773172</v>
      </c>
      <c r="AT73" s="108"/>
      <c r="AU73" s="108"/>
      <c r="AV73" s="2" t="b">
        <f t="shared" si="24"/>
        <v>1</v>
      </c>
    </row>
    <row r="74" spans="1:48" x14ac:dyDescent="0.2">
      <c r="A74" s="85" t="str">
        <f>Pasākumi_kārtas!V74</f>
        <v>VARAM</v>
      </c>
      <c r="B74" s="85">
        <f>Pasākumi_kārtas!A74</f>
        <v>2</v>
      </c>
      <c r="C74" s="85" t="str">
        <f>Pasākumi_kārtas!B74</f>
        <v>2.2.</v>
      </c>
      <c r="D74" s="86" t="str">
        <f>Pasākumi_kārtas!C74</f>
        <v>Vides aizsardzība un attīstība</v>
      </c>
      <c r="E74" s="85" t="str">
        <f>Pasākumi_kārtas!E74</f>
        <v>2.2.3.</v>
      </c>
      <c r="F74" s="86" t="str">
        <f>Pasākumi_kārtas!F74</f>
        <v>“Uzlabot dabas aizsardzību un bioloģisko daudzveidību, “zaļo” infrastruktūru, it īpaši pilsētvidē, un samazināt piesārņojumu”</v>
      </c>
      <c r="G74" s="259" t="str">
        <f>Pasākumi_kārtas!J74</f>
        <v>2.2.3.6.</v>
      </c>
      <c r="H74" s="105" t="str">
        <f>Pasākumi_kārtas!K74</f>
        <v>Gaisa piesārņojumu mazinošu pasākumu īstenošana, uzlabojot mājsaimniecību siltumapgādes sistēmas</v>
      </c>
      <c r="I74" s="37">
        <f>Pasākumi_kārtas!O74</f>
        <v>3</v>
      </c>
      <c r="J74" s="37" t="str">
        <f>Pasākumi_kārtas!P74</f>
        <v>ERAF</v>
      </c>
      <c r="K74" s="106">
        <f>Pasākumi_kārtas!R74</f>
        <v>441289</v>
      </c>
      <c r="L74" s="252">
        <v>77</v>
      </c>
      <c r="M74" s="106">
        <f t="shared" si="27"/>
        <v>441289</v>
      </c>
      <c r="N74" s="37"/>
      <c r="O74" s="106"/>
      <c r="P74" s="37"/>
      <c r="Q74" s="106"/>
      <c r="R74" s="37"/>
      <c r="S74" s="106"/>
      <c r="T74" s="37"/>
      <c r="U74" s="106"/>
      <c r="V74" s="37"/>
      <c r="W74" s="106"/>
      <c r="X74" s="2" t="b">
        <f t="shared" si="18"/>
        <v>1</v>
      </c>
      <c r="Y74" s="37">
        <v>1</v>
      </c>
      <c r="Z74" s="108">
        <f t="shared" si="25"/>
        <v>441289</v>
      </c>
      <c r="AA74" s="37"/>
      <c r="AB74" s="108"/>
      <c r="AC74" s="37"/>
      <c r="AD74" s="108"/>
      <c r="AE74" s="37"/>
      <c r="AF74" s="108"/>
      <c r="AG74" s="2" t="b">
        <f t="shared" si="19"/>
        <v>1</v>
      </c>
      <c r="AH74" s="37">
        <v>33</v>
      </c>
      <c r="AI74" s="108">
        <f t="shared" si="26"/>
        <v>441289</v>
      </c>
      <c r="AJ74" s="37"/>
      <c r="AK74" s="108"/>
      <c r="AL74" s="2" t="b">
        <f t="shared" si="21"/>
        <v>1</v>
      </c>
      <c r="AM74" s="37">
        <v>9</v>
      </c>
      <c r="AN74" s="108">
        <f t="shared" si="17"/>
        <v>441289</v>
      </c>
      <c r="AO74" s="37"/>
      <c r="AP74" s="108"/>
      <c r="AQ74" s="2" t="b">
        <f t="shared" si="22"/>
        <v>1</v>
      </c>
      <c r="AR74" s="37">
        <v>3</v>
      </c>
      <c r="AS74" s="108">
        <f t="shared" si="23"/>
        <v>441289</v>
      </c>
      <c r="AT74" s="108"/>
      <c r="AU74" s="108"/>
      <c r="AV74" s="2" t="b">
        <f t="shared" si="24"/>
        <v>1</v>
      </c>
    </row>
    <row r="75" spans="1:48" x14ac:dyDescent="0.2">
      <c r="A75" s="85" t="str">
        <f>Pasākumi_kārtas!V75</f>
        <v>VARAM</v>
      </c>
      <c r="B75" s="85">
        <f>Pasākumi_kārtas!A75</f>
        <v>2</v>
      </c>
      <c r="C75" s="85" t="str">
        <f>Pasākumi_kārtas!B75</f>
        <v>2.2.</v>
      </c>
      <c r="D75" s="86" t="str">
        <f>Pasākumi_kārtas!C75</f>
        <v>Vides aizsardzība un attīstība</v>
      </c>
      <c r="E75" s="85" t="str">
        <f>Pasākumi_kārtas!E75</f>
        <v>2.2.3.</v>
      </c>
      <c r="F75" s="86" t="str">
        <f>Pasākumi_kārtas!F75</f>
        <v>“Uzlabot dabas aizsardzību un bioloģisko daudzveidību, “zaļo” infrastruktūru, it īpaši pilsētvidē, un samazināt piesārņojumu”</v>
      </c>
      <c r="G75" s="259" t="str">
        <f>Pasākumi_kārtas!J75</f>
        <v>2.2.3.6.</v>
      </c>
      <c r="H75" s="105" t="str">
        <f>Pasākumi_kārtas!K75</f>
        <v>Gaisa piesārņojumu mazinošu pasākumu īstenošana, uzlabojot mājsaimniecību siltumapgādes sistēmas</v>
      </c>
      <c r="I75" s="37">
        <f>Pasākumi_kārtas!O75</f>
        <v>4</v>
      </c>
      <c r="J75" s="37" t="str">
        <f>Pasākumi_kārtas!P75</f>
        <v>ERAF</v>
      </c>
      <c r="K75" s="106">
        <f>Pasākumi_kārtas!R75</f>
        <v>2173791</v>
      </c>
      <c r="L75" s="252">
        <v>77</v>
      </c>
      <c r="M75" s="106">
        <f t="shared" si="27"/>
        <v>2173791</v>
      </c>
      <c r="N75" s="37"/>
      <c r="O75" s="106"/>
      <c r="P75" s="37"/>
      <c r="Q75" s="106"/>
      <c r="R75" s="37"/>
      <c r="S75" s="106"/>
      <c r="T75" s="37"/>
      <c r="U75" s="106"/>
      <c r="V75" s="37"/>
      <c r="W75" s="106"/>
      <c r="X75" s="2" t="b">
        <f t="shared" si="18"/>
        <v>1</v>
      </c>
      <c r="Y75" s="37">
        <v>1</v>
      </c>
      <c r="Z75" s="108">
        <f t="shared" si="25"/>
        <v>2173791</v>
      </c>
      <c r="AA75" s="37"/>
      <c r="AB75" s="108"/>
      <c r="AC75" s="37"/>
      <c r="AD75" s="108"/>
      <c r="AE75" s="37"/>
      <c r="AF75" s="108"/>
      <c r="AG75" s="2" t="b">
        <f t="shared" si="19"/>
        <v>1</v>
      </c>
      <c r="AH75" s="37">
        <v>33</v>
      </c>
      <c r="AI75" s="108">
        <f t="shared" si="26"/>
        <v>2173791</v>
      </c>
      <c r="AJ75" s="37"/>
      <c r="AK75" s="108"/>
      <c r="AL75" s="2" t="b">
        <f t="shared" si="21"/>
        <v>1</v>
      </c>
      <c r="AM75" s="37">
        <v>9</v>
      </c>
      <c r="AN75" s="108">
        <f t="shared" si="17"/>
        <v>2173791</v>
      </c>
      <c r="AO75" s="37"/>
      <c r="AP75" s="108"/>
      <c r="AQ75" s="2" t="b">
        <f t="shared" si="22"/>
        <v>1</v>
      </c>
      <c r="AR75" s="37">
        <v>3</v>
      </c>
      <c r="AS75" s="108">
        <f t="shared" si="23"/>
        <v>2173791</v>
      </c>
      <c r="AT75" s="108"/>
      <c r="AU75" s="108"/>
      <c r="AV75" s="2" t="b">
        <f t="shared" si="24"/>
        <v>1</v>
      </c>
    </row>
    <row r="76" spans="1:48" x14ac:dyDescent="0.2">
      <c r="A76" s="85" t="str">
        <f>Pasākumi_kārtas!V76</f>
        <v>VARAM</v>
      </c>
      <c r="B76" s="85">
        <f>Pasākumi_kārtas!A76</f>
        <v>2</v>
      </c>
      <c r="C76" s="85" t="str">
        <f>Pasākumi_kārtas!B76</f>
        <v>2.2.</v>
      </c>
      <c r="D76" s="86" t="str">
        <f>Pasākumi_kārtas!C76</f>
        <v>Vides aizsardzība un attīstība</v>
      </c>
      <c r="E76" s="85" t="str">
        <f>Pasākumi_kārtas!E76</f>
        <v>2.2.3.</v>
      </c>
      <c r="F76" s="86" t="str">
        <f>Pasākumi_kārtas!F76</f>
        <v>“Uzlabot dabas aizsardzību un bioloģisko daudzveidību, “zaļo” infrastruktūru, it īpaši pilsētvidē, un samazināt piesārņojumu”</v>
      </c>
      <c r="G76" s="259" t="str">
        <f>Pasākumi_kārtas!J76</f>
        <v>2.2.3.6.</v>
      </c>
      <c r="H76" s="105" t="str">
        <f>Pasākumi_kārtas!K76</f>
        <v>Gaisa piesārņojumu mazinošu pasākumu īstenošana, uzlabojot mājsaimniecību siltumapgādes sistēmas</v>
      </c>
      <c r="I76" s="37">
        <f>Pasākumi_kārtas!O76</f>
        <v>5</v>
      </c>
      <c r="J76" s="37" t="str">
        <f>Pasākumi_kārtas!P76</f>
        <v>ERAF</v>
      </c>
      <c r="K76" s="106">
        <f>Pasākumi_kārtas!R76</f>
        <v>8738786</v>
      </c>
      <c r="L76" s="252">
        <v>77</v>
      </c>
      <c r="M76" s="106">
        <f t="shared" si="27"/>
        <v>8738786</v>
      </c>
      <c r="N76" s="37"/>
      <c r="O76" s="106"/>
      <c r="P76" s="37"/>
      <c r="Q76" s="106"/>
      <c r="R76" s="37"/>
      <c r="S76" s="106"/>
      <c r="T76" s="37"/>
      <c r="U76" s="106"/>
      <c r="V76" s="37"/>
      <c r="W76" s="106"/>
      <c r="X76" s="2" t="b">
        <f t="shared" si="18"/>
        <v>1</v>
      </c>
      <c r="Y76" s="37">
        <v>1</v>
      </c>
      <c r="Z76" s="108">
        <f t="shared" si="25"/>
        <v>8738786</v>
      </c>
      <c r="AA76" s="37"/>
      <c r="AB76" s="108"/>
      <c r="AC76" s="37"/>
      <c r="AD76" s="108"/>
      <c r="AE76" s="37"/>
      <c r="AF76" s="108"/>
      <c r="AG76" s="2" t="b">
        <f t="shared" si="19"/>
        <v>1</v>
      </c>
      <c r="AH76" s="37">
        <v>33</v>
      </c>
      <c r="AI76" s="108">
        <f t="shared" si="26"/>
        <v>8738786</v>
      </c>
      <c r="AJ76" s="37"/>
      <c r="AK76" s="108"/>
      <c r="AL76" s="2" t="b">
        <f t="shared" si="21"/>
        <v>1</v>
      </c>
      <c r="AM76" s="37">
        <v>9</v>
      </c>
      <c r="AN76" s="108">
        <f t="shared" si="17"/>
        <v>8738786</v>
      </c>
      <c r="AO76" s="37"/>
      <c r="AP76" s="108"/>
      <c r="AQ76" s="2" t="b">
        <f t="shared" si="22"/>
        <v>1</v>
      </c>
      <c r="AR76" s="37">
        <v>3</v>
      </c>
      <c r="AS76" s="108">
        <f t="shared" si="23"/>
        <v>8738786</v>
      </c>
      <c r="AT76" s="108"/>
      <c r="AU76" s="108"/>
      <c r="AV76" s="2" t="b">
        <f t="shared" si="24"/>
        <v>1</v>
      </c>
    </row>
    <row r="77" spans="1:48" x14ac:dyDescent="0.2">
      <c r="A77" s="85" t="str">
        <f>Pasākumi_kārtas!V77</f>
        <v>VARAM</v>
      </c>
      <c r="B77" s="85">
        <f>Pasākumi_kārtas!A77</f>
        <v>2</v>
      </c>
      <c r="C77" s="85" t="str">
        <f>Pasākumi_kārtas!B77</f>
        <v>2.2.</v>
      </c>
      <c r="D77" s="86" t="str">
        <f>Pasākumi_kārtas!C77</f>
        <v>Vides aizsardzība un attīstība</v>
      </c>
      <c r="E77" s="85" t="str">
        <f>Pasākumi_kārtas!E77</f>
        <v>2.2.3.</v>
      </c>
      <c r="F77" s="86" t="str">
        <f>Pasākumi_kārtas!F77</f>
        <v>“Uzlabot dabas aizsardzību un bioloģisko daudzveidību, “zaļo” infrastruktūru, it īpaši pilsētvidē, un samazināt piesārņojumu”</v>
      </c>
      <c r="G77" s="259" t="str">
        <f>Pasākumi_kārtas!J77</f>
        <v>2.2.3.7.</v>
      </c>
      <c r="H77" s="105" t="str">
        <f>Pasākumi_kārtas!K77</f>
        <v>Gaisa piesārņojošo vielu emisiju samazināšana pašvaldību siltumapgādē</v>
      </c>
      <c r="I77" s="37" t="str">
        <f>Pasākumi_kārtas!O77</f>
        <v>_</v>
      </c>
      <c r="J77" s="37" t="str">
        <f>Pasākumi_kārtas!P77</f>
        <v>ERAF</v>
      </c>
      <c r="K77" s="106">
        <f>Pasākumi_kārtas!R77</f>
        <v>2456090</v>
      </c>
      <c r="L77" s="252">
        <v>77</v>
      </c>
      <c r="M77" s="106">
        <f t="shared" si="27"/>
        <v>2456090</v>
      </c>
      <c r="N77" s="37"/>
      <c r="O77" s="106"/>
      <c r="P77" s="37"/>
      <c r="Q77" s="106"/>
      <c r="R77" s="37"/>
      <c r="S77" s="106"/>
      <c r="T77" s="37"/>
      <c r="U77" s="106"/>
      <c r="V77" s="37"/>
      <c r="W77" s="106"/>
      <c r="X77" s="2" t="b">
        <f t="shared" si="18"/>
        <v>1</v>
      </c>
      <c r="Y77" s="37">
        <v>1</v>
      </c>
      <c r="Z77" s="108">
        <f t="shared" si="25"/>
        <v>2456090</v>
      </c>
      <c r="AA77" s="37"/>
      <c r="AB77" s="108"/>
      <c r="AC77" s="37"/>
      <c r="AD77" s="108"/>
      <c r="AE77" s="37"/>
      <c r="AF77" s="108"/>
      <c r="AG77" s="2" t="b">
        <f t="shared" si="19"/>
        <v>1</v>
      </c>
      <c r="AH77" s="37">
        <v>33</v>
      </c>
      <c r="AI77" s="108">
        <f t="shared" si="26"/>
        <v>2456090</v>
      </c>
      <c r="AJ77" s="37"/>
      <c r="AK77" s="108"/>
      <c r="AL77" s="2" t="b">
        <f t="shared" si="21"/>
        <v>1</v>
      </c>
      <c r="AM77" s="37">
        <v>9</v>
      </c>
      <c r="AN77" s="108">
        <f t="shared" si="17"/>
        <v>2456090</v>
      </c>
      <c r="AO77" s="37"/>
      <c r="AP77" s="108"/>
      <c r="AQ77" s="2" t="b">
        <f t="shared" si="22"/>
        <v>1</v>
      </c>
      <c r="AR77" s="37">
        <v>3</v>
      </c>
      <c r="AS77" s="108">
        <f t="shared" si="23"/>
        <v>2456090</v>
      </c>
      <c r="AT77" s="108"/>
      <c r="AU77" s="108"/>
      <c r="AV77" s="2" t="b">
        <f t="shared" si="24"/>
        <v>1</v>
      </c>
    </row>
    <row r="78" spans="1:48" x14ac:dyDescent="0.2">
      <c r="A78" s="85" t="str">
        <f>Pasākumi_kārtas!V78</f>
        <v>SM</v>
      </c>
      <c r="B78" s="85">
        <f>Pasākumi_kārtas!A78</f>
        <v>2</v>
      </c>
      <c r="C78" s="85" t="str">
        <f>Pasākumi_kārtas!B78</f>
        <v>2.3.</v>
      </c>
      <c r="D78" s="86" t="str">
        <f>Pasākumi_kārtas!C78</f>
        <v>Ilgtspējīga mobilitāte</v>
      </c>
      <c r="E78" s="85" t="str">
        <f>Pasākumi_kārtas!E78</f>
        <v>2.3.1.</v>
      </c>
      <c r="F78" s="86" t="str">
        <f>Pasākumi_kārtas!F78</f>
        <v>“Veicināt ilgtspējīgu daudzveidu mobilitāti pilsētās”</v>
      </c>
      <c r="G78" s="259" t="str">
        <f>Pasākumi_kārtas!J78</f>
        <v>2.3.1.2.</v>
      </c>
      <c r="H78" s="105" t="str">
        <f>Pasākumi_kārtas!K78</f>
        <v>Multimodāls sabiedriskā transporta tīkls (Stacija 2.0)</v>
      </c>
      <c r="I78" s="37">
        <f>Pasākumi_kārtas!O78</f>
        <v>1</v>
      </c>
      <c r="J78" s="37" t="str">
        <f>Pasākumi_kārtas!P78</f>
        <v>ERAF</v>
      </c>
      <c r="K78" s="106">
        <f>Pasākumi_kārtas!R78</f>
        <v>10840775</v>
      </c>
      <c r="L78" s="257">
        <v>81</v>
      </c>
      <c r="M78" s="106">
        <v>1150273</v>
      </c>
      <c r="N78" s="252">
        <v>108</v>
      </c>
      <c r="O78" s="106">
        <v>6470288</v>
      </c>
      <c r="P78" s="252">
        <v>109</v>
      </c>
      <c r="Q78" s="106">
        <v>3220214</v>
      </c>
      <c r="R78" s="37"/>
      <c r="S78" s="106"/>
      <c r="T78" s="37"/>
      <c r="U78" s="106"/>
      <c r="V78" s="37"/>
      <c r="W78" s="106"/>
      <c r="X78" s="2" t="b">
        <f t="shared" si="18"/>
        <v>1</v>
      </c>
      <c r="Y78" s="37">
        <v>1</v>
      </c>
      <c r="Z78" s="108">
        <f t="shared" si="25"/>
        <v>10840775</v>
      </c>
      <c r="AA78" s="37"/>
      <c r="AB78" s="108"/>
      <c r="AC78" s="37"/>
      <c r="AD78" s="108"/>
      <c r="AE78" s="37"/>
      <c r="AF78" s="108"/>
      <c r="AG78" s="2" t="b">
        <f t="shared" si="19"/>
        <v>1</v>
      </c>
      <c r="AH78" s="37">
        <v>33</v>
      </c>
      <c r="AI78" s="108">
        <f t="shared" si="26"/>
        <v>10840775</v>
      </c>
      <c r="AJ78" s="37"/>
      <c r="AK78" s="108"/>
      <c r="AL78" s="2" t="b">
        <f t="shared" si="21"/>
        <v>1</v>
      </c>
      <c r="AM78" s="37">
        <v>9</v>
      </c>
      <c r="AN78" s="108">
        <f t="shared" si="17"/>
        <v>10840775</v>
      </c>
      <c r="AO78" s="37"/>
      <c r="AP78" s="108"/>
      <c r="AQ78" s="2" t="b">
        <f t="shared" si="22"/>
        <v>1</v>
      </c>
      <c r="AR78" s="37">
        <v>3</v>
      </c>
      <c r="AS78" s="108">
        <f t="shared" si="23"/>
        <v>10840775</v>
      </c>
      <c r="AT78" s="108"/>
      <c r="AU78" s="108"/>
      <c r="AV78" s="2" t="b">
        <f t="shared" si="24"/>
        <v>1</v>
      </c>
    </row>
    <row r="79" spans="1:48" x14ac:dyDescent="0.2">
      <c r="A79" s="85" t="str">
        <f>Pasākumi_kārtas!V79</f>
        <v>SM</v>
      </c>
      <c r="B79" s="85">
        <f>Pasākumi_kārtas!A79</f>
        <v>2</v>
      </c>
      <c r="C79" s="85" t="str">
        <f>Pasākumi_kārtas!B79</f>
        <v>2.3.</v>
      </c>
      <c r="D79" s="86" t="str">
        <f>Pasākumi_kārtas!C79</f>
        <v>Ilgtspējīga mobilitāte</v>
      </c>
      <c r="E79" s="85" t="str">
        <f>Pasākumi_kārtas!E79</f>
        <v>2.3.1.</v>
      </c>
      <c r="F79" s="86" t="str">
        <f>Pasākumi_kārtas!F79</f>
        <v>“Veicināt ilgtspējīgu daudzveidu mobilitāti pilsētās”</v>
      </c>
      <c r="G79" s="259" t="str">
        <f>Pasākumi_kārtas!J79</f>
        <v>2.3.1.2.</v>
      </c>
      <c r="H79" s="105" t="str">
        <f>Pasākumi_kārtas!K79</f>
        <v>Multimodāls sabiedriskā transporta tīkls (Stacija 2.0)</v>
      </c>
      <c r="I79" s="37">
        <f>Pasākumi_kārtas!O79</f>
        <v>2</v>
      </c>
      <c r="J79" s="37" t="str">
        <f>Pasākumi_kārtas!P79</f>
        <v>ERAF</v>
      </c>
      <c r="K79" s="106">
        <f>Pasākumi_kārtas!R79</f>
        <v>52663505</v>
      </c>
      <c r="L79" s="257">
        <v>81</v>
      </c>
      <c r="M79" s="106">
        <v>5587924</v>
      </c>
      <c r="N79" s="252">
        <v>108</v>
      </c>
      <c r="O79" s="106">
        <v>31432073</v>
      </c>
      <c r="P79" s="252">
        <v>109</v>
      </c>
      <c r="Q79" s="106">
        <v>15643508</v>
      </c>
      <c r="R79" s="37"/>
      <c r="S79" s="106"/>
      <c r="T79" s="37"/>
      <c r="U79" s="106"/>
      <c r="V79" s="37"/>
      <c r="W79" s="106"/>
      <c r="X79" s="2" t="b">
        <f t="shared" si="18"/>
        <v>1</v>
      </c>
      <c r="Y79" s="37">
        <v>1</v>
      </c>
      <c r="Z79" s="108">
        <f t="shared" si="25"/>
        <v>52663505</v>
      </c>
      <c r="AA79" s="37"/>
      <c r="AB79" s="108"/>
      <c r="AC79" s="37"/>
      <c r="AD79" s="108"/>
      <c r="AE79" s="37"/>
      <c r="AF79" s="108"/>
      <c r="AG79" s="2" t="b">
        <f t="shared" si="19"/>
        <v>1</v>
      </c>
      <c r="AH79" s="37">
        <v>33</v>
      </c>
      <c r="AI79" s="108">
        <f t="shared" si="26"/>
        <v>52663505</v>
      </c>
      <c r="AJ79" s="37"/>
      <c r="AK79" s="108"/>
      <c r="AL79" s="2" t="b">
        <f t="shared" si="21"/>
        <v>1</v>
      </c>
      <c r="AM79" s="37">
        <v>9</v>
      </c>
      <c r="AN79" s="108">
        <f t="shared" si="17"/>
        <v>52663505</v>
      </c>
      <c r="AO79" s="37"/>
      <c r="AP79" s="108"/>
      <c r="AQ79" s="2" t="b">
        <f t="shared" si="22"/>
        <v>1</v>
      </c>
      <c r="AR79" s="37">
        <v>3</v>
      </c>
      <c r="AS79" s="108">
        <f t="shared" si="23"/>
        <v>52663505</v>
      </c>
      <c r="AT79" s="108"/>
      <c r="AU79" s="108"/>
      <c r="AV79" s="2" t="b">
        <f t="shared" si="24"/>
        <v>1</v>
      </c>
    </row>
    <row r="80" spans="1:48" x14ac:dyDescent="0.2">
      <c r="A80" s="85" t="str">
        <f>Pasākumi_kārtas!V80</f>
        <v>SM</v>
      </c>
      <c r="B80" s="85">
        <f>Pasākumi_kārtas!A80</f>
        <v>2</v>
      </c>
      <c r="C80" s="85" t="str">
        <f>Pasākumi_kārtas!B80</f>
        <v>2.3.</v>
      </c>
      <c r="D80" s="86" t="str">
        <f>Pasākumi_kārtas!C80</f>
        <v>Ilgtspējīga mobilitāte</v>
      </c>
      <c r="E80" s="85" t="str">
        <f>Pasākumi_kārtas!E80</f>
        <v>2.3.1.</v>
      </c>
      <c r="F80" s="86" t="str">
        <f>Pasākumi_kārtas!F80</f>
        <v>“Veicināt ilgtspējīgu daudzveidu mobilitāti pilsētās”</v>
      </c>
      <c r="G80" s="259" t="str">
        <f>Pasākumi_kārtas!J80</f>
        <v>2.3.1.2.</v>
      </c>
      <c r="H80" s="105" t="str">
        <f>Pasākumi_kārtas!K80</f>
        <v>Multimodāls sabiedriskā transporta tīkls (Stacija 2.0)</v>
      </c>
      <c r="I80" s="37">
        <f>Pasākumi_kārtas!O80</f>
        <v>3</v>
      </c>
      <c r="J80" s="37" t="str">
        <f>Pasākumi_kārtas!P80</f>
        <v>ERAF</v>
      </c>
      <c r="K80" s="106">
        <f>Pasākumi_kārtas!R80</f>
        <v>11891883</v>
      </c>
      <c r="L80" s="257">
        <v>81</v>
      </c>
      <c r="M80" s="106">
        <v>1261802</v>
      </c>
      <c r="N80" s="252">
        <v>108</v>
      </c>
      <c r="O80" s="106">
        <v>7097639</v>
      </c>
      <c r="P80" s="252">
        <v>109</v>
      </c>
      <c r="Q80" s="106">
        <v>3532442</v>
      </c>
      <c r="R80" s="37"/>
      <c r="S80" s="106"/>
      <c r="T80" s="37"/>
      <c r="U80" s="106"/>
      <c r="V80" s="37"/>
      <c r="W80" s="106"/>
      <c r="X80" s="2" t="b">
        <f t="shared" si="18"/>
        <v>1</v>
      </c>
      <c r="Y80" s="37">
        <v>1</v>
      </c>
      <c r="Z80" s="108">
        <f t="shared" si="25"/>
        <v>11891883</v>
      </c>
      <c r="AA80" s="37"/>
      <c r="AB80" s="108"/>
      <c r="AC80" s="37"/>
      <c r="AD80" s="108"/>
      <c r="AE80" s="37"/>
      <c r="AF80" s="108"/>
      <c r="AG80" s="2" t="b">
        <f t="shared" si="19"/>
        <v>1</v>
      </c>
      <c r="AH80" s="37">
        <v>33</v>
      </c>
      <c r="AI80" s="108">
        <f t="shared" si="26"/>
        <v>11891883</v>
      </c>
      <c r="AJ80" s="37"/>
      <c r="AK80" s="108"/>
      <c r="AL80" s="2" t="b">
        <f t="shared" si="21"/>
        <v>1</v>
      </c>
      <c r="AM80" s="37">
        <v>9</v>
      </c>
      <c r="AN80" s="108">
        <f t="shared" si="17"/>
        <v>11891883</v>
      </c>
      <c r="AO80" s="37"/>
      <c r="AP80" s="108"/>
      <c r="AQ80" s="2" t="b">
        <f t="shared" si="22"/>
        <v>1</v>
      </c>
      <c r="AR80" s="37">
        <v>3</v>
      </c>
      <c r="AS80" s="108">
        <f t="shared" si="23"/>
        <v>11891883</v>
      </c>
      <c r="AT80" s="108"/>
      <c r="AU80" s="108"/>
      <c r="AV80" s="2" t="b">
        <f t="shared" si="24"/>
        <v>1</v>
      </c>
    </row>
    <row r="81" spans="1:48" x14ac:dyDescent="0.2">
      <c r="A81" s="85" t="str">
        <f>Pasākumi_kārtas!V81</f>
        <v>SM</v>
      </c>
      <c r="B81" s="85">
        <f>Pasākumi_kārtas!A81</f>
        <v>2</v>
      </c>
      <c r="C81" s="85" t="str">
        <f>Pasākumi_kārtas!B81</f>
        <v>2.3.</v>
      </c>
      <c r="D81" s="86" t="str">
        <f>Pasākumi_kārtas!C81</f>
        <v>Ilgtspējīga mobilitāte</v>
      </c>
      <c r="E81" s="85" t="str">
        <f>Pasākumi_kārtas!E81</f>
        <v>2.3.1.</v>
      </c>
      <c r="F81" s="86" t="str">
        <f>Pasākumi_kārtas!F81</f>
        <v>“Veicināt ilgtspējīgu daudzveidu mobilitāti pilsētās”</v>
      </c>
      <c r="G81" s="256" t="str">
        <f>Pasākumi_kārtas!J81</f>
        <v>2.3.1.3.</v>
      </c>
      <c r="H81" s="105" t="str">
        <f>Pasākumi_kārtas!K81</f>
        <v>Veloinfrastruktūras attīstība</v>
      </c>
      <c r="I81" s="37" t="str">
        <f>Pasākumi_kārtas!O81</f>
        <v>_</v>
      </c>
      <c r="J81" s="37" t="str">
        <f>Pasākumi_kārtas!P81</f>
        <v>ERAF</v>
      </c>
      <c r="K81" s="106">
        <f>Pasākumi_kārtas!R81</f>
        <v>22492390</v>
      </c>
      <c r="L81" s="257">
        <v>83</v>
      </c>
      <c r="M81" s="106">
        <f>K81</f>
        <v>22492390</v>
      </c>
      <c r="N81" s="37"/>
      <c r="O81" s="106"/>
      <c r="P81" s="37"/>
      <c r="Q81" s="106"/>
      <c r="R81" s="37"/>
      <c r="S81" s="106"/>
      <c r="T81" s="37"/>
      <c r="U81" s="106"/>
      <c r="V81" s="37"/>
      <c r="W81" s="106"/>
      <c r="X81" s="2" t="b">
        <f t="shared" si="18"/>
        <v>1</v>
      </c>
      <c r="Y81" s="37">
        <v>1</v>
      </c>
      <c r="Z81" s="108">
        <f t="shared" si="25"/>
        <v>22492390</v>
      </c>
      <c r="AA81" s="37"/>
      <c r="AB81" s="108"/>
      <c r="AC81" s="37"/>
      <c r="AD81" s="108"/>
      <c r="AE81" s="37"/>
      <c r="AF81" s="108"/>
      <c r="AG81" s="2" t="b">
        <f t="shared" si="19"/>
        <v>1</v>
      </c>
      <c r="AH81" s="37">
        <v>33</v>
      </c>
      <c r="AI81" s="108">
        <f t="shared" si="26"/>
        <v>22492390</v>
      </c>
      <c r="AJ81" s="37"/>
      <c r="AK81" s="108"/>
      <c r="AL81" s="2" t="b">
        <f t="shared" si="21"/>
        <v>1</v>
      </c>
      <c r="AM81" s="37">
        <v>9</v>
      </c>
      <c r="AN81" s="108">
        <f t="shared" si="17"/>
        <v>22492390</v>
      </c>
      <c r="AO81" s="37"/>
      <c r="AP81" s="108"/>
      <c r="AQ81" s="2" t="b">
        <f t="shared" si="22"/>
        <v>1</v>
      </c>
      <c r="AR81" s="37">
        <v>3</v>
      </c>
      <c r="AS81" s="108">
        <f t="shared" si="23"/>
        <v>22492390</v>
      </c>
      <c r="AT81" s="108"/>
      <c r="AU81" s="108"/>
      <c r="AV81" s="2" t="b">
        <f t="shared" si="24"/>
        <v>1</v>
      </c>
    </row>
    <row r="82" spans="1:48" x14ac:dyDescent="0.2">
      <c r="A82" s="85" t="str">
        <f>Pasākumi_kārtas!V82</f>
        <v>SM</v>
      </c>
      <c r="B82" s="85">
        <f>Pasākumi_kārtas!A82</f>
        <v>2</v>
      </c>
      <c r="C82" s="85" t="str">
        <f>Pasākumi_kārtas!B82</f>
        <v>2.4.</v>
      </c>
      <c r="D82" s="86" t="str">
        <f>Pasākumi_kārtas!C82</f>
        <v>AER izmantošanas transportā veicināšana</v>
      </c>
      <c r="E82" s="85" t="str">
        <f>Pasākumi_kārtas!E82</f>
        <v>2.4.1.</v>
      </c>
      <c r="F82" s="86" t="str">
        <f>Pasākumi_kārtas!F82</f>
        <v>“Veicināt ilgtspējīgu multimodālu mobilitāti, veicinot elektrotransportlīdzekļu izmantošanu”</v>
      </c>
      <c r="G82" s="256" t="str">
        <f>Pasākumi_kārtas!J82</f>
        <v>2.4.1.2.</v>
      </c>
      <c r="H82" s="105" t="str">
        <f>Pasākumi_kārtas!K82</f>
        <v>Bezemisiju vilcienu iegāde - elektrovilcieni</v>
      </c>
      <c r="I82" s="37">
        <f>Pasākumi_kārtas!O82</f>
        <v>1</v>
      </c>
      <c r="J82" s="37" t="str">
        <f>Pasākumi_kārtas!P82</f>
        <v>KF</v>
      </c>
      <c r="K82" s="106">
        <f>Pasākumi_kārtas!R82</f>
        <v>12544923</v>
      </c>
      <c r="L82" s="257">
        <v>107</v>
      </c>
      <c r="M82" s="106">
        <f t="shared" ref="M82:M88" si="28">K82</f>
        <v>12544923</v>
      </c>
      <c r="N82" s="37"/>
      <c r="O82" s="106"/>
      <c r="P82" s="37"/>
      <c r="Q82" s="106"/>
      <c r="R82" s="37"/>
      <c r="S82" s="106"/>
      <c r="T82" s="37"/>
      <c r="U82" s="106"/>
      <c r="V82" s="37"/>
      <c r="W82" s="106"/>
      <c r="X82" s="2" t="b">
        <f t="shared" si="18"/>
        <v>1</v>
      </c>
      <c r="Y82" s="37">
        <v>1</v>
      </c>
      <c r="Z82" s="108">
        <f t="shared" si="25"/>
        <v>12544923</v>
      </c>
      <c r="AA82" s="37"/>
      <c r="AB82" s="108"/>
      <c r="AC82" s="37"/>
      <c r="AD82" s="108"/>
      <c r="AE82" s="37"/>
      <c r="AF82" s="108"/>
      <c r="AG82" s="2" t="b">
        <f t="shared" si="19"/>
        <v>1</v>
      </c>
      <c r="AH82" s="37">
        <v>33</v>
      </c>
      <c r="AI82" s="108">
        <f t="shared" si="26"/>
        <v>12544923</v>
      </c>
      <c r="AJ82" s="37"/>
      <c r="AK82" s="108"/>
      <c r="AL82" s="2" t="b">
        <f t="shared" si="21"/>
        <v>1</v>
      </c>
      <c r="AM82" s="37">
        <v>9</v>
      </c>
      <c r="AN82" s="108">
        <f t="shared" si="17"/>
        <v>12544923</v>
      </c>
      <c r="AO82" s="37"/>
      <c r="AP82" s="108"/>
      <c r="AQ82" s="2" t="b">
        <f t="shared" si="22"/>
        <v>1</v>
      </c>
      <c r="AR82" s="37">
        <v>3</v>
      </c>
      <c r="AS82" s="108">
        <f t="shared" si="23"/>
        <v>12544923</v>
      </c>
      <c r="AT82" s="108"/>
      <c r="AU82" s="108"/>
      <c r="AV82" s="2" t="b">
        <f t="shared" si="24"/>
        <v>1</v>
      </c>
    </row>
    <row r="83" spans="1:48" x14ac:dyDescent="0.2">
      <c r="A83" s="85" t="str">
        <f>Pasākumi_kārtas!V83</f>
        <v>SM</v>
      </c>
      <c r="B83" s="85">
        <f>Pasākumi_kārtas!A83</f>
        <v>2</v>
      </c>
      <c r="C83" s="85" t="str">
        <f>Pasākumi_kārtas!B83</f>
        <v>2.4.</v>
      </c>
      <c r="D83" s="86" t="str">
        <f>Pasākumi_kārtas!C83</f>
        <v>AER izmantošanas transportā veicināšana</v>
      </c>
      <c r="E83" s="85" t="str">
        <f>Pasākumi_kārtas!E83</f>
        <v>2.4.1.</v>
      </c>
      <c r="F83" s="86" t="str">
        <f>Pasākumi_kārtas!F83</f>
        <v>“Veicināt ilgtspējīgu multimodālu mobilitāti, veicinot elektrotransportlīdzekļu izmantošanu”</v>
      </c>
      <c r="G83" s="256" t="str">
        <f>Pasākumi_kārtas!J83</f>
        <v>2.4.1.2.</v>
      </c>
      <c r="H83" s="105" t="str">
        <f>Pasākumi_kārtas!K83</f>
        <v>Bezemisiju vilcienu iegāde - elektrovilcieni</v>
      </c>
      <c r="I83" s="37">
        <f>Pasākumi_kārtas!O83</f>
        <v>2</v>
      </c>
      <c r="J83" s="37" t="str">
        <f>Pasākumi_kārtas!P83</f>
        <v>KF</v>
      </c>
      <c r="K83" s="106">
        <f>Pasākumi_kārtas!R83</f>
        <v>54444719</v>
      </c>
      <c r="L83" s="257">
        <v>107</v>
      </c>
      <c r="M83" s="106">
        <f t="shared" si="28"/>
        <v>54444719</v>
      </c>
      <c r="N83" s="37"/>
      <c r="O83" s="106"/>
      <c r="P83" s="37"/>
      <c r="Q83" s="106"/>
      <c r="R83" s="37"/>
      <c r="S83" s="106"/>
      <c r="T83" s="37"/>
      <c r="U83" s="106"/>
      <c r="V83" s="37"/>
      <c r="W83" s="106"/>
      <c r="X83" s="2" t="b">
        <f t="shared" si="18"/>
        <v>1</v>
      </c>
      <c r="Y83" s="37">
        <v>1</v>
      </c>
      <c r="Z83" s="108">
        <f t="shared" si="25"/>
        <v>54444719</v>
      </c>
      <c r="AA83" s="37"/>
      <c r="AB83" s="108"/>
      <c r="AC83" s="37"/>
      <c r="AD83" s="108"/>
      <c r="AE83" s="37"/>
      <c r="AF83" s="108"/>
      <c r="AG83" s="2" t="b">
        <f t="shared" si="19"/>
        <v>1</v>
      </c>
      <c r="AH83" s="37">
        <v>33</v>
      </c>
      <c r="AI83" s="108">
        <f t="shared" si="26"/>
        <v>54444719</v>
      </c>
      <c r="AJ83" s="37"/>
      <c r="AK83" s="108"/>
      <c r="AL83" s="2" t="b">
        <f t="shared" si="21"/>
        <v>1</v>
      </c>
      <c r="AM83" s="37">
        <v>9</v>
      </c>
      <c r="AN83" s="108">
        <f t="shared" si="17"/>
        <v>54444719</v>
      </c>
      <c r="AO83" s="37"/>
      <c r="AP83" s="108"/>
      <c r="AQ83" s="2" t="b">
        <f t="shared" si="22"/>
        <v>1</v>
      </c>
      <c r="AR83" s="37">
        <v>3</v>
      </c>
      <c r="AS83" s="108">
        <f t="shared" si="23"/>
        <v>54444719</v>
      </c>
      <c r="AT83" s="108"/>
      <c r="AU83" s="108"/>
      <c r="AV83" s="2" t="b">
        <f t="shared" si="24"/>
        <v>1</v>
      </c>
    </row>
    <row r="84" spans="1:48" x14ac:dyDescent="0.2">
      <c r="A84" s="85" t="str">
        <f>Pasākumi_kārtas!V84</f>
        <v>SM</v>
      </c>
      <c r="B84" s="85">
        <f>Pasākumi_kārtas!A84</f>
        <v>2</v>
      </c>
      <c r="C84" s="85" t="str">
        <f>Pasākumi_kārtas!B84</f>
        <v>2.4.</v>
      </c>
      <c r="D84" s="86" t="str">
        <f>Pasākumi_kārtas!C84</f>
        <v>AER izmantošanas transportā veicināšana</v>
      </c>
      <c r="E84" s="85" t="str">
        <f>Pasākumi_kārtas!E84</f>
        <v>2.4.1.</v>
      </c>
      <c r="F84" s="86" t="str">
        <f>Pasākumi_kārtas!F84</f>
        <v>“Veicināt ilgtspējīgu multimodālu mobilitāti, veicinot elektrotransportlīdzekļu izmantošanu”</v>
      </c>
      <c r="G84" s="256" t="str">
        <f>Pasākumi_kārtas!J84</f>
        <v>2.4.1.3.</v>
      </c>
      <c r="H84" s="105" t="str">
        <f>Pasākumi_kārtas!K84</f>
        <v>Bezemisiju (bateriju) vilcieni un to uzlādes infrastruktūra</v>
      </c>
      <c r="I84" s="37" t="str">
        <f>Pasākumi_kārtas!O84</f>
        <v>_</v>
      </c>
      <c r="J84" s="37" t="str">
        <f>Pasākumi_kārtas!P84</f>
        <v>KF</v>
      </c>
      <c r="K84" s="106">
        <f>Pasākumi_kārtas!R84</f>
        <v>104608561</v>
      </c>
      <c r="L84" s="257">
        <v>107</v>
      </c>
      <c r="M84" s="106">
        <f t="shared" si="28"/>
        <v>104608561</v>
      </c>
      <c r="N84" s="37"/>
      <c r="O84" s="106"/>
      <c r="P84" s="37"/>
      <c r="Q84" s="106"/>
      <c r="R84" s="37"/>
      <c r="S84" s="106"/>
      <c r="T84" s="37"/>
      <c r="U84" s="106"/>
      <c r="V84" s="37"/>
      <c r="W84" s="106"/>
      <c r="X84" s="2" t="b">
        <f t="shared" si="18"/>
        <v>1</v>
      </c>
      <c r="Y84" s="37">
        <v>1</v>
      </c>
      <c r="Z84" s="108">
        <f t="shared" si="25"/>
        <v>104608561</v>
      </c>
      <c r="AA84" s="37"/>
      <c r="AB84" s="108"/>
      <c r="AC84" s="37"/>
      <c r="AD84" s="108"/>
      <c r="AE84" s="37"/>
      <c r="AF84" s="108"/>
      <c r="AG84" s="2" t="b">
        <f t="shared" si="19"/>
        <v>1</v>
      </c>
      <c r="AH84" s="37">
        <v>33</v>
      </c>
      <c r="AI84" s="108">
        <f t="shared" si="26"/>
        <v>104608561</v>
      </c>
      <c r="AJ84" s="37"/>
      <c r="AK84" s="108"/>
      <c r="AL84" s="2" t="b">
        <f t="shared" si="21"/>
        <v>1</v>
      </c>
      <c r="AM84" s="37">
        <v>9</v>
      </c>
      <c r="AN84" s="108">
        <f t="shared" ref="AN84:AN119" si="29">K84</f>
        <v>104608561</v>
      </c>
      <c r="AO84" s="37"/>
      <c r="AP84" s="108"/>
      <c r="AQ84" s="2" t="b">
        <f t="shared" si="22"/>
        <v>1</v>
      </c>
      <c r="AR84" s="37">
        <v>3</v>
      </c>
      <c r="AS84" s="108">
        <f t="shared" si="23"/>
        <v>104608561</v>
      </c>
      <c r="AT84" s="108"/>
      <c r="AU84" s="108"/>
      <c r="AV84" s="2" t="b">
        <f t="shared" si="24"/>
        <v>1</v>
      </c>
    </row>
    <row r="85" spans="1:48" x14ac:dyDescent="0.2">
      <c r="A85" s="85" t="str">
        <f>Pasākumi_kārtas!V85</f>
        <v>EM</v>
      </c>
      <c r="B85" s="85">
        <f>Pasākumi_kārtas!A85</f>
        <v>2</v>
      </c>
      <c r="C85" s="85" t="str">
        <f>Pasākumi_kārtas!B85</f>
        <v>2.5.</v>
      </c>
      <c r="D85" s="86" t="str">
        <f>Pasākumi_kārtas!C85</f>
        <v>Enerģētiskās neatkarības un atjaunīgās enerģijas kapacitātes celšana</v>
      </c>
      <c r="E85" s="85" t="str">
        <f>Pasākumi_kārtas!E85</f>
        <v>2.5.1.</v>
      </c>
      <c r="F85" s="86" t="str">
        <f>Pasākumi_kārtas!F85</f>
        <v>"Ieguldījumi, kas atbalsta STEP mērķu sasniegšanu"</v>
      </c>
      <c r="G85" s="256" t="str">
        <f>Pasākumi_kārtas!J85</f>
        <v>2.5.1.0.</v>
      </c>
      <c r="H85" s="105" t="str">
        <f>Pasākumi_kārtas!K85</f>
        <v>_</v>
      </c>
      <c r="I85" s="37" t="str">
        <f>Pasākumi_kārtas!O85</f>
        <v>_</v>
      </c>
      <c r="J85" s="37" t="str">
        <f>Pasākumi_kārtas!P85</f>
        <v>ERAF</v>
      </c>
      <c r="K85" s="106">
        <f>Pasākumi_kārtas!R85</f>
        <v>54884514</v>
      </c>
      <c r="L85" s="257">
        <v>188</v>
      </c>
      <c r="M85" s="106">
        <f t="shared" si="28"/>
        <v>54884514</v>
      </c>
      <c r="N85" s="37"/>
      <c r="O85" s="106"/>
      <c r="P85" s="37"/>
      <c r="Q85" s="106"/>
      <c r="R85" s="37"/>
      <c r="S85" s="106"/>
      <c r="T85" s="37"/>
      <c r="U85" s="106"/>
      <c r="V85" s="37"/>
      <c r="W85" s="106"/>
      <c r="X85" s="2" t="b">
        <f t="shared" si="18"/>
        <v>1</v>
      </c>
      <c r="Y85" s="37">
        <v>1</v>
      </c>
      <c r="Z85" s="108">
        <f t="shared" si="25"/>
        <v>54884514</v>
      </c>
      <c r="AA85" s="37"/>
      <c r="AB85" s="108"/>
      <c r="AC85" s="37"/>
      <c r="AD85" s="108"/>
      <c r="AE85" s="37"/>
      <c r="AF85" s="108"/>
      <c r="AG85" s="2" t="b">
        <f t="shared" si="19"/>
        <v>1</v>
      </c>
      <c r="AH85" s="37">
        <v>33</v>
      </c>
      <c r="AI85" s="108">
        <f t="shared" si="26"/>
        <v>54884514</v>
      </c>
      <c r="AJ85" s="37"/>
      <c r="AK85" s="108"/>
      <c r="AL85" s="2" t="b">
        <f t="shared" si="21"/>
        <v>1</v>
      </c>
      <c r="AM85" s="37">
        <v>9</v>
      </c>
      <c r="AN85" s="108">
        <f t="shared" si="29"/>
        <v>54884514</v>
      </c>
      <c r="AO85" s="37"/>
      <c r="AP85" s="108"/>
      <c r="AQ85" s="2" t="b">
        <f t="shared" si="22"/>
        <v>1</v>
      </c>
      <c r="AR85" s="37">
        <v>3</v>
      </c>
      <c r="AS85" s="108">
        <f t="shared" si="23"/>
        <v>54884514</v>
      </c>
      <c r="AT85" s="108"/>
      <c r="AU85" s="108"/>
      <c r="AV85" s="2" t="b">
        <f t="shared" si="24"/>
        <v>1</v>
      </c>
    </row>
    <row r="86" spans="1:48" x14ac:dyDescent="0.2">
      <c r="A86" s="85" t="str">
        <f>Pasākumi_kārtas!V86</f>
        <v>KEM</v>
      </c>
      <c r="B86" s="85">
        <f>Pasākumi_kārtas!A86</f>
        <v>2</v>
      </c>
      <c r="C86" s="85" t="str">
        <f>Pasākumi_kārtas!B86</f>
        <v>2.6.</v>
      </c>
      <c r="D86" s="86" t="str">
        <f>Pasākumi_kārtas!C86</f>
        <v>Enerģētiskās neatkarība stipirnāšana</v>
      </c>
      <c r="E86" s="85" t="str">
        <f>Pasākumi_kārtas!E86</f>
        <v>2.6.1.</v>
      </c>
      <c r="F86" s="86" t="str">
        <f>Pasākumi_kārtas!F86</f>
        <v xml:space="preserve"> "Veicināt enerģijas starpsavienojumu un saistītās pārvades, sadales, uzglabāšanas un atbalsta infrastruktūras izbūvi, kā arī kritiskās enerģētikas infrastruktūras aizsardzību un uzlādes infrastruktūras izvēršanu"</v>
      </c>
      <c r="G86" s="259" t="str">
        <f>Pasākumi_kārtas!J86</f>
        <v>2.6.1.1.</v>
      </c>
      <c r="H86" s="105" t="str">
        <f>Pasākumi_kārtas!K86</f>
        <v>“Atjaunojamo energoresursu enerģijas veicināšana - biometāns”</v>
      </c>
      <c r="I86" s="37" t="str">
        <f>Pasākumi_kārtas!O86</f>
        <v>_</v>
      </c>
      <c r="J86" s="37" t="str">
        <f>Pasākumi_kārtas!P86</f>
        <v>ERAF</v>
      </c>
      <c r="K86" s="106">
        <f>Pasākumi_kārtas!R86</f>
        <v>4000000</v>
      </c>
      <c r="L86" s="252">
        <v>49</v>
      </c>
      <c r="M86" s="106">
        <f>K86</f>
        <v>4000000</v>
      </c>
      <c r="N86" s="37"/>
      <c r="O86" s="106"/>
      <c r="P86" s="37"/>
      <c r="Q86" s="106"/>
      <c r="R86" s="37"/>
      <c r="S86" s="106"/>
      <c r="T86" s="37"/>
      <c r="U86" s="106"/>
      <c r="V86" s="37"/>
      <c r="W86" s="106"/>
      <c r="X86" s="2" t="b">
        <f t="shared" si="18"/>
        <v>1</v>
      </c>
      <c r="Y86" s="37">
        <v>1</v>
      </c>
      <c r="Z86" s="108">
        <f>K86</f>
        <v>4000000</v>
      </c>
      <c r="AA86" s="37"/>
      <c r="AB86" s="108"/>
      <c r="AC86" s="37"/>
      <c r="AD86" s="108"/>
      <c r="AE86" s="37"/>
      <c r="AF86" s="108"/>
      <c r="AG86" s="2" t="b">
        <f t="shared" si="19"/>
        <v>1</v>
      </c>
      <c r="AH86" s="37">
        <v>33</v>
      </c>
      <c r="AI86" s="108">
        <f t="shared" si="26"/>
        <v>4000000</v>
      </c>
      <c r="AJ86" s="37"/>
      <c r="AK86" s="108"/>
      <c r="AL86" s="2" t="b">
        <f t="shared" si="21"/>
        <v>1</v>
      </c>
      <c r="AM86" s="37">
        <v>9</v>
      </c>
      <c r="AN86" s="108">
        <f t="shared" si="29"/>
        <v>4000000</v>
      </c>
      <c r="AO86" s="37"/>
      <c r="AP86" s="108"/>
      <c r="AQ86" s="2" t="b">
        <f t="shared" si="22"/>
        <v>1</v>
      </c>
      <c r="AR86" s="37">
        <v>3</v>
      </c>
      <c r="AS86" s="108">
        <f t="shared" si="23"/>
        <v>4000000</v>
      </c>
      <c r="AT86" s="108"/>
      <c r="AU86" s="108"/>
      <c r="AV86" s="2" t="b">
        <f t="shared" si="24"/>
        <v>1</v>
      </c>
    </row>
    <row r="87" spans="1:48" x14ac:dyDescent="0.2">
      <c r="A87" s="85" t="str">
        <f>Pasākumi_kārtas!V87</f>
        <v>KEM</v>
      </c>
      <c r="B87" s="85">
        <f>Pasākumi_kārtas!A87</f>
        <v>2</v>
      </c>
      <c r="C87" s="85" t="str">
        <f>Pasākumi_kārtas!B87</f>
        <v>2.6.</v>
      </c>
      <c r="D87" s="86" t="str">
        <f>Pasākumi_kārtas!C87</f>
        <v>Enerģētiskās neatkarība stipirnāšana</v>
      </c>
      <c r="E87" s="85" t="str">
        <f>Pasākumi_kārtas!E87</f>
        <v>2.6.1.</v>
      </c>
      <c r="F87" s="86" t="str">
        <f>Pasākumi_kārtas!F87</f>
        <v xml:space="preserve"> "Veicināt enerģijas starpsavienojumu un saistītās pārvades, sadales, uzglabāšanas un atbalsta infrastruktūras izbūvi, kā arī kritiskās enerģētikas infrastruktūras aizsardzību un uzlādes infrastruktūras izvēršanu"</v>
      </c>
      <c r="G87" s="256" t="str">
        <f>Pasākumi_kārtas!J87</f>
        <v xml:space="preserve">2.6.1.2. </v>
      </c>
      <c r="H87" s="105" t="str">
        <f>Pasākumi_kārtas!K87</f>
        <v>Enerģētiskās drošības infrastruktūras attīstība</v>
      </c>
      <c r="I87" s="37" t="str">
        <f>Pasākumi_kārtas!O87</f>
        <v>_</v>
      </c>
      <c r="J87" s="37" t="str">
        <f>Pasākumi_kārtas!P87</f>
        <v>ERAF</v>
      </c>
      <c r="K87" s="106">
        <f>Pasākumi_kārtas!R87</f>
        <v>31000000</v>
      </c>
      <c r="L87" s="257">
        <v>196</v>
      </c>
      <c r="M87" s="106">
        <f>K87</f>
        <v>31000000</v>
      </c>
      <c r="N87" s="37"/>
      <c r="O87" s="106"/>
      <c r="P87" s="37"/>
      <c r="Q87" s="106"/>
      <c r="R87" s="37"/>
      <c r="S87" s="106"/>
      <c r="T87" s="37"/>
      <c r="U87" s="106"/>
      <c r="V87" s="37"/>
      <c r="W87" s="106"/>
      <c r="X87" s="2" t="b">
        <f t="shared" si="18"/>
        <v>1</v>
      </c>
      <c r="Y87" s="37">
        <v>1</v>
      </c>
      <c r="Z87" s="108">
        <f>K87</f>
        <v>31000000</v>
      </c>
      <c r="AA87" s="37"/>
      <c r="AB87" s="108"/>
      <c r="AC87" s="37"/>
      <c r="AD87" s="108"/>
      <c r="AE87" s="37"/>
      <c r="AF87" s="108"/>
      <c r="AG87" s="2" t="b">
        <f t="shared" si="19"/>
        <v>1</v>
      </c>
      <c r="AH87" s="37">
        <v>33</v>
      </c>
      <c r="AI87" s="108">
        <f t="shared" si="26"/>
        <v>31000000</v>
      </c>
      <c r="AJ87" s="37"/>
      <c r="AK87" s="108"/>
      <c r="AL87" s="2" t="b">
        <f t="shared" si="21"/>
        <v>1</v>
      </c>
      <c r="AM87" s="37">
        <v>9</v>
      </c>
      <c r="AN87" s="108">
        <f t="shared" si="29"/>
        <v>31000000</v>
      </c>
      <c r="AO87" s="37"/>
      <c r="AP87" s="108"/>
      <c r="AQ87" s="2" t="b">
        <f t="shared" si="22"/>
        <v>1</v>
      </c>
      <c r="AR87" s="37">
        <v>3</v>
      </c>
      <c r="AS87" s="108">
        <f t="shared" si="23"/>
        <v>31000000</v>
      </c>
      <c r="AT87" s="108"/>
      <c r="AU87" s="108"/>
      <c r="AV87" s="2" t="b">
        <f t="shared" si="24"/>
        <v>1</v>
      </c>
    </row>
    <row r="88" spans="1:48" x14ac:dyDescent="0.2">
      <c r="A88" s="85" t="str">
        <f>Pasākumi_kārtas!V88</f>
        <v>SM</v>
      </c>
      <c r="B88" s="85">
        <f>Pasākumi_kārtas!A88</f>
        <v>3</v>
      </c>
      <c r="C88" s="85" t="str">
        <f>Pasākumi_kārtas!B88</f>
        <v>3.1.</v>
      </c>
      <c r="D88" s="86" t="str">
        <f>Pasākumi_kārtas!C88</f>
        <v>Ilgtspējīga TEN-T infrastruktūra</v>
      </c>
      <c r="E88" s="85" t="str">
        <f>Pasākumi_kārtas!E88</f>
        <v>3.1.1.</v>
      </c>
      <c r="F88" s="86" t="str">
        <f>Pasākumi_kārtas!F88</f>
        <v>“Attīstīt ilgtspējīgu, pret klimatu izturīgu, inteliģentu, drošu un vairākveidu TEN-T infrastruktūru”</v>
      </c>
      <c r="G88" s="256" t="str">
        <f>Pasākumi_kārtas!J88</f>
        <v>3.1.1.1.</v>
      </c>
      <c r="H88" s="105" t="str">
        <f>Pasākumi_kārtas!K88</f>
        <v xml:space="preserve">Dzelzceļa infrastruktūras attīstība un energoefektivitātes uzlabošana sabiedriskajos pasažieru pārvadājumos
</v>
      </c>
      <c r="I88" s="37">
        <f>Pasākumi_kārtas!O88</f>
        <v>1</v>
      </c>
      <c r="J88" s="37" t="str">
        <f>Pasākumi_kārtas!P88</f>
        <v>KF</v>
      </c>
      <c r="K88" s="106">
        <f>Pasākumi_kārtas!R88</f>
        <v>100860345</v>
      </c>
      <c r="L88" s="257">
        <v>100</v>
      </c>
      <c r="M88" s="106">
        <f t="shared" si="28"/>
        <v>100860345</v>
      </c>
      <c r="N88" s="37"/>
      <c r="O88" s="106"/>
      <c r="P88" s="37"/>
      <c r="Q88" s="106"/>
      <c r="R88" s="37"/>
      <c r="S88" s="106"/>
      <c r="T88" s="37"/>
      <c r="U88" s="106"/>
      <c r="V88" s="37"/>
      <c r="W88" s="106"/>
      <c r="X88" s="2" t="b">
        <f t="shared" si="18"/>
        <v>1</v>
      </c>
      <c r="Y88" s="37">
        <v>1</v>
      </c>
      <c r="Z88" s="108">
        <f t="shared" si="25"/>
        <v>100860345</v>
      </c>
      <c r="AA88" s="37"/>
      <c r="AB88" s="108"/>
      <c r="AC88" s="37"/>
      <c r="AD88" s="108"/>
      <c r="AE88" s="37"/>
      <c r="AF88" s="108"/>
      <c r="AG88" s="2" t="b">
        <f t="shared" si="19"/>
        <v>1</v>
      </c>
      <c r="AH88" s="37">
        <v>33</v>
      </c>
      <c r="AI88" s="108">
        <f t="shared" si="26"/>
        <v>100860345</v>
      </c>
      <c r="AJ88" s="37"/>
      <c r="AK88" s="108"/>
      <c r="AL88" s="2" t="b">
        <f t="shared" si="21"/>
        <v>1</v>
      </c>
      <c r="AM88" s="37">
        <v>9</v>
      </c>
      <c r="AN88" s="108">
        <f t="shared" si="29"/>
        <v>100860345</v>
      </c>
      <c r="AO88" s="37"/>
      <c r="AP88" s="108"/>
      <c r="AQ88" s="2" t="b">
        <f t="shared" si="22"/>
        <v>1</v>
      </c>
      <c r="AR88" s="37">
        <v>3</v>
      </c>
      <c r="AS88" s="108">
        <f t="shared" si="23"/>
        <v>100860345</v>
      </c>
      <c r="AT88" s="108"/>
      <c r="AU88" s="108"/>
      <c r="AV88" s="2" t="b">
        <f t="shared" si="24"/>
        <v>1</v>
      </c>
    </row>
    <row r="89" spans="1:48" x14ac:dyDescent="0.2">
      <c r="A89" s="85" t="str">
        <f>Pasākumi_kārtas!V89</f>
        <v>SM</v>
      </c>
      <c r="B89" s="85">
        <f>Pasākumi_kārtas!A89</f>
        <v>3</v>
      </c>
      <c r="C89" s="85" t="str">
        <f>Pasākumi_kārtas!B89</f>
        <v>3.1.</v>
      </c>
      <c r="D89" s="86" t="str">
        <f>Pasākumi_kārtas!C89</f>
        <v>Ilgtspējīga TEN-T infrastruktūra</v>
      </c>
      <c r="E89" s="85" t="str">
        <f>Pasākumi_kārtas!E89</f>
        <v>3.1.1.</v>
      </c>
      <c r="F89" s="86" t="str">
        <f>Pasākumi_kārtas!F89</f>
        <v>“Attīstīt ilgtspējīgu, pret klimatu izturīgu, inteliģentu, drošu un vairākveidu TEN-T infrastruktūru”</v>
      </c>
      <c r="G89" s="37" t="str">
        <f>Pasākumi_kārtas!J89</f>
        <v>3.1.1.2.</v>
      </c>
      <c r="H89" s="105" t="str">
        <f>Pasākumi_kārtas!K89</f>
        <v>Ieguldījumi TEN-T tīkla autoceļu drošībā un vides piekļūstamībā</v>
      </c>
      <c r="I89" s="37">
        <f>Pasākumi_kārtas!O89</f>
        <v>1</v>
      </c>
      <c r="J89" s="37" t="str">
        <f>Pasākumi_kārtas!P89</f>
        <v>KF</v>
      </c>
      <c r="K89" s="106">
        <f>Pasākumi_kārtas!R89</f>
        <v>56077253</v>
      </c>
      <c r="L89" s="251">
        <v>87</v>
      </c>
      <c r="M89" s="106">
        <v>20299963</v>
      </c>
      <c r="N89" s="251">
        <v>88</v>
      </c>
      <c r="O89" s="106">
        <v>35777290</v>
      </c>
      <c r="P89" s="37"/>
      <c r="Q89" s="106"/>
      <c r="R89" s="37"/>
      <c r="S89" s="106"/>
      <c r="T89" s="37"/>
      <c r="U89" s="106"/>
      <c r="V89" s="37"/>
      <c r="W89" s="106"/>
      <c r="X89" s="2" t="b">
        <f t="shared" si="18"/>
        <v>1</v>
      </c>
      <c r="Y89" s="37">
        <v>1</v>
      </c>
      <c r="Z89" s="108">
        <f t="shared" si="25"/>
        <v>56077253</v>
      </c>
      <c r="AA89" s="37"/>
      <c r="AB89" s="108"/>
      <c r="AC89" s="37"/>
      <c r="AD89" s="108"/>
      <c r="AE89" s="37"/>
      <c r="AF89" s="108"/>
      <c r="AG89" s="2" t="b">
        <f t="shared" si="19"/>
        <v>1</v>
      </c>
      <c r="AH89" s="37">
        <v>33</v>
      </c>
      <c r="AI89" s="108">
        <f t="shared" si="26"/>
        <v>56077253</v>
      </c>
      <c r="AJ89" s="37"/>
      <c r="AK89" s="108"/>
      <c r="AL89" s="2" t="b">
        <f t="shared" ref="AL89:AL116" si="30">K89=AI89+AK89</f>
        <v>1</v>
      </c>
      <c r="AM89" s="37">
        <v>9</v>
      </c>
      <c r="AN89" s="108">
        <f t="shared" si="29"/>
        <v>56077253</v>
      </c>
      <c r="AO89" s="37"/>
      <c r="AP89" s="108"/>
      <c r="AQ89" s="2" t="b">
        <f t="shared" si="22"/>
        <v>1</v>
      </c>
      <c r="AR89" s="37">
        <v>3</v>
      </c>
      <c r="AS89" s="108">
        <f t="shared" si="23"/>
        <v>56077253</v>
      </c>
      <c r="AT89" s="108"/>
      <c r="AU89" s="108"/>
      <c r="AV89" s="2" t="b">
        <f t="shared" si="24"/>
        <v>1</v>
      </c>
    </row>
    <row r="90" spans="1:48" x14ac:dyDescent="0.2">
      <c r="A90" s="85" t="str">
        <f>Pasākumi_kārtas!V90</f>
        <v>SM</v>
      </c>
      <c r="B90" s="85">
        <f>Pasākumi_kārtas!A90</f>
        <v>3</v>
      </c>
      <c r="C90" s="85" t="str">
        <f>Pasākumi_kārtas!B90</f>
        <v>3.1.</v>
      </c>
      <c r="D90" s="86" t="str">
        <f>Pasākumi_kārtas!C90</f>
        <v>Ilgtspējīga TEN-T infrastruktūra</v>
      </c>
      <c r="E90" s="85" t="str">
        <f>Pasākumi_kārtas!E90</f>
        <v>3.1.1.</v>
      </c>
      <c r="F90" s="86" t="str">
        <f>Pasākumi_kārtas!F90</f>
        <v>“Attīstīt ilgtspējīgu, pret klimatu izturīgu, inteliģentu, drošu un vairākveidu TEN-T infrastruktūru”</v>
      </c>
      <c r="G90" s="256" t="str">
        <f>Pasākumi_kārtas!J90</f>
        <v>3.1.1.3.</v>
      </c>
      <c r="H90" s="105" t="str">
        <f>Pasākumi_kārtas!K90</f>
        <v>Eiropas transporta tīklā esošās dzelzceļa infrastruktūras attīstība</v>
      </c>
      <c r="I90" s="37">
        <f>Pasākumi_kārtas!O90</f>
        <v>1</v>
      </c>
      <c r="J90" s="37" t="str">
        <f>Pasākumi_kārtas!P90</f>
        <v>KF</v>
      </c>
      <c r="K90" s="106">
        <f>Pasākumi_kārtas!R90</f>
        <v>52395743</v>
      </c>
      <c r="L90" s="257">
        <v>100</v>
      </c>
      <c r="M90" s="106">
        <f>K90</f>
        <v>52395743</v>
      </c>
      <c r="N90" s="37"/>
      <c r="O90" s="106"/>
      <c r="P90" s="37"/>
      <c r="Q90" s="106"/>
      <c r="R90" s="37"/>
      <c r="S90" s="106"/>
      <c r="T90" s="37"/>
      <c r="U90" s="106"/>
      <c r="V90" s="37"/>
      <c r="W90" s="106"/>
      <c r="X90" s="2" t="b">
        <f t="shared" si="18"/>
        <v>1</v>
      </c>
      <c r="Y90" s="37">
        <v>1</v>
      </c>
      <c r="Z90" s="108">
        <f t="shared" si="25"/>
        <v>52395743</v>
      </c>
      <c r="AA90" s="37"/>
      <c r="AB90" s="108"/>
      <c r="AC90" s="37"/>
      <c r="AD90" s="108"/>
      <c r="AE90" s="37"/>
      <c r="AF90" s="108"/>
      <c r="AG90" s="2" t="b">
        <f t="shared" si="19"/>
        <v>1</v>
      </c>
      <c r="AH90" s="37">
        <v>33</v>
      </c>
      <c r="AI90" s="108">
        <f t="shared" si="26"/>
        <v>52395743</v>
      </c>
      <c r="AJ90" s="37"/>
      <c r="AK90" s="108"/>
      <c r="AL90" s="2" t="b">
        <f t="shared" si="30"/>
        <v>1</v>
      </c>
      <c r="AM90" s="37">
        <v>9</v>
      </c>
      <c r="AN90" s="108">
        <f t="shared" si="29"/>
        <v>52395743</v>
      </c>
      <c r="AO90" s="37"/>
      <c r="AP90" s="108"/>
      <c r="AQ90" s="2" t="b">
        <f t="shared" si="22"/>
        <v>1</v>
      </c>
      <c r="AR90" s="37">
        <v>3</v>
      </c>
      <c r="AS90" s="108">
        <f t="shared" si="23"/>
        <v>52395743</v>
      </c>
      <c r="AT90" s="108"/>
      <c r="AU90" s="108"/>
      <c r="AV90" s="2" t="b">
        <f t="shared" si="24"/>
        <v>1</v>
      </c>
    </row>
    <row r="91" spans="1:48" x14ac:dyDescent="0.2">
      <c r="A91" s="85" t="str">
        <f>Pasākumi_kārtas!V91</f>
        <v>SM</v>
      </c>
      <c r="B91" s="85">
        <f>Pasākumi_kārtas!A91</f>
        <v>3</v>
      </c>
      <c r="C91" s="85" t="str">
        <f>Pasākumi_kārtas!B91</f>
        <v>3.1.</v>
      </c>
      <c r="D91" s="86" t="str">
        <f>Pasākumi_kārtas!C91</f>
        <v>Ilgtspējīga TEN-T infrastruktūra</v>
      </c>
      <c r="E91" s="85" t="str">
        <f>Pasākumi_kārtas!E91</f>
        <v>3.1.1.</v>
      </c>
      <c r="F91" s="86" t="str">
        <f>Pasākumi_kārtas!F91</f>
        <v>“Attīstīt ilgtspējīgu, pret klimatu izturīgu, inteliģentu, drošu un vairākveidu TEN-T infrastruktūru”</v>
      </c>
      <c r="G91" s="37" t="str">
        <f>Pasākumi_kārtas!J91</f>
        <v>3.1.1.4.</v>
      </c>
      <c r="H91" s="105" t="str">
        <f>Pasākumi_kārtas!K91</f>
        <v>Rīgas pilsētas transporta infrastruktūras attīstība</v>
      </c>
      <c r="I91" s="37" t="str">
        <f>Pasākumi_kārtas!O91</f>
        <v>_</v>
      </c>
      <c r="J91" s="37" t="str">
        <f>Pasākumi_kārtas!P91</f>
        <v>KF</v>
      </c>
      <c r="K91" s="106">
        <f>Pasākumi_kārtas!R91</f>
        <v>71483894</v>
      </c>
      <c r="L91" s="251">
        <v>87</v>
      </c>
      <c r="M91" s="106">
        <f>K91</f>
        <v>71483894</v>
      </c>
      <c r="N91" s="37"/>
      <c r="O91" s="106"/>
      <c r="P91" s="37"/>
      <c r="Q91" s="106"/>
      <c r="R91" s="37"/>
      <c r="S91" s="106"/>
      <c r="T91" s="37"/>
      <c r="U91" s="106"/>
      <c r="V91" s="37"/>
      <c r="W91" s="106"/>
      <c r="X91" s="2" t="b">
        <f t="shared" si="18"/>
        <v>1</v>
      </c>
      <c r="Y91" s="37">
        <v>1</v>
      </c>
      <c r="Z91" s="108">
        <f t="shared" si="25"/>
        <v>71483894</v>
      </c>
      <c r="AA91" s="37"/>
      <c r="AB91" s="108"/>
      <c r="AC91" s="37"/>
      <c r="AD91" s="108"/>
      <c r="AE91" s="37"/>
      <c r="AF91" s="108"/>
      <c r="AG91" s="2" t="b">
        <f t="shared" si="19"/>
        <v>1</v>
      </c>
      <c r="AH91" s="37">
        <v>33</v>
      </c>
      <c r="AI91" s="108">
        <f t="shared" si="26"/>
        <v>71483894</v>
      </c>
      <c r="AJ91" s="37"/>
      <c r="AK91" s="108"/>
      <c r="AL91" s="2" t="b">
        <f t="shared" si="30"/>
        <v>1</v>
      </c>
      <c r="AM91" s="37">
        <v>9</v>
      </c>
      <c r="AN91" s="108">
        <f t="shared" si="29"/>
        <v>71483894</v>
      </c>
      <c r="AO91" s="37"/>
      <c r="AP91" s="108"/>
      <c r="AQ91" s="2" t="b">
        <f t="shared" si="22"/>
        <v>1</v>
      </c>
      <c r="AR91" s="37">
        <v>3</v>
      </c>
      <c r="AS91" s="108">
        <f t="shared" si="23"/>
        <v>71483894</v>
      </c>
      <c r="AT91" s="108"/>
      <c r="AU91" s="108"/>
      <c r="AV91" s="2" t="b">
        <f t="shared" si="24"/>
        <v>1</v>
      </c>
    </row>
    <row r="92" spans="1:48" x14ac:dyDescent="0.2">
      <c r="A92" s="85" t="str">
        <f>Pasākumi_kārtas!V92</f>
        <v>SM</v>
      </c>
      <c r="B92" s="85">
        <f>Pasākumi_kārtas!A92</f>
        <v>3</v>
      </c>
      <c r="C92" s="85" t="str">
        <f>Pasākumi_kārtas!B92</f>
        <v>3.1.</v>
      </c>
      <c r="D92" s="86" t="str">
        <f>Pasākumi_kārtas!C92</f>
        <v>Ilgtspējīga TEN-T infrastruktūra</v>
      </c>
      <c r="E92" s="85" t="str">
        <f>Pasākumi_kārtas!E92</f>
        <v>3.1.1.</v>
      </c>
      <c r="F92" s="86" t="str">
        <f>Pasākumi_kārtas!F92</f>
        <v>“Attīstīt ilgtspējīgu, pret klimatu izturīgu, inteliģentu, drošu un vairākveidu TEN-T infrastruktūru”</v>
      </c>
      <c r="G92" s="37" t="str">
        <f>Pasākumi_kārtas!J92</f>
        <v>3.1.1.5.</v>
      </c>
      <c r="H92" s="105" t="str">
        <f>Pasākumi_kārtas!K92</f>
        <v>Nacionālās nozīmes centru maģistrālo ielu un esošo maršrutu attīstība</v>
      </c>
      <c r="I92" s="37" t="str">
        <f>Pasākumi_kārtas!O92</f>
        <v>_</v>
      </c>
      <c r="J92" s="37" t="str">
        <f>Pasākumi_kārtas!P92</f>
        <v>KF</v>
      </c>
      <c r="K92" s="106">
        <f>Pasākumi_kārtas!R92</f>
        <v>16093145</v>
      </c>
      <c r="L92" s="251">
        <v>87</v>
      </c>
      <c r="M92" s="106">
        <v>10728763</v>
      </c>
      <c r="N92" s="251">
        <v>88</v>
      </c>
      <c r="O92" s="106">
        <v>5364382</v>
      </c>
      <c r="P92" s="37"/>
      <c r="Q92" s="106"/>
      <c r="R92" s="37"/>
      <c r="S92" s="106"/>
      <c r="T92" s="37"/>
      <c r="U92" s="106"/>
      <c r="V92" s="37"/>
      <c r="W92" s="106"/>
      <c r="X92" s="2" t="b">
        <f t="shared" si="18"/>
        <v>1</v>
      </c>
      <c r="Y92" s="37">
        <v>1</v>
      </c>
      <c r="Z92" s="108">
        <f t="shared" si="25"/>
        <v>16093145</v>
      </c>
      <c r="AA92" s="37"/>
      <c r="AB92" s="108"/>
      <c r="AC92" s="37"/>
      <c r="AD92" s="108"/>
      <c r="AE92" s="37"/>
      <c r="AF92" s="108"/>
      <c r="AG92" s="2" t="b">
        <f t="shared" si="19"/>
        <v>1</v>
      </c>
      <c r="AH92" s="37">
        <v>33</v>
      </c>
      <c r="AI92" s="108">
        <f t="shared" si="26"/>
        <v>16093145</v>
      </c>
      <c r="AJ92" s="37"/>
      <c r="AK92" s="108"/>
      <c r="AL92" s="2" t="b">
        <f t="shared" si="30"/>
        <v>1</v>
      </c>
      <c r="AM92" s="37">
        <v>9</v>
      </c>
      <c r="AN92" s="108">
        <f t="shared" si="29"/>
        <v>16093145</v>
      </c>
      <c r="AO92" s="37"/>
      <c r="AP92" s="108"/>
      <c r="AQ92" s="2" t="b">
        <f t="shared" si="22"/>
        <v>1</v>
      </c>
      <c r="AR92" s="37">
        <v>3</v>
      </c>
      <c r="AS92" s="108">
        <f t="shared" si="23"/>
        <v>16093145</v>
      </c>
      <c r="AT92" s="108"/>
      <c r="AU92" s="108"/>
      <c r="AV92" s="2" t="b">
        <f t="shared" si="24"/>
        <v>1</v>
      </c>
    </row>
    <row r="93" spans="1:48" x14ac:dyDescent="0.2">
      <c r="A93" s="85" t="str">
        <f>Pasākumi_kārtas!V93</f>
        <v>SM</v>
      </c>
      <c r="B93" s="85">
        <f>Pasākumi_kārtas!A93</f>
        <v>3</v>
      </c>
      <c r="C93" s="85" t="str">
        <f>Pasākumi_kārtas!B93</f>
        <v>3.1.</v>
      </c>
      <c r="D93" s="86" t="str">
        <f>Pasākumi_kārtas!C93</f>
        <v>Ilgtspējīga TEN-T infrastruktūra</v>
      </c>
      <c r="E93" s="85" t="str">
        <f>Pasākumi_kārtas!E93</f>
        <v>3.1.1.</v>
      </c>
      <c r="F93" s="86" t="str">
        <f>Pasākumi_kārtas!F93</f>
        <v>“Attīstīt ilgtspējīgu, pret klimatu izturīgu, inteliģentu, drošu un vairākveidu TEN-T infrastruktūru”</v>
      </c>
      <c r="G93" s="259" t="str">
        <f>Pasākumi_kārtas!J93</f>
        <v>3.1.1.6.</v>
      </c>
      <c r="H93" s="105" t="str">
        <f>Pasākumi_kārtas!K93</f>
        <v>Lielo ostu publiskās infrastruktūras attīstība</v>
      </c>
      <c r="I93" s="37">
        <f>Pasākumi_kārtas!O93</f>
        <v>1</v>
      </c>
      <c r="J93" s="37" t="str">
        <f>Pasākumi_kārtas!P93</f>
        <v>KF</v>
      </c>
      <c r="K93" s="106">
        <f>Pasākumi_kārtas!R93</f>
        <v>8113999</v>
      </c>
      <c r="L93" s="252">
        <v>111</v>
      </c>
      <c r="M93" s="310">
        <f>K93</f>
        <v>8113999</v>
      </c>
      <c r="N93" s="37"/>
      <c r="O93" s="106"/>
      <c r="P93" s="37"/>
      <c r="Q93" s="106"/>
      <c r="R93" s="37"/>
      <c r="S93" s="106"/>
      <c r="T93" s="37"/>
      <c r="U93" s="106"/>
      <c r="V93" s="37"/>
      <c r="W93" s="106"/>
      <c r="X93" s="2" t="b">
        <f t="shared" si="18"/>
        <v>1</v>
      </c>
      <c r="Y93" s="37">
        <v>1</v>
      </c>
      <c r="Z93" s="108">
        <f t="shared" ref="Z93:Z127" si="31">K93</f>
        <v>8113999</v>
      </c>
      <c r="AA93" s="37"/>
      <c r="AB93" s="108"/>
      <c r="AC93" s="37"/>
      <c r="AD93" s="108"/>
      <c r="AE93" s="37"/>
      <c r="AF93" s="108"/>
      <c r="AG93" s="2" t="b">
        <f t="shared" si="19"/>
        <v>1</v>
      </c>
      <c r="AH93" s="37">
        <v>33</v>
      </c>
      <c r="AI93" s="108">
        <f t="shared" si="26"/>
        <v>8113999</v>
      </c>
      <c r="AJ93" s="37"/>
      <c r="AK93" s="108"/>
      <c r="AL93" s="2" t="b">
        <f t="shared" si="30"/>
        <v>1</v>
      </c>
      <c r="AM93" s="37">
        <v>9</v>
      </c>
      <c r="AN93" s="108">
        <f t="shared" si="29"/>
        <v>8113999</v>
      </c>
      <c r="AO93" s="37"/>
      <c r="AP93" s="108"/>
      <c r="AQ93" s="2" t="b">
        <f t="shared" si="22"/>
        <v>1</v>
      </c>
      <c r="AR93" s="37">
        <v>3</v>
      </c>
      <c r="AS93" s="108">
        <f t="shared" si="23"/>
        <v>8113999</v>
      </c>
      <c r="AT93" s="108"/>
      <c r="AU93" s="108"/>
      <c r="AV93" s="2" t="b">
        <f t="shared" si="24"/>
        <v>1</v>
      </c>
    </row>
    <row r="94" spans="1:48" x14ac:dyDescent="0.2">
      <c r="A94" s="85" t="str">
        <f>Pasākumi_kārtas!V94</f>
        <v>SM</v>
      </c>
      <c r="B94" s="85">
        <f>Pasākumi_kārtas!A94</f>
        <v>3</v>
      </c>
      <c r="C94" s="85" t="str">
        <f>Pasākumi_kārtas!B94</f>
        <v>3.1.</v>
      </c>
      <c r="D94" s="86" t="str">
        <f>Pasākumi_kārtas!C94</f>
        <v>Ilgtspējīga TEN-T infrastruktūra</v>
      </c>
      <c r="E94" s="85" t="str">
        <f>Pasākumi_kārtas!E94</f>
        <v>3.1.1.</v>
      </c>
      <c r="F94" s="86" t="str">
        <f>Pasākumi_kārtas!F94</f>
        <v>“Attīstīt ilgtspējīgu, pret klimatu izturīgu, inteliģentu, drošu un vairākveidu TEN-T infrastruktūru”</v>
      </c>
      <c r="G94" s="259" t="str">
        <f>Pasākumi_kārtas!J94</f>
        <v>3.1.1.7.</v>
      </c>
      <c r="H94" s="105" t="str">
        <f>Pasākumi_kārtas!K94</f>
        <v>Iekšzemes intermodālo termināļu ("sauso ostu") attīstības projekti****</v>
      </c>
      <c r="I94" s="37" t="str">
        <f>Pasākumi_kārtas!O94</f>
        <v>_</v>
      </c>
      <c r="J94" s="37" t="str">
        <f>Pasākumi_kārtas!P94</f>
        <v>KF</v>
      </c>
      <c r="K94" s="106">
        <f>Pasākumi_kārtas!R94</f>
        <v>11298293</v>
      </c>
      <c r="L94" s="252">
        <v>109</v>
      </c>
      <c r="M94" s="310">
        <f>K94</f>
        <v>11298293</v>
      </c>
      <c r="N94" s="37"/>
      <c r="O94" s="106"/>
      <c r="P94" s="37"/>
      <c r="Q94" s="106"/>
      <c r="R94" s="37"/>
      <c r="S94" s="106"/>
      <c r="T94" s="37"/>
      <c r="U94" s="106"/>
      <c r="V94" s="37"/>
      <c r="W94" s="106"/>
      <c r="X94" s="2" t="b">
        <f t="shared" si="18"/>
        <v>1</v>
      </c>
      <c r="Y94" s="37">
        <v>1</v>
      </c>
      <c r="Z94" s="108">
        <f t="shared" si="31"/>
        <v>11298293</v>
      </c>
      <c r="AA94" s="37"/>
      <c r="AB94" s="108"/>
      <c r="AC94" s="37"/>
      <c r="AD94" s="108"/>
      <c r="AE94" s="37"/>
      <c r="AF94" s="108"/>
      <c r="AG94" s="2" t="b">
        <f t="shared" si="19"/>
        <v>1</v>
      </c>
      <c r="AH94" s="37">
        <v>33</v>
      </c>
      <c r="AI94" s="108">
        <f t="shared" si="26"/>
        <v>11298293</v>
      </c>
      <c r="AJ94" s="37"/>
      <c r="AK94" s="108"/>
      <c r="AL94" s="2" t="b">
        <f t="shared" si="30"/>
        <v>1</v>
      </c>
      <c r="AM94" s="37">
        <v>9</v>
      </c>
      <c r="AN94" s="108">
        <f t="shared" si="29"/>
        <v>11298293</v>
      </c>
      <c r="AO94" s="37"/>
      <c r="AP94" s="108"/>
      <c r="AQ94" s="2" t="b">
        <f t="shared" si="22"/>
        <v>1</v>
      </c>
      <c r="AR94" s="37">
        <v>3</v>
      </c>
      <c r="AS94" s="108">
        <f t="shared" si="23"/>
        <v>11298293</v>
      </c>
      <c r="AT94" s="108"/>
      <c r="AU94" s="108"/>
      <c r="AV94" s="2" t="b">
        <f t="shared" si="24"/>
        <v>1</v>
      </c>
    </row>
    <row r="95" spans="1:48" x14ac:dyDescent="0.2">
      <c r="A95" s="85" t="str">
        <f>Pasākumi_kārtas!V95</f>
        <v>FM</v>
      </c>
      <c r="B95" s="85">
        <f>Pasākumi_kārtas!A95</f>
        <v>3</v>
      </c>
      <c r="C95" s="85" t="str">
        <f>Pasākumi_kārtas!B95</f>
        <v>3.1.</v>
      </c>
      <c r="D95" s="86" t="str">
        <f>Pasākumi_kārtas!C95</f>
        <v>Ilgtspējīga TEN-T infrastruktūra</v>
      </c>
      <c r="E95" s="85" t="str">
        <f>Pasākumi_kārtas!E95</f>
        <v>3.1.1.</v>
      </c>
      <c r="F95" s="86" t="str">
        <f>Pasākumi_kārtas!F95</f>
        <v>“Attīstīt ilgtspējīgu, pret klimatu izturīgu, inteliģentu, drošu un vairākveidu TEN-T infrastruktūru”</v>
      </c>
      <c r="G95" s="37" t="str">
        <f>Pasākumi_kārtas!J95</f>
        <v>3.1.1.8.</v>
      </c>
      <c r="H95" s="105" t="str">
        <f>Pasākumi_kārtas!K95</f>
        <v>Robežšķērsošanas punktu attīstība</v>
      </c>
      <c r="I95" s="37" t="str">
        <f>Pasākumi_kārtas!O95</f>
        <v>_</v>
      </c>
      <c r="J95" s="37" t="str">
        <f>Pasākumi_kārtas!P95</f>
        <v>KF</v>
      </c>
      <c r="K95" s="106">
        <f>Pasākumi_kārtas!R95</f>
        <v>32414858</v>
      </c>
      <c r="L95" s="251">
        <v>91</v>
      </c>
      <c r="M95" s="311">
        <v>25518083</v>
      </c>
      <c r="N95" s="251">
        <v>92</v>
      </c>
      <c r="O95" s="106">
        <v>6896775</v>
      </c>
      <c r="P95" s="37"/>
      <c r="Q95" s="106"/>
      <c r="R95" s="37"/>
      <c r="S95" s="106"/>
      <c r="T95" s="37"/>
      <c r="U95" s="106"/>
      <c r="V95" s="37"/>
      <c r="W95" s="106"/>
      <c r="X95" s="2" t="b">
        <f t="shared" si="18"/>
        <v>1</v>
      </c>
      <c r="Y95" s="37">
        <v>1</v>
      </c>
      <c r="Z95" s="108">
        <f t="shared" si="31"/>
        <v>32414858</v>
      </c>
      <c r="AA95" s="37"/>
      <c r="AB95" s="108"/>
      <c r="AC95" s="37"/>
      <c r="AD95" s="108"/>
      <c r="AE95" s="37"/>
      <c r="AF95" s="108"/>
      <c r="AG95" s="2" t="b">
        <f t="shared" si="19"/>
        <v>1</v>
      </c>
      <c r="AH95" s="37">
        <v>33</v>
      </c>
      <c r="AI95" s="108">
        <f t="shared" si="26"/>
        <v>32414858</v>
      </c>
      <c r="AJ95" s="37"/>
      <c r="AK95" s="108"/>
      <c r="AL95" s="2" t="b">
        <f t="shared" si="30"/>
        <v>1</v>
      </c>
      <c r="AM95" s="37">
        <v>9</v>
      </c>
      <c r="AN95" s="108">
        <f t="shared" si="29"/>
        <v>32414858</v>
      </c>
      <c r="AO95" s="37"/>
      <c r="AP95" s="108"/>
      <c r="AQ95" s="2" t="b">
        <f t="shared" si="22"/>
        <v>1</v>
      </c>
      <c r="AR95" s="37">
        <v>3</v>
      </c>
      <c r="AS95" s="108">
        <f t="shared" si="23"/>
        <v>32414858</v>
      </c>
      <c r="AT95" s="108"/>
      <c r="AU95" s="108"/>
      <c r="AV95" s="2" t="b">
        <f t="shared" si="24"/>
        <v>1</v>
      </c>
    </row>
    <row r="96" spans="1:48" x14ac:dyDescent="0.2">
      <c r="A96" s="85" t="str">
        <f>Pasākumi_kārtas!V96</f>
        <v>SM</v>
      </c>
      <c r="B96" s="85">
        <f>Pasākumi_kārtas!A96</f>
        <v>3</v>
      </c>
      <c r="C96" s="85" t="str">
        <f>Pasākumi_kārtas!B96</f>
        <v>3.2.</v>
      </c>
      <c r="D96" s="86" t="str">
        <f>Pasākumi_kārtas!C96</f>
        <v>Duālas izmantojamības infrastruktūra un kiberdrošība</v>
      </c>
      <c r="E96" s="85" t="str">
        <f>Pasākumi_kārtas!E96</f>
        <v>3.2.1.</v>
      </c>
      <c r="F96" s="86" t="str">
        <f>Pasākumi_kārtas!F96</f>
        <v>"Attīstīt noturīgu aizsardzības infrastruktūru, prioritāti atbalstot divējāda lietojuma infrastruktūru, kā arī uzlabot civilo sagatavotību"</v>
      </c>
      <c r="G96" s="37" t="str">
        <f>Pasākumi_kārtas!J96</f>
        <v>3.2.1.1.</v>
      </c>
      <c r="H96" s="105" t="str">
        <f>Pasākumi_kārtas!K96</f>
        <v>Bezpilota lidaparātu uztveršanas, identifikācijas, izsekošanas un pretdarbības risinājuma ieviešana</v>
      </c>
      <c r="I96" s="37" t="str">
        <f>Pasākumi_kārtas!O96</f>
        <v>_</v>
      </c>
      <c r="J96" s="37" t="str">
        <f>Pasākumi_kārtas!P96</f>
        <v>ERAF</v>
      </c>
      <c r="K96" s="106">
        <f>Pasākumi_kārtas!R96</f>
        <v>1954863</v>
      </c>
      <c r="L96" s="251">
        <v>197</v>
      </c>
      <c r="M96" s="311">
        <f>K96</f>
        <v>1954863</v>
      </c>
      <c r="N96" s="251"/>
      <c r="O96" s="106"/>
      <c r="P96" s="37"/>
      <c r="Q96" s="106"/>
      <c r="R96" s="37"/>
      <c r="S96" s="106"/>
      <c r="T96" s="37"/>
      <c r="U96" s="106"/>
      <c r="V96" s="37"/>
      <c r="W96" s="106"/>
      <c r="X96" s="2" t="b">
        <f t="shared" si="18"/>
        <v>1</v>
      </c>
      <c r="Y96" s="37">
        <v>1</v>
      </c>
      <c r="Z96" s="108">
        <f t="shared" si="31"/>
        <v>1954863</v>
      </c>
      <c r="AA96" s="37"/>
      <c r="AB96" s="108"/>
      <c r="AC96" s="37"/>
      <c r="AD96" s="108"/>
      <c r="AE96" s="37"/>
      <c r="AF96" s="108"/>
      <c r="AG96" s="2" t="b">
        <f t="shared" si="19"/>
        <v>1</v>
      </c>
      <c r="AH96" s="37">
        <v>33</v>
      </c>
      <c r="AI96" s="108">
        <f t="shared" si="26"/>
        <v>1954863</v>
      </c>
      <c r="AJ96" s="37"/>
      <c r="AK96" s="108"/>
      <c r="AL96" s="2" t="b">
        <f t="shared" si="30"/>
        <v>1</v>
      </c>
      <c r="AM96" s="37">
        <v>9</v>
      </c>
      <c r="AN96" s="108">
        <f t="shared" si="29"/>
        <v>1954863</v>
      </c>
      <c r="AO96" s="37"/>
      <c r="AP96" s="108"/>
      <c r="AQ96" s="2" t="b">
        <f t="shared" si="22"/>
        <v>1</v>
      </c>
      <c r="AR96" s="37">
        <v>3</v>
      </c>
      <c r="AS96" s="108">
        <f t="shared" si="23"/>
        <v>1954863</v>
      </c>
      <c r="AT96" s="108"/>
      <c r="AU96" s="108"/>
      <c r="AV96" s="2" t="b">
        <f t="shared" si="24"/>
        <v>1</v>
      </c>
    </row>
    <row r="97" spans="1:48" x14ac:dyDescent="0.2">
      <c r="A97" s="85" t="str">
        <f>Pasākumi_kārtas!V97</f>
        <v>SM</v>
      </c>
      <c r="B97" s="85">
        <f>Pasākumi_kārtas!A97</f>
        <v>3</v>
      </c>
      <c r="C97" s="85" t="str">
        <f>Pasākumi_kārtas!B97</f>
        <v>3.2.</v>
      </c>
      <c r="D97" s="86" t="str">
        <f>Pasākumi_kārtas!C97</f>
        <v>Duālas izmantojamības infrastruktūra un kiberdrošība</v>
      </c>
      <c r="E97" s="85" t="str">
        <f>Pasākumi_kārtas!E97</f>
        <v>3.2.1.</v>
      </c>
      <c r="F97" s="86" t="str">
        <f>Pasākumi_kārtas!F97</f>
        <v>"Attīstīt noturīgu aizsardzības infrastruktūru, prioritāti atbalstot divējāda lietojuma infrastruktūru, kā arī uzlabot civilo sagatavotību"</v>
      </c>
      <c r="G97" s="37" t="str">
        <f>Pasākumi_kārtas!J97</f>
        <v>3.2.1.2.</v>
      </c>
      <c r="H97" s="105" t="str">
        <f>Pasākumi_kārtas!K97</f>
        <v>Uzlabot efektīvus savienojumus Daugavpils pilsētā un Latgales reģionā, pārbūvējot Vienības tiltu Daugavpilī</v>
      </c>
      <c r="I97" s="37" t="str">
        <f>Pasākumi_kārtas!O97</f>
        <v>_</v>
      </c>
      <c r="J97" s="37" t="str">
        <f>Pasākumi_kārtas!P97</f>
        <v>ERAF</v>
      </c>
      <c r="K97" s="106">
        <f>Pasākumi_kārtas!R97</f>
        <v>4323627</v>
      </c>
      <c r="L97" s="251">
        <v>198</v>
      </c>
      <c r="M97" s="311">
        <f>K97</f>
        <v>4323627</v>
      </c>
      <c r="N97" s="251"/>
      <c r="O97" s="106"/>
      <c r="P97" s="37"/>
      <c r="Q97" s="106"/>
      <c r="R97" s="37"/>
      <c r="S97" s="106"/>
      <c r="T97" s="37"/>
      <c r="U97" s="106"/>
      <c r="V97" s="37"/>
      <c r="W97" s="106"/>
      <c r="X97" s="2" t="b">
        <f t="shared" si="18"/>
        <v>1</v>
      </c>
      <c r="Y97" s="37">
        <v>1</v>
      </c>
      <c r="Z97" s="108">
        <f t="shared" si="31"/>
        <v>4323627</v>
      </c>
      <c r="AA97" s="37"/>
      <c r="AB97" s="108"/>
      <c r="AC97" s="37"/>
      <c r="AD97" s="108"/>
      <c r="AE97" s="37"/>
      <c r="AF97" s="108"/>
      <c r="AG97" s="2" t="b">
        <f t="shared" si="19"/>
        <v>1</v>
      </c>
      <c r="AH97" s="37">
        <v>33</v>
      </c>
      <c r="AI97" s="108">
        <f t="shared" si="26"/>
        <v>4323627</v>
      </c>
      <c r="AJ97" s="37"/>
      <c r="AK97" s="108"/>
      <c r="AL97" s="2" t="b">
        <f t="shared" si="30"/>
        <v>1</v>
      </c>
      <c r="AM97" s="37">
        <v>9</v>
      </c>
      <c r="AN97" s="108">
        <f t="shared" si="29"/>
        <v>4323627</v>
      </c>
      <c r="AO97" s="37"/>
      <c r="AP97" s="108"/>
      <c r="AQ97" s="2" t="b">
        <f t="shared" si="22"/>
        <v>1</v>
      </c>
      <c r="AR97" s="37">
        <v>3</v>
      </c>
      <c r="AS97" s="108">
        <f t="shared" si="23"/>
        <v>4323627</v>
      </c>
      <c r="AT97" s="108"/>
      <c r="AU97" s="108"/>
      <c r="AV97" s="2" t="b">
        <f t="shared" si="24"/>
        <v>1</v>
      </c>
    </row>
    <row r="98" spans="1:48" x14ac:dyDescent="0.2">
      <c r="A98" s="85" t="str">
        <f>Pasākumi_kārtas!V98</f>
        <v>VARAM</v>
      </c>
      <c r="B98" s="85">
        <f>Pasākumi_kārtas!A98</f>
        <v>3</v>
      </c>
      <c r="C98" s="85" t="str">
        <f>Pasākumi_kārtas!B98</f>
        <v>3.2.</v>
      </c>
      <c r="D98" s="86" t="str">
        <f>Pasākumi_kārtas!C98</f>
        <v>Duālas izmantojamības infrastruktūra un kiberdrošība</v>
      </c>
      <c r="E98" s="85" t="str">
        <f>Pasākumi_kārtas!E98</f>
        <v>3.2.1.</v>
      </c>
      <c r="F98" s="86" t="str">
        <f>Pasākumi_kārtas!F98</f>
        <v>"Attīstīt noturīgu aizsardzības infrastruktūru, prioritāti atbalstot divējāda lietojuma infrastruktūru, kā arī uzlabot civilo sagatavotību"</v>
      </c>
      <c r="G98" s="37" t="str">
        <f>Pasākumi_kārtas!J98</f>
        <v>3.2.1.3.</v>
      </c>
      <c r="H98" s="105" t="str">
        <f>Pasākumi_kārtas!K98</f>
        <v>IKT risinājumu un pakalpojumu kiberdrošības paaugstināšana</v>
      </c>
      <c r="I98" s="37" t="str">
        <f>Pasākumi_kārtas!O98</f>
        <v>_</v>
      </c>
      <c r="J98" s="37" t="str">
        <f>Pasākumi_kārtas!P98</f>
        <v>ERAF</v>
      </c>
      <c r="K98" s="106">
        <f>Pasākumi_kārtas!R98</f>
        <v>33305324</v>
      </c>
      <c r="L98" s="251">
        <v>16</v>
      </c>
      <c r="M98" s="311">
        <v>30640899</v>
      </c>
      <c r="N98" s="251">
        <v>36</v>
      </c>
      <c r="O98" s="106">
        <v>2664425</v>
      </c>
      <c r="P98" s="37"/>
      <c r="Q98" s="106"/>
      <c r="R98" s="37"/>
      <c r="S98" s="106"/>
      <c r="T98" s="37"/>
      <c r="U98" s="106"/>
      <c r="V98" s="37"/>
      <c r="W98" s="106"/>
      <c r="X98" s="2" t="b">
        <f t="shared" si="18"/>
        <v>1</v>
      </c>
      <c r="Y98" s="37">
        <v>1</v>
      </c>
      <c r="Z98" s="108">
        <f t="shared" si="31"/>
        <v>33305324</v>
      </c>
      <c r="AA98" s="37"/>
      <c r="AB98" s="108"/>
      <c r="AC98" s="37"/>
      <c r="AD98" s="108"/>
      <c r="AE98" s="37"/>
      <c r="AF98" s="108"/>
      <c r="AG98" s="2" t="b">
        <f t="shared" si="19"/>
        <v>1</v>
      </c>
      <c r="AH98" s="37">
        <v>33</v>
      </c>
      <c r="AI98" s="108">
        <f t="shared" si="26"/>
        <v>33305324</v>
      </c>
      <c r="AJ98" s="37"/>
      <c r="AK98" s="108"/>
      <c r="AL98" s="2" t="b">
        <f t="shared" si="30"/>
        <v>1</v>
      </c>
      <c r="AM98" s="37">
        <v>9</v>
      </c>
      <c r="AN98" s="108">
        <f t="shared" si="29"/>
        <v>33305324</v>
      </c>
      <c r="AO98" s="37"/>
      <c r="AP98" s="108"/>
      <c r="AQ98" s="2" t="b">
        <f t="shared" si="22"/>
        <v>1</v>
      </c>
      <c r="AR98" s="37">
        <v>3</v>
      </c>
      <c r="AS98" s="108">
        <f t="shared" si="23"/>
        <v>33305324</v>
      </c>
      <c r="AT98" s="108"/>
      <c r="AU98" s="108"/>
      <c r="AV98" s="2" t="b">
        <f t="shared" si="24"/>
        <v>1</v>
      </c>
    </row>
    <row r="99" spans="1:48" x14ac:dyDescent="0.2">
      <c r="A99" s="85" t="str">
        <f>Pasākumi_kārtas!V99</f>
        <v>VARAM</v>
      </c>
      <c r="B99" s="85">
        <f>Pasākumi_kārtas!A99</f>
        <v>3</v>
      </c>
      <c r="C99" s="85" t="str">
        <f>Pasākumi_kārtas!B99</f>
        <v>3.2.</v>
      </c>
      <c r="D99" s="86" t="str">
        <f>Pasākumi_kārtas!C99</f>
        <v>Duālas izmantojamības infrastruktūra un kiberdrošība</v>
      </c>
      <c r="E99" s="85" t="str">
        <f>Pasākumi_kārtas!E99</f>
        <v>3.2.1.</v>
      </c>
      <c r="F99" s="86" t="str">
        <f>Pasākumi_kārtas!F99</f>
        <v>"Attīstīt noturīgu aizsardzības infrastruktūru, prioritāti atbalstot divējāda lietojuma infrastruktūru, kā arī uzlabot civilo sagatavotību"</v>
      </c>
      <c r="G99" s="37" t="str">
        <f>Pasākumi_kārtas!J99</f>
        <v>3.2.1.4.</v>
      </c>
      <c r="H99" s="105" t="str">
        <f>Pasākumi_kārtas!K99</f>
        <v>Divējāda lietojuma infrastruktūras attīstība</v>
      </c>
      <c r="I99" s="37" t="str">
        <f>Pasākumi_kārtas!O99</f>
        <v>_</v>
      </c>
      <c r="J99" s="37" t="str">
        <f>Pasākumi_kārtas!P99</f>
        <v>ERAF</v>
      </c>
      <c r="K99" s="106">
        <f>Pasākumi_kārtas!R99</f>
        <v>13812500</v>
      </c>
      <c r="L99" s="251">
        <v>198</v>
      </c>
      <c r="M99" s="311">
        <f>K99</f>
        <v>13812500</v>
      </c>
      <c r="N99" s="251"/>
      <c r="O99" s="106"/>
      <c r="P99" s="37"/>
      <c r="Q99" s="106"/>
      <c r="R99" s="37"/>
      <c r="S99" s="106"/>
      <c r="T99" s="37"/>
      <c r="U99" s="106"/>
      <c r="V99" s="37"/>
      <c r="W99" s="106"/>
      <c r="X99" s="2" t="b">
        <f t="shared" si="18"/>
        <v>1</v>
      </c>
      <c r="Y99" s="37">
        <v>1</v>
      </c>
      <c r="Z99" s="108">
        <f>K99</f>
        <v>13812500</v>
      </c>
      <c r="AA99" s="37"/>
      <c r="AB99" s="108"/>
      <c r="AC99" s="37"/>
      <c r="AD99" s="108"/>
      <c r="AE99" s="37"/>
      <c r="AF99" s="108"/>
      <c r="AG99" s="2" t="b">
        <f t="shared" si="19"/>
        <v>1</v>
      </c>
      <c r="AH99" s="37">
        <v>19</v>
      </c>
      <c r="AI99" s="108">
        <f t="shared" si="26"/>
        <v>13812500</v>
      </c>
      <c r="AJ99" s="37"/>
      <c r="AK99" s="108"/>
      <c r="AL99" s="2" t="b">
        <f t="shared" si="30"/>
        <v>1</v>
      </c>
      <c r="AM99" s="37">
        <v>9</v>
      </c>
      <c r="AN99" s="108">
        <f t="shared" si="29"/>
        <v>13812500</v>
      </c>
      <c r="AO99" s="37"/>
      <c r="AP99" s="108"/>
      <c r="AQ99" s="2" t="b">
        <f t="shared" si="22"/>
        <v>1</v>
      </c>
      <c r="AR99" s="37">
        <v>3</v>
      </c>
      <c r="AS99" s="108">
        <f t="shared" si="23"/>
        <v>13812500</v>
      </c>
      <c r="AT99" s="108"/>
      <c r="AU99" s="108"/>
      <c r="AV99" s="2" t="b">
        <f t="shared" si="24"/>
        <v>1</v>
      </c>
    </row>
    <row r="100" spans="1:48" x14ac:dyDescent="0.2">
      <c r="A100" s="85" t="str">
        <f>Pasākumi_kārtas!V100</f>
        <v>IeM</v>
      </c>
      <c r="B100" s="85">
        <f>Pasākumi_kārtas!A100</f>
        <v>3</v>
      </c>
      <c r="C100" s="85" t="str">
        <f>Pasākumi_kārtas!B100</f>
        <v>3.2.</v>
      </c>
      <c r="D100" s="86" t="str">
        <f>Pasākumi_kārtas!C100</f>
        <v>Duālas izmantojamības infrastruktūra un kiberdrošība</v>
      </c>
      <c r="E100" s="85" t="str">
        <f>Pasākumi_kārtas!E100</f>
        <v>3.2.1.</v>
      </c>
      <c r="F100" s="86" t="str">
        <f>Pasākumi_kārtas!F100</f>
        <v>"Attīstīt noturīgu aizsardzības infrastruktūru, prioritāti atbalstot divējāda lietojuma infrastruktūru, kā arī uzlabot civilo sagatavotību"</v>
      </c>
      <c r="G100" s="256" t="str">
        <f>Pasākumi_kārtas!J100</f>
        <v>3.2.1.5.</v>
      </c>
      <c r="H100" s="105" t="str">
        <f>Pasākumi_kārtas!K100</f>
        <v>Katastrofu pārvaldības centru būvniecība</v>
      </c>
      <c r="I100" s="37" t="str">
        <f>Pasākumi_kārtas!O100</f>
        <v>_</v>
      </c>
      <c r="J100" s="37" t="str">
        <f>Pasākumi_kārtas!P100</f>
        <v>ERAF</v>
      </c>
      <c r="K100" s="106">
        <f>Pasākumi_kārtas!R100</f>
        <v>24669413</v>
      </c>
      <c r="L100" s="257">
        <v>59</v>
      </c>
      <c r="M100" s="311">
        <f>K100</f>
        <v>24669413</v>
      </c>
      <c r="N100" s="37"/>
      <c r="O100" s="106"/>
      <c r="P100" s="37"/>
      <c r="Q100" s="106"/>
      <c r="R100" s="37"/>
      <c r="S100" s="106"/>
      <c r="T100" s="37"/>
      <c r="U100" s="106"/>
      <c r="V100" s="37"/>
      <c r="W100" s="106"/>
      <c r="X100" s="2" t="b">
        <f t="shared" si="18"/>
        <v>1</v>
      </c>
      <c r="Y100" s="37">
        <v>1</v>
      </c>
      <c r="Z100" s="108">
        <f>K100</f>
        <v>24669413</v>
      </c>
      <c r="AA100" s="37"/>
      <c r="AB100" s="108"/>
      <c r="AC100" s="37"/>
      <c r="AD100" s="108"/>
      <c r="AE100" s="37"/>
      <c r="AF100" s="108"/>
      <c r="AG100" s="2" t="b">
        <f t="shared" si="19"/>
        <v>1</v>
      </c>
      <c r="AH100" s="37">
        <v>33</v>
      </c>
      <c r="AI100" s="108">
        <f t="shared" si="26"/>
        <v>24669413</v>
      </c>
      <c r="AJ100" s="37"/>
      <c r="AK100" s="108"/>
      <c r="AL100" s="2" t="b">
        <f t="shared" si="30"/>
        <v>1</v>
      </c>
      <c r="AM100" s="37">
        <v>9</v>
      </c>
      <c r="AN100" s="108">
        <f t="shared" si="29"/>
        <v>24669413</v>
      </c>
      <c r="AO100" s="37"/>
      <c r="AP100" s="108"/>
      <c r="AQ100" s="2" t="b">
        <f t="shared" si="22"/>
        <v>1</v>
      </c>
      <c r="AR100" s="37">
        <v>3</v>
      </c>
      <c r="AS100" s="108">
        <f t="shared" si="23"/>
        <v>24669413</v>
      </c>
      <c r="AT100" s="108"/>
      <c r="AU100" s="108"/>
      <c r="AV100" s="2" t="b">
        <f t="shared" si="24"/>
        <v>1</v>
      </c>
    </row>
    <row r="101" spans="1:48" x14ac:dyDescent="0.2">
      <c r="A101" s="85" t="str">
        <f>Pasākumi_kārtas!V101</f>
        <v>SM</v>
      </c>
      <c r="B101" s="85">
        <f>Pasākumi_kārtas!A101</f>
        <v>3</v>
      </c>
      <c r="C101" s="85" t="str">
        <f>Pasākumi_kārtas!B101</f>
        <v>3.3.</v>
      </c>
      <c r="D101" s="86" t="str">
        <f>Pasākumi_kārtas!C101</f>
        <v>Militārās mobilitātes stiprināšana - dzelzceļš un ostas</v>
      </c>
      <c r="E101" s="85" t="str">
        <f>Pasākumi_kārtas!E101</f>
        <v>3.3.1.</v>
      </c>
      <c r="F101" s="86" t="str">
        <f>Pasākumi_kārtas!F101</f>
        <v>"Attīstīt noturīgu aizsardzības infrastruktūru, veicinot militāro mobilitāti Eiropas Savienībā"</v>
      </c>
      <c r="G101" s="256" t="str">
        <f>Pasākumi_kārtas!J101</f>
        <v>3.3.1.1.</v>
      </c>
      <c r="H101" s="105" t="str">
        <f>Pasākumi_kārtas!K101</f>
        <v>Dzelzceļa infrastruktūras attīstība un energoefektivitātes uzlabošana sabiedriskajos pasažieru pārvadājumos</v>
      </c>
      <c r="I101" s="37" t="str">
        <f>Pasākumi_kārtas!O101</f>
        <v>_</v>
      </c>
      <c r="J101" s="37" t="str">
        <f>Pasākumi_kārtas!P101</f>
        <v>KF</v>
      </c>
      <c r="K101" s="106">
        <f>Pasākumi_kārtas!R101</f>
        <v>224550286</v>
      </c>
      <c r="L101" s="257">
        <v>100</v>
      </c>
      <c r="M101" s="311">
        <f>K101</f>
        <v>224550286</v>
      </c>
      <c r="N101" s="251"/>
      <c r="O101" s="106"/>
      <c r="P101" s="37"/>
      <c r="Q101" s="106"/>
      <c r="R101" s="37"/>
      <c r="S101" s="106"/>
      <c r="T101" s="37"/>
      <c r="U101" s="106"/>
      <c r="V101" s="37"/>
      <c r="W101" s="106"/>
      <c r="X101" s="2" t="b">
        <f t="shared" si="18"/>
        <v>1</v>
      </c>
      <c r="Y101" s="37">
        <v>1</v>
      </c>
      <c r="Z101" s="108">
        <f>K101</f>
        <v>224550286</v>
      </c>
      <c r="AA101" s="37"/>
      <c r="AB101" s="108"/>
      <c r="AC101" s="37"/>
      <c r="AD101" s="108"/>
      <c r="AE101" s="37"/>
      <c r="AF101" s="108"/>
      <c r="AG101" s="2" t="b">
        <f t="shared" si="19"/>
        <v>1</v>
      </c>
      <c r="AH101" s="37">
        <v>33</v>
      </c>
      <c r="AI101" s="108">
        <f t="shared" si="26"/>
        <v>224550286</v>
      </c>
      <c r="AJ101" s="37"/>
      <c r="AK101" s="108"/>
      <c r="AL101" s="2" t="b">
        <f t="shared" si="30"/>
        <v>1</v>
      </c>
      <c r="AM101" s="37">
        <v>9</v>
      </c>
      <c r="AN101" s="108">
        <f t="shared" si="29"/>
        <v>224550286</v>
      </c>
      <c r="AO101" s="37"/>
      <c r="AP101" s="108"/>
      <c r="AQ101" s="2" t="b">
        <f t="shared" si="22"/>
        <v>1</v>
      </c>
      <c r="AR101" s="37">
        <v>3</v>
      </c>
      <c r="AS101" s="108">
        <f t="shared" si="23"/>
        <v>224550286</v>
      </c>
      <c r="AT101" s="108"/>
      <c r="AU101" s="108"/>
      <c r="AV101" s="2" t="b">
        <f t="shared" si="24"/>
        <v>1</v>
      </c>
    </row>
    <row r="102" spans="1:48" x14ac:dyDescent="0.2">
      <c r="A102" s="85" t="str">
        <f>Pasākumi_kārtas!V102</f>
        <v>SM</v>
      </c>
      <c r="B102" s="85">
        <f>Pasākumi_kārtas!A102</f>
        <v>3</v>
      </c>
      <c r="C102" s="85" t="str">
        <f>Pasākumi_kārtas!B102</f>
        <v>3.3.</v>
      </c>
      <c r="D102" s="86" t="str">
        <f>Pasākumi_kārtas!C102</f>
        <v>Militārās mobilitātes stiprināšana - dzelzceļš un ostas</v>
      </c>
      <c r="E102" s="85" t="str">
        <f>Pasākumi_kārtas!E102</f>
        <v>3.3.1.</v>
      </c>
      <c r="F102" s="86" t="str">
        <f>Pasākumi_kārtas!F102</f>
        <v>"Attīstīt noturīgu aizsardzības infrastruktūru, veicinot militāro mobilitāti Eiropas Savienībā</v>
      </c>
      <c r="G102" s="256" t="str">
        <f>Pasākumi_kārtas!J102</f>
        <v>3.3.1.2.</v>
      </c>
      <c r="H102" s="105" t="str">
        <f>Pasākumi_kārtas!K102</f>
        <v>Lielo ostu divējāda lietojuma publiskās infrastruktūras attīstība</v>
      </c>
      <c r="I102" s="37" t="str">
        <f>Pasākumi_kārtas!O102</f>
        <v>_</v>
      </c>
      <c r="J102" s="37" t="str">
        <f>Pasākumi_kārtas!P102</f>
        <v>KF</v>
      </c>
      <c r="K102" s="106">
        <f>Pasākumi_kārtas!R102</f>
        <v>21325092</v>
      </c>
      <c r="L102" s="251">
        <v>198</v>
      </c>
      <c r="M102" s="311">
        <f>K102</f>
        <v>21325092</v>
      </c>
      <c r="N102" s="251"/>
      <c r="O102" s="106"/>
      <c r="P102" s="37"/>
      <c r="Q102" s="106"/>
      <c r="R102" s="37"/>
      <c r="S102" s="106"/>
      <c r="T102" s="37"/>
      <c r="U102" s="106"/>
      <c r="V102" s="37"/>
      <c r="W102" s="106"/>
      <c r="X102" s="2" t="b">
        <f t="shared" si="18"/>
        <v>1</v>
      </c>
      <c r="Y102" s="37">
        <v>1</v>
      </c>
      <c r="Z102" s="108">
        <f>K102</f>
        <v>21325092</v>
      </c>
      <c r="AA102" s="37"/>
      <c r="AB102" s="108"/>
      <c r="AC102" s="37"/>
      <c r="AD102" s="108"/>
      <c r="AE102" s="37"/>
      <c r="AF102" s="108"/>
      <c r="AG102" s="2" t="b">
        <f t="shared" si="19"/>
        <v>1</v>
      </c>
      <c r="AH102" s="37">
        <v>33</v>
      </c>
      <c r="AI102" s="108">
        <f t="shared" si="26"/>
        <v>21325092</v>
      </c>
      <c r="AJ102" s="37"/>
      <c r="AK102" s="108"/>
      <c r="AL102" s="2" t="b">
        <f t="shared" si="30"/>
        <v>1</v>
      </c>
      <c r="AM102" s="37">
        <v>9</v>
      </c>
      <c r="AN102" s="108">
        <f t="shared" si="29"/>
        <v>21325092</v>
      </c>
      <c r="AO102" s="37"/>
      <c r="AP102" s="108"/>
      <c r="AQ102" s="2" t="b">
        <f t="shared" si="22"/>
        <v>1</v>
      </c>
      <c r="AR102" s="37">
        <v>3</v>
      </c>
      <c r="AS102" s="108">
        <f t="shared" si="23"/>
        <v>21325092</v>
      </c>
      <c r="AT102" s="108"/>
      <c r="AU102" s="108"/>
      <c r="AV102" s="2" t="b">
        <f t="shared" si="24"/>
        <v>1</v>
      </c>
    </row>
    <row r="103" spans="1:48" x14ac:dyDescent="0.2">
      <c r="A103" s="85" t="str">
        <f>Pasākumi_kārtas!V103</f>
        <v>VM</v>
      </c>
      <c r="B103" s="85">
        <f>Pasākumi_kārtas!A103</f>
        <v>4</v>
      </c>
      <c r="C103" s="85" t="str">
        <f>Pasākumi_kārtas!B103</f>
        <v>4.1.</v>
      </c>
      <c r="D103" s="86" t="str">
        <f>Pasākumi_kārtas!C103</f>
        <v>Veselības veicināšana un aprūpe</v>
      </c>
      <c r="E103" s="85" t="str">
        <f>Pasākumi_kārtas!E103</f>
        <v>4.1.1.</v>
      </c>
      <c r="F103" s="86" t="str">
        <f>Pasākumi_kārtas!F103</f>
        <v>“Nodrošināt vienlīdzīgu piekļuvi veselības aprūpei un stiprināt veselības sistēmu, tostarp primārās veselības aprūpes noturību, un sekmēt pāreju no aprūpes iestādē uz ģimenē un kopienā balstītu aprūpi”</v>
      </c>
      <c r="G103" s="37" t="str">
        <f>Pasākumi_kārtas!J103</f>
        <v>4.1.1.1.</v>
      </c>
      <c r="H103" s="105" t="str">
        <f>Pasākumi_kārtas!K103</f>
        <v>Ārstniecības iestāžu infrastruktūras attīstība****</v>
      </c>
      <c r="I103" s="37">
        <f>Pasākumi_kārtas!O103</f>
        <v>1</v>
      </c>
      <c r="J103" s="37" t="str">
        <f>Pasākumi_kārtas!P103</f>
        <v>ERAF</v>
      </c>
      <c r="K103" s="106">
        <f>Pasākumi_kārtas!R103</f>
        <v>150476289</v>
      </c>
      <c r="L103" s="251">
        <v>128</v>
      </c>
      <c r="M103" s="311">
        <v>24076205</v>
      </c>
      <c r="N103" s="251">
        <v>129</v>
      </c>
      <c r="O103" s="106">
        <v>30095258</v>
      </c>
      <c r="P103" s="252">
        <v>44</v>
      </c>
      <c r="Q103" s="106">
        <v>96304826</v>
      </c>
      <c r="R103" s="37"/>
      <c r="S103" s="106"/>
      <c r="T103" s="37"/>
      <c r="U103" s="106"/>
      <c r="V103" s="37"/>
      <c r="W103" s="106"/>
      <c r="X103" s="2" t="b">
        <f t="shared" si="18"/>
        <v>1</v>
      </c>
      <c r="Y103" s="37">
        <v>1</v>
      </c>
      <c r="Z103" s="108">
        <f t="shared" si="31"/>
        <v>150476289</v>
      </c>
      <c r="AA103" s="37"/>
      <c r="AB103" s="108"/>
      <c r="AC103" s="37"/>
      <c r="AD103" s="108"/>
      <c r="AE103" s="37"/>
      <c r="AF103" s="108"/>
      <c r="AG103" s="2" t="b">
        <f t="shared" si="19"/>
        <v>1</v>
      </c>
      <c r="AH103" s="37">
        <v>33</v>
      </c>
      <c r="AI103" s="108">
        <f t="shared" si="26"/>
        <v>150476289</v>
      </c>
      <c r="AJ103" s="37"/>
      <c r="AK103" s="108"/>
      <c r="AL103" s="2" t="b">
        <f t="shared" si="30"/>
        <v>1</v>
      </c>
      <c r="AM103" s="37">
        <v>10</v>
      </c>
      <c r="AN103" s="108">
        <f t="shared" si="29"/>
        <v>150476289</v>
      </c>
      <c r="AO103" s="37"/>
      <c r="AP103" s="108"/>
      <c r="AQ103" s="2" t="b">
        <f t="shared" si="22"/>
        <v>1</v>
      </c>
      <c r="AR103" s="37">
        <v>3</v>
      </c>
      <c r="AS103" s="108">
        <f t="shared" si="23"/>
        <v>150476289</v>
      </c>
      <c r="AT103" s="108"/>
      <c r="AU103" s="108"/>
      <c r="AV103" s="2" t="b">
        <f t="shared" si="24"/>
        <v>1</v>
      </c>
    </row>
    <row r="104" spans="1:48" x14ac:dyDescent="0.2">
      <c r="A104" s="85" t="str">
        <f>Pasākumi_kārtas!V104</f>
        <v>VM</v>
      </c>
      <c r="B104" s="85">
        <f>Pasākumi_kārtas!A104</f>
        <v>4</v>
      </c>
      <c r="C104" s="85" t="str">
        <f>Pasākumi_kārtas!B104</f>
        <v>4.1.</v>
      </c>
      <c r="D104" s="86" t="str">
        <f>Pasākumi_kārtas!C104</f>
        <v>Veselības veicināšana un aprūpe</v>
      </c>
      <c r="E104" s="85" t="str">
        <f>Pasākumi_kārtas!E104</f>
        <v>4.1.1.</v>
      </c>
      <c r="F104" s="86" t="str">
        <f>Pasākumi_kārtas!F104</f>
        <v>“Nodrošināt vienlīdzīgu piekļuvi veselības aprūpei un stiprināt veselības sistēmu, tostarp primārās veselības aprūpes noturību, un sekmēt pāreju no aprūpes iestādē uz ģimenē un kopienā balstītu aprūpi”</v>
      </c>
      <c r="G104" s="37" t="str">
        <f>Pasākumi_kārtas!J104</f>
        <v>4.1.1.1.</v>
      </c>
      <c r="H104" s="105" t="str">
        <f>Pasākumi_kārtas!K104</f>
        <v>Ārstniecības iestāžu infrastruktūras attīstība</v>
      </c>
      <c r="I104" s="37">
        <f>Pasākumi_kārtas!O104</f>
        <v>2</v>
      </c>
      <c r="J104" s="37" t="str">
        <f>Pasākumi_kārtas!P104</f>
        <v>ERAF</v>
      </c>
      <c r="K104" s="106">
        <f>Pasākumi_kārtas!R104</f>
        <v>12826335</v>
      </c>
      <c r="L104" s="251">
        <v>128</v>
      </c>
      <c r="M104" s="311">
        <v>2052214</v>
      </c>
      <c r="N104" s="251">
        <v>129</v>
      </c>
      <c r="O104" s="106">
        <v>2565267</v>
      </c>
      <c r="P104" s="252">
        <v>44</v>
      </c>
      <c r="Q104" s="106">
        <v>8208854</v>
      </c>
      <c r="R104" s="37"/>
      <c r="S104" s="106"/>
      <c r="T104" s="37"/>
      <c r="U104" s="106"/>
      <c r="V104" s="37"/>
      <c r="W104" s="106"/>
      <c r="X104" s="2" t="b">
        <f t="shared" si="18"/>
        <v>1</v>
      </c>
      <c r="Y104" s="37">
        <v>1</v>
      </c>
      <c r="Z104" s="108">
        <f t="shared" si="31"/>
        <v>12826335</v>
      </c>
      <c r="AA104" s="37"/>
      <c r="AB104" s="108"/>
      <c r="AC104" s="37"/>
      <c r="AD104" s="108"/>
      <c r="AE104" s="37"/>
      <c r="AF104" s="108"/>
      <c r="AG104" s="2" t="b">
        <f t="shared" si="19"/>
        <v>1</v>
      </c>
      <c r="AH104" s="37">
        <v>33</v>
      </c>
      <c r="AI104" s="108">
        <f t="shared" ref="AI104:AI132" si="32">K104</f>
        <v>12826335</v>
      </c>
      <c r="AJ104" s="37"/>
      <c r="AK104" s="108"/>
      <c r="AL104" s="2" t="b">
        <f t="shared" si="30"/>
        <v>1</v>
      </c>
      <c r="AM104" s="37">
        <v>10</v>
      </c>
      <c r="AN104" s="108">
        <f t="shared" si="29"/>
        <v>12826335</v>
      </c>
      <c r="AO104" s="37"/>
      <c r="AP104" s="108"/>
      <c r="AQ104" s="2" t="b">
        <f t="shared" si="22"/>
        <v>1</v>
      </c>
      <c r="AR104" s="37">
        <v>3</v>
      </c>
      <c r="AS104" s="108">
        <f t="shared" si="23"/>
        <v>12826335</v>
      </c>
      <c r="AT104" s="108"/>
      <c r="AU104" s="108"/>
      <c r="AV104" s="2" t="b">
        <f t="shared" si="24"/>
        <v>1</v>
      </c>
    </row>
    <row r="105" spans="1:48" x14ac:dyDescent="0.2">
      <c r="A105" s="85" t="str">
        <f>Pasākumi_kārtas!V105</f>
        <v>VM</v>
      </c>
      <c r="B105" s="85">
        <f>Pasākumi_kārtas!A105</f>
        <v>4</v>
      </c>
      <c r="C105" s="85" t="str">
        <f>Pasākumi_kārtas!B105</f>
        <v>4.1.</v>
      </c>
      <c r="D105" s="86" t="str">
        <f>Pasākumi_kārtas!C105</f>
        <v>Veselības veicināšana un aprūpe</v>
      </c>
      <c r="E105" s="85" t="str">
        <f>Pasākumi_kārtas!E105</f>
        <v>4.1.1.</v>
      </c>
      <c r="F105" s="86" t="str">
        <f>Pasākumi_kārtas!F105</f>
        <v>“Nodrošināt vienlīdzīgu piekļuvi veselības aprūpei un stiprināt veselības sistēmu, tostarp primārās veselības aprūpes noturību, un sekmēt pāreju no aprūpes iestādē uz ģimenē un kopienā balstītu aprūpi”</v>
      </c>
      <c r="G105" s="37" t="str">
        <f>Pasākumi_kārtas!J105</f>
        <v>4.1.1.1.</v>
      </c>
      <c r="H105" s="105" t="str">
        <f>Pasākumi_kārtas!K105</f>
        <v>Ārstniecības iestāžu infrastruktūras attīstība</v>
      </c>
      <c r="I105" s="37">
        <f>Pasākumi_kārtas!O105</f>
        <v>3</v>
      </c>
      <c r="J105" s="37" t="str">
        <f>Pasākumi_kārtas!P105</f>
        <v>ERAF</v>
      </c>
      <c r="K105" s="106">
        <f>Pasākumi_kārtas!R105</f>
        <v>6764203</v>
      </c>
      <c r="L105" s="251">
        <v>128</v>
      </c>
      <c r="M105" s="311">
        <v>1082272</v>
      </c>
      <c r="N105" s="251">
        <v>129</v>
      </c>
      <c r="O105" s="106">
        <v>1352841</v>
      </c>
      <c r="P105" s="252">
        <v>44</v>
      </c>
      <c r="Q105" s="106">
        <v>4329090</v>
      </c>
      <c r="R105" s="37"/>
      <c r="S105" s="106"/>
      <c r="T105" s="37"/>
      <c r="U105" s="106"/>
      <c r="V105" s="37"/>
      <c r="W105" s="106"/>
      <c r="X105" s="2" t="b">
        <f t="shared" si="18"/>
        <v>1</v>
      </c>
      <c r="Y105" s="37">
        <v>1</v>
      </c>
      <c r="Z105" s="108">
        <f t="shared" si="31"/>
        <v>6764203</v>
      </c>
      <c r="AA105" s="37"/>
      <c r="AB105" s="108"/>
      <c r="AC105" s="37"/>
      <c r="AD105" s="108"/>
      <c r="AE105" s="37"/>
      <c r="AF105" s="108"/>
      <c r="AG105" s="2" t="b">
        <f t="shared" si="19"/>
        <v>1</v>
      </c>
      <c r="AH105" s="37">
        <v>33</v>
      </c>
      <c r="AI105" s="108">
        <f t="shared" si="32"/>
        <v>6764203</v>
      </c>
      <c r="AJ105" s="37"/>
      <c r="AK105" s="108"/>
      <c r="AL105" s="2" t="b">
        <f t="shared" si="30"/>
        <v>1</v>
      </c>
      <c r="AM105" s="37">
        <v>10</v>
      </c>
      <c r="AN105" s="108">
        <f t="shared" si="29"/>
        <v>6764203</v>
      </c>
      <c r="AO105" s="37"/>
      <c r="AP105" s="108"/>
      <c r="AQ105" s="2" t="b">
        <f t="shared" si="22"/>
        <v>1</v>
      </c>
      <c r="AR105" s="37">
        <v>3</v>
      </c>
      <c r="AS105" s="108">
        <f t="shared" si="23"/>
        <v>6764203</v>
      </c>
      <c r="AT105" s="108"/>
      <c r="AU105" s="108"/>
      <c r="AV105" s="2" t="b">
        <f t="shared" si="24"/>
        <v>1</v>
      </c>
    </row>
    <row r="106" spans="1:48" x14ac:dyDescent="0.2">
      <c r="A106" s="85" t="str">
        <f>Pasākumi_kārtas!V106</f>
        <v>VM</v>
      </c>
      <c r="B106" s="85">
        <f>Pasākumi_kārtas!A106</f>
        <v>4</v>
      </c>
      <c r="C106" s="85" t="str">
        <f>Pasākumi_kārtas!B106</f>
        <v>4.1.</v>
      </c>
      <c r="D106" s="86" t="str">
        <f>Pasākumi_kārtas!C106</f>
        <v>Veselības veicināšana un aprūpe</v>
      </c>
      <c r="E106" s="85" t="str">
        <f>Pasākumi_kārtas!E106</f>
        <v>4.1.1.</v>
      </c>
      <c r="F106" s="86" t="str">
        <f>Pasākumi_kārtas!F106</f>
        <v>“Nodrošināt vienlīdzīgu piekļuvi veselības aprūpei un stiprināt veselības sistēmu, tostarp primārās veselības aprūpes noturību, un sekmēt pāreju no aprūpes iestādē uz ģimenē un kopienā balstītu aprūpi”</v>
      </c>
      <c r="G106" s="37" t="str">
        <f>Pasākumi_kārtas!J106</f>
        <v>4.1.1.1.</v>
      </c>
      <c r="H106" s="105" t="str">
        <f>Pasākumi_kārtas!K106</f>
        <v>Ārstniecības iestāžu infrastruktūras attīstība</v>
      </c>
      <c r="I106" s="37">
        <f>Pasākumi_kārtas!O106</f>
        <v>4</v>
      </c>
      <c r="J106" s="37" t="str">
        <f>Pasākumi_kārtas!P106</f>
        <v>ERAF</v>
      </c>
      <c r="K106" s="106">
        <f>Pasākumi_kārtas!R106</f>
        <v>3346264</v>
      </c>
      <c r="L106" s="251">
        <v>128</v>
      </c>
      <c r="M106" s="311">
        <v>535402</v>
      </c>
      <c r="N106" s="251">
        <v>129</v>
      </c>
      <c r="O106" s="106">
        <v>669253</v>
      </c>
      <c r="P106" s="252">
        <v>44</v>
      </c>
      <c r="Q106" s="106">
        <v>2141609</v>
      </c>
      <c r="R106" s="37"/>
      <c r="S106" s="106"/>
      <c r="T106" s="37"/>
      <c r="U106" s="106"/>
      <c r="V106" s="37"/>
      <c r="W106" s="106"/>
      <c r="X106" s="2" t="b">
        <f t="shared" si="18"/>
        <v>1</v>
      </c>
      <c r="Y106" s="37">
        <v>1</v>
      </c>
      <c r="Z106" s="108">
        <f t="shared" si="31"/>
        <v>3346264</v>
      </c>
      <c r="AA106" s="37"/>
      <c r="AB106" s="108"/>
      <c r="AC106" s="37"/>
      <c r="AD106" s="108"/>
      <c r="AE106" s="37"/>
      <c r="AF106" s="108"/>
      <c r="AG106" s="2" t="b">
        <f t="shared" si="19"/>
        <v>1</v>
      </c>
      <c r="AH106" s="37">
        <v>33</v>
      </c>
      <c r="AI106" s="108">
        <f t="shared" si="32"/>
        <v>3346264</v>
      </c>
      <c r="AJ106" s="37"/>
      <c r="AK106" s="108"/>
      <c r="AL106" s="2" t="b">
        <f t="shared" si="30"/>
        <v>1</v>
      </c>
      <c r="AM106" s="37">
        <v>10</v>
      </c>
      <c r="AN106" s="108">
        <f t="shared" si="29"/>
        <v>3346264</v>
      </c>
      <c r="AO106" s="37"/>
      <c r="AP106" s="108"/>
      <c r="AQ106" s="2" t="b">
        <f t="shared" si="22"/>
        <v>1</v>
      </c>
      <c r="AR106" s="37">
        <v>3</v>
      </c>
      <c r="AS106" s="108">
        <f t="shared" si="23"/>
        <v>3346264</v>
      </c>
      <c r="AT106" s="108"/>
      <c r="AU106" s="108"/>
      <c r="AV106" s="2" t="b">
        <f t="shared" si="24"/>
        <v>1</v>
      </c>
    </row>
    <row r="107" spans="1:48" x14ac:dyDescent="0.2">
      <c r="A107" s="85" t="str">
        <f>Pasākumi_kārtas!V107</f>
        <v>VM</v>
      </c>
      <c r="B107" s="85">
        <f>Pasākumi_kārtas!A107</f>
        <v>4</v>
      </c>
      <c r="C107" s="85" t="str">
        <f>Pasākumi_kārtas!B107</f>
        <v>4.1.</v>
      </c>
      <c r="D107" s="86" t="str">
        <f>Pasākumi_kārtas!C107</f>
        <v>Veselības veicināšana un aprūpe</v>
      </c>
      <c r="E107" s="85" t="str">
        <f>Pasākumi_kārtas!E107</f>
        <v>4.1.1.</v>
      </c>
      <c r="F107" s="86" t="str">
        <f>Pasākumi_kārtas!F107</f>
        <v>“Nodrošināt vienlīdzīgu piekļuvi veselības aprūpei un stiprināt veselības sistēmu, tostarp primārās veselības aprūpes noturību, un sekmēt pāreju no aprūpes iestādē uz ģimenē un kopienā balstītu aprūpi”</v>
      </c>
      <c r="G107" s="37" t="str">
        <f>Pasākumi_kārtas!J107</f>
        <v>4.1.1.1.</v>
      </c>
      <c r="H107" s="105" t="str">
        <f>Pasākumi_kārtas!K107</f>
        <v>Ārstniecības iestāžu infrastruktūras attīstība</v>
      </c>
      <c r="I107" s="37">
        <f>Pasākumi_kārtas!O107</f>
        <v>5</v>
      </c>
      <c r="J107" s="37" t="str">
        <f>Pasākumi_kārtas!P107</f>
        <v>ERAF</v>
      </c>
      <c r="K107" s="106">
        <f>Pasākumi_kārtas!R107</f>
        <v>113511729</v>
      </c>
      <c r="L107" s="251">
        <v>128</v>
      </c>
      <c r="M107" s="311">
        <v>18161877</v>
      </c>
      <c r="N107" s="251">
        <v>129</v>
      </c>
      <c r="O107" s="106">
        <v>22702346</v>
      </c>
      <c r="P107" s="252">
        <v>44</v>
      </c>
      <c r="Q107" s="106">
        <v>72647506</v>
      </c>
      <c r="R107" s="37"/>
      <c r="S107" s="106"/>
      <c r="T107" s="37"/>
      <c r="U107" s="106"/>
      <c r="V107" s="37"/>
      <c r="W107" s="106"/>
      <c r="X107" s="2" t="b">
        <f t="shared" si="18"/>
        <v>1</v>
      </c>
      <c r="Y107" s="37">
        <v>1</v>
      </c>
      <c r="Z107" s="108">
        <f t="shared" si="31"/>
        <v>113511729</v>
      </c>
      <c r="AA107" s="37"/>
      <c r="AB107" s="108"/>
      <c r="AC107" s="37"/>
      <c r="AD107" s="108"/>
      <c r="AE107" s="37"/>
      <c r="AF107" s="108"/>
      <c r="AG107" s="2" t="b">
        <f t="shared" si="19"/>
        <v>1</v>
      </c>
      <c r="AH107" s="37">
        <v>33</v>
      </c>
      <c r="AI107" s="108">
        <f t="shared" si="32"/>
        <v>113511729</v>
      </c>
      <c r="AJ107" s="37"/>
      <c r="AK107" s="108"/>
      <c r="AL107" s="2" t="b">
        <f t="shared" si="30"/>
        <v>1</v>
      </c>
      <c r="AM107" s="37">
        <v>10</v>
      </c>
      <c r="AN107" s="108">
        <f t="shared" si="29"/>
        <v>113511729</v>
      </c>
      <c r="AO107" s="37"/>
      <c r="AP107" s="108"/>
      <c r="AQ107" s="2" t="b">
        <f t="shared" si="22"/>
        <v>1</v>
      </c>
      <c r="AR107" s="37">
        <v>3</v>
      </c>
      <c r="AS107" s="108">
        <f t="shared" si="23"/>
        <v>113511729</v>
      </c>
      <c r="AT107" s="108"/>
      <c r="AU107" s="108"/>
      <c r="AV107" s="2" t="b">
        <f t="shared" si="24"/>
        <v>1</v>
      </c>
    </row>
    <row r="108" spans="1:48" x14ac:dyDescent="0.2">
      <c r="A108" s="85" t="str">
        <f>Pasākumi_kārtas!V108</f>
        <v>VM</v>
      </c>
      <c r="B108" s="85">
        <f>Pasākumi_kārtas!A108</f>
        <v>4</v>
      </c>
      <c r="C108" s="85" t="str">
        <f>Pasākumi_kārtas!B108</f>
        <v>4.1.</v>
      </c>
      <c r="D108" s="86" t="str">
        <f>Pasākumi_kārtas!C108</f>
        <v>Veselības veicināšana un aprūpe</v>
      </c>
      <c r="E108" s="85" t="str">
        <f>Pasākumi_kārtas!E108</f>
        <v>4.1.1.</v>
      </c>
      <c r="F108" s="86" t="str">
        <f>Pasākumi_kārtas!F108</f>
        <v>“Nodrošināt vienlīdzīgu piekļuvi veselības aprūpei un stiprināt veselības sistēmu, tostarp primārās veselības aprūpes noturību, un sekmēt pāreju no aprūpes iestādē uz ģimenē un kopienā balstītu aprūpi”</v>
      </c>
      <c r="G108" s="37" t="str">
        <f>Pasākumi_kārtas!J108</f>
        <v>4.1.1.3.</v>
      </c>
      <c r="H108" s="105" t="str">
        <f>Pasākumi_kārtas!K108</f>
        <v xml:space="preserve">Primārās veselības aprūpes lomas stiprināšana, attīstot infrastruktūru </v>
      </c>
      <c r="I108" s="37">
        <f>Pasākumi_kārtas!O108</f>
        <v>1</v>
      </c>
      <c r="J108" s="37" t="str">
        <f>Pasākumi_kārtas!P108</f>
        <v>ERAF</v>
      </c>
      <c r="K108" s="106">
        <f>Pasākumi_kārtas!R108</f>
        <v>1020000</v>
      </c>
      <c r="L108" s="251">
        <v>128</v>
      </c>
      <c r="M108" s="311">
        <v>102000</v>
      </c>
      <c r="N108" s="251">
        <v>129</v>
      </c>
      <c r="O108" s="106">
        <v>510000</v>
      </c>
      <c r="P108" s="252">
        <v>44</v>
      </c>
      <c r="Q108" s="106">
        <v>408000</v>
      </c>
      <c r="R108" s="37"/>
      <c r="S108" s="106"/>
      <c r="T108" s="37"/>
      <c r="U108" s="106"/>
      <c r="V108" s="37"/>
      <c r="W108" s="106"/>
      <c r="X108" s="2" t="b">
        <f t="shared" si="18"/>
        <v>1</v>
      </c>
      <c r="Y108" s="37">
        <v>1</v>
      </c>
      <c r="Z108" s="108">
        <f t="shared" si="31"/>
        <v>1020000</v>
      </c>
      <c r="AA108" s="37"/>
      <c r="AB108" s="108"/>
      <c r="AC108" s="37"/>
      <c r="AD108" s="108"/>
      <c r="AE108" s="37"/>
      <c r="AF108" s="108"/>
      <c r="AG108" s="2" t="b">
        <f t="shared" si="19"/>
        <v>1</v>
      </c>
      <c r="AH108" s="37">
        <v>33</v>
      </c>
      <c r="AI108" s="108">
        <f t="shared" si="32"/>
        <v>1020000</v>
      </c>
      <c r="AJ108" s="37"/>
      <c r="AK108" s="108"/>
      <c r="AL108" s="2" t="b">
        <f t="shared" si="30"/>
        <v>1</v>
      </c>
      <c r="AM108" s="37">
        <v>10</v>
      </c>
      <c r="AN108" s="108">
        <f t="shared" si="29"/>
        <v>1020000</v>
      </c>
      <c r="AO108" s="37"/>
      <c r="AP108" s="108"/>
      <c r="AQ108" s="2" t="b">
        <f t="shared" si="22"/>
        <v>1</v>
      </c>
      <c r="AR108" s="37">
        <v>3</v>
      </c>
      <c r="AS108" s="108">
        <f t="shared" si="23"/>
        <v>1020000</v>
      </c>
      <c r="AT108" s="108"/>
      <c r="AU108" s="108"/>
      <c r="AV108" s="2" t="b">
        <f t="shared" si="24"/>
        <v>1</v>
      </c>
    </row>
    <row r="109" spans="1:48" x14ac:dyDescent="0.2">
      <c r="A109" s="85" t="str">
        <f>Pasākumi_kārtas!V109</f>
        <v>VM</v>
      </c>
      <c r="B109" s="85">
        <f>Pasākumi_kārtas!A109</f>
        <v>4</v>
      </c>
      <c r="C109" s="85" t="str">
        <f>Pasākumi_kārtas!B109</f>
        <v>4.1.</v>
      </c>
      <c r="D109" s="86" t="str">
        <f>Pasākumi_kārtas!C109</f>
        <v>Veselības veicināšana un aprūpe</v>
      </c>
      <c r="E109" s="85" t="str">
        <f>Pasākumi_kārtas!E109</f>
        <v>4.1.1.</v>
      </c>
      <c r="F109" s="86" t="str">
        <f>Pasākumi_kārtas!F109</f>
        <v>“Nodrošināt vienlīdzīgu piekļuvi veselības aprūpei un stiprināt veselības sistēmu, tostarp primārās veselības aprūpes noturību, un sekmēt pāreju no aprūpes iestādē uz ģimenē un kopienā balstītu aprūpi”</v>
      </c>
      <c r="G109" s="37" t="str">
        <f>Pasākumi_kārtas!J109</f>
        <v>4.1.1.3.</v>
      </c>
      <c r="H109" s="105" t="str">
        <f>Pasākumi_kārtas!K109</f>
        <v xml:space="preserve">Primārās veselības aprūpes lomas stiprināšana, attīstot infrastruktūru </v>
      </c>
      <c r="I109" s="37">
        <f>Pasākumi_kārtas!O109</f>
        <v>2</v>
      </c>
      <c r="J109" s="37" t="str">
        <f>Pasākumi_kārtas!P109</f>
        <v>ERAF</v>
      </c>
      <c r="K109" s="106">
        <f>Pasākumi_kārtas!R109</f>
        <v>4930000</v>
      </c>
      <c r="L109" s="251">
        <v>128</v>
      </c>
      <c r="M109" s="311">
        <v>493000</v>
      </c>
      <c r="N109" s="251">
        <v>129</v>
      </c>
      <c r="O109" s="106">
        <v>2465000</v>
      </c>
      <c r="P109" s="252">
        <v>44</v>
      </c>
      <c r="Q109" s="106">
        <v>1972000</v>
      </c>
      <c r="R109" s="37"/>
      <c r="S109" s="106"/>
      <c r="T109" s="37"/>
      <c r="U109" s="106"/>
      <c r="V109" s="37"/>
      <c r="W109" s="106"/>
      <c r="X109" s="2" t="b">
        <f t="shared" si="18"/>
        <v>1</v>
      </c>
      <c r="Y109" s="37">
        <v>1</v>
      </c>
      <c r="Z109" s="108">
        <f t="shared" si="31"/>
        <v>4930000</v>
      </c>
      <c r="AA109" s="37"/>
      <c r="AB109" s="108"/>
      <c r="AC109" s="37"/>
      <c r="AD109" s="108"/>
      <c r="AE109" s="37"/>
      <c r="AF109" s="108"/>
      <c r="AG109" s="2" t="b">
        <f t="shared" si="19"/>
        <v>1</v>
      </c>
      <c r="AH109" s="37">
        <v>33</v>
      </c>
      <c r="AI109" s="108">
        <f t="shared" si="32"/>
        <v>4930000</v>
      </c>
      <c r="AJ109" s="37"/>
      <c r="AK109" s="108"/>
      <c r="AL109" s="2" t="b">
        <f t="shared" si="30"/>
        <v>1</v>
      </c>
      <c r="AM109" s="37">
        <v>10</v>
      </c>
      <c r="AN109" s="108">
        <f t="shared" si="29"/>
        <v>4930000</v>
      </c>
      <c r="AO109" s="37"/>
      <c r="AP109" s="108"/>
      <c r="AQ109" s="2" t="b">
        <f t="shared" si="22"/>
        <v>1</v>
      </c>
      <c r="AR109" s="37">
        <v>3</v>
      </c>
      <c r="AS109" s="108">
        <f t="shared" si="23"/>
        <v>4930000</v>
      </c>
      <c r="AT109" s="108"/>
      <c r="AU109" s="108"/>
      <c r="AV109" s="2" t="b">
        <f t="shared" si="24"/>
        <v>1</v>
      </c>
    </row>
    <row r="110" spans="1:48" x14ac:dyDescent="0.2">
      <c r="A110" s="85" t="str">
        <f>Pasākumi_kārtas!V110</f>
        <v>VM</v>
      </c>
      <c r="B110" s="85">
        <f>Pasākumi_kārtas!A110</f>
        <v>4</v>
      </c>
      <c r="C110" s="85" t="str">
        <f>Pasākumi_kārtas!B110</f>
        <v>4.1.</v>
      </c>
      <c r="D110" s="86" t="str">
        <f>Pasākumi_kārtas!C110</f>
        <v>Veselības veicināšana un aprūpe</v>
      </c>
      <c r="E110" s="85" t="str">
        <f>Pasākumi_kārtas!E110</f>
        <v>4.1.1.</v>
      </c>
      <c r="F110" s="86" t="str">
        <f>Pasākumi_kārtas!F110</f>
        <v>“Nodrošināt vienlīdzīgu piekļuvi veselības aprūpei un stiprināt veselības sistēmu, tostarp primārās veselības aprūpes noturību, un sekmēt pāreju no aprūpes iestādē uz ģimenē un kopienā balstītu aprūpi”</v>
      </c>
      <c r="G110" s="37" t="str">
        <f>Pasākumi_kārtas!J110</f>
        <v>4.1.1.4.</v>
      </c>
      <c r="H110" s="105" t="str">
        <f>Pasākumi_kārtas!K110</f>
        <v>Veselības aprūpes pārvaldības sistēmas stiprināšana un digitalizācija, attīstot digitālos risinājumus</v>
      </c>
      <c r="I110" s="37">
        <f>Pasākumi_kārtas!O110</f>
        <v>1</v>
      </c>
      <c r="J110" s="37" t="str">
        <f>Pasākumi_kārtas!P110</f>
        <v>ERAF</v>
      </c>
      <c r="K110" s="106">
        <f>Pasākumi_kārtas!R110</f>
        <v>18297724</v>
      </c>
      <c r="L110" s="251">
        <v>131</v>
      </c>
      <c r="M110" s="106">
        <f>K110</f>
        <v>18297724</v>
      </c>
      <c r="N110" s="37"/>
      <c r="O110" s="106"/>
      <c r="P110" s="251"/>
      <c r="Q110" s="106"/>
      <c r="R110" s="37"/>
      <c r="S110" s="106"/>
      <c r="T110" s="37"/>
      <c r="U110" s="106"/>
      <c r="V110" s="37"/>
      <c r="W110" s="106"/>
      <c r="X110" s="2" t="b">
        <f t="shared" si="18"/>
        <v>1</v>
      </c>
      <c r="Y110" s="37">
        <v>1</v>
      </c>
      <c r="Z110" s="108">
        <f t="shared" si="31"/>
        <v>18297724</v>
      </c>
      <c r="AA110" s="37"/>
      <c r="AB110" s="108"/>
      <c r="AC110" s="37"/>
      <c r="AD110" s="108"/>
      <c r="AE110" s="37"/>
      <c r="AF110" s="108"/>
      <c r="AG110" s="2" t="b">
        <f t="shared" si="19"/>
        <v>1</v>
      </c>
      <c r="AH110" s="37">
        <v>33</v>
      </c>
      <c r="AI110" s="108">
        <f t="shared" si="32"/>
        <v>18297724</v>
      </c>
      <c r="AJ110" s="37"/>
      <c r="AK110" s="108"/>
      <c r="AL110" s="2" t="b">
        <f t="shared" si="30"/>
        <v>1</v>
      </c>
      <c r="AM110" s="37">
        <v>10</v>
      </c>
      <c r="AN110" s="108">
        <f t="shared" si="29"/>
        <v>18297724</v>
      </c>
      <c r="AO110" s="37"/>
      <c r="AP110" s="108"/>
      <c r="AQ110" s="2" t="b">
        <f t="shared" si="22"/>
        <v>1</v>
      </c>
      <c r="AR110" s="37">
        <v>3</v>
      </c>
      <c r="AS110" s="108">
        <f t="shared" si="23"/>
        <v>18297724</v>
      </c>
      <c r="AT110" s="108"/>
      <c r="AU110" s="108"/>
      <c r="AV110" s="2" t="b">
        <f t="shared" si="24"/>
        <v>1</v>
      </c>
    </row>
    <row r="111" spans="1:48" x14ac:dyDescent="0.2">
      <c r="A111" s="85" t="str">
        <f>Pasākumi_kārtas!V111</f>
        <v>VM</v>
      </c>
      <c r="B111" s="85">
        <f>Pasākumi_kārtas!A111</f>
        <v>4</v>
      </c>
      <c r="C111" s="85" t="str">
        <f>Pasākumi_kārtas!B111</f>
        <v>4.1.</v>
      </c>
      <c r="D111" s="86" t="str">
        <f>Pasākumi_kārtas!C111</f>
        <v>Veselības veicināšana un aprūpe</v>
      </c>
      <c r="E111" s="85" t="str">
        <f>Pasākumi_kārtas!E111</f>
        <v>4.1.1.</v>
      </c>
      <c r="F111" s="86" t="str">
        <f>Pasākumi_kārtas!F111</f>
        <v>“Nodrošināt vienlīdzīgu piekļuvi veselības aprūpei un stiprināt veselības sistēmu, tostarp primārās veselības aprūpes noturību, un sekmēt pāreju no aprūpes iestādē uz ģimenē un kopienā balstītu aprūpi”</v>
      </c>
      <c r="G111" s="37" t="str">
        <f>Pasākumi_kārtas!J111</f>
        <v>4.1.1.4.</v>
      </c>
      <c r="H111" s="105" t="str">
        <f>Pasākumi_kārtas!K111</f>
        <v>Veselības aprūpes pārvaldības sistēmas stiprināšana un digitalizācija, attīstot digitālos risinājumus</v>
      </c>
      <c r="I111" s="37">
        <f>Pasākumi_kārtas!O111</f>
        <v>2</v>
      </c>
      <c r="J111" s="37" t="str">
        <f>Pasākumi_kārtas!P111</f>
        <v>ERAF</v>
      </c>
      <c r="K111" s="106">
        <f>Pasākumi_kārtas!R111</f>
        <v>3060000</v>
      </c>
      <c r="L111" s="251">
        <v>131</v>
      </c>
      <c r="M111" s="106">
        <f>K111</f>
        <v>3060000</v>
      </c>
      <c r="N111" s="37"/>
      <c r="O111" s="106"/>
      <c r="P111" s="251"/>
      <c r="Q111" s="106"/>
      <c r="R111" s="37"/>
      <c r="S111" s="106"/>
      <c r="T111" s="37"/>
      <c r="U111" s="106"/>
      <c r="V111" s="37"/>
      <c r="W111" s="106"/>
      <c r="X111" s="2" t="b">
        <f t="shared" si="18"/>
        <v>1</v>
      </c>
      <c r="Y111" s="37">
        <v>1</v>
      </c>
      <c r="Z111" s="108">
        <f t="shared" si="31"/>
        <v>3060000</v>
      </c>
      <c r="AA111" s="37"/>
      <c r="AB111" s="108"/>
      <c r="AC111" s="37"/>
      <c r="AD111" s="108"/>
      <c r="AE111" s="37"/>
      <c r="AF111" s="108"/>
      <c r="AG111" s="2" t="b">
        <f t="shared" si="19"/>
        <v>1</v>
      </c>
      <c r="AH111" s="37">
        <v>33</v>
      </c>
      <c r="AI111" s="108">
        <f t="shared" si="32"/>
        <v>3060000</v>
      </c>
      <c r="AJ111" s="37"/>
      <c r="AK111" s="108"/>
      <c r="AL111" s="2" t="b">
        <f t="shared" si="30"/>
        <v>1</v>
      </c>
      <c r="AM111" s="37">
        <v>10</v>
      </c>
      <c r="AN111" s="108">
        <f t="shared" si="29"/>
        <v>3060000</v>
      </c>
      <c r="AO111" s="37"/>
      <c r="AP111" s="108"/>
      <c r="AQ111" s="2" t="b">
        <f t="shared" si="22"/>
        <v>1</v>
      </c>
      <c r="AR111" s="37">
        <v>3</v>
      </c>
      <c r="AS111" s="108">
        <f t="shared" si="23"/>
        <v>3060000</v>
      </c>
      <c r="AT111" s="108"/>
      <c r="AU111" s="108"/>
      <c r="AV111" s="2" t="b">
        <f t="shared" si="24"/>
        <v>1</v>
      </c>
    </row>
    <row r="112" spans="1:48" x14ac:dyDescent="0.2">
      <c r="A112" s="85" t="str">
        <f>Pasākumi_kārtas!V112</f>
        <v>VM</v>
      </c>
      <c r="B112" s="85">
        <f>Pasākumi_kārtas!A112</f>
        <v>4</v>
      </c>
      <c r="C112" s="85" t="str">
        <f>Pasākumi_kārtas!B112</f>
        <v>4.1.</v>
      </c>
      <c r="D112" s="86" t="str">
        <f>Pasākumi_kārtas!C112</f>
        <v>Veselības veicināšana un aprūpe</v>
      </c>
      <c r="E112" s="85" t="str">
        <f>Pasākumi_kārtas!E112</f>
        <v>4.1.1.</v>
      </c>
      <c r="F112" s="86" t="str">
        <f>Pasākumi_kārtas!F112</f>
        <v>“Nodrošināt vienlīdzīgu piekļuvi veselības aprūpei un stiprināt veselības sistēmu, tostarp primārās veselības aprūpes noturību, un sekmēt pāreju no aprūpes iestādē uz ģimenē un kopienā balstītu aprūpi”</v>
      </c>
      <c r="G112" s="37" t="str">
        <f>Pasākumi_kārtas!J112</f>
        <v>4.1.1.5.</v>
      </c>
      <c r="H112" s="105" t="str">
        <f>Pasākumi_kārtas!K112</f>
        <v>Neatliekamās medicīniskās palīdzības dienesta attīstība</v>
      </c>
      <c r="I112" s="37" t="str">
        <f>Pasākumi_kārtas!O112</f>
        <v>_</v>
      </c>
      <c r="J112" s="37" t="str">
        <f>Pasākumi_kārtas!P112</f>
        <v>ERAF</v>
      </c>
      <c r="K112" s="106">
        <f>Pasākumi_kārtas!R112</f>
        <v>10461001</v>
      </c>
      <c r="L112" s="251">
        <v>128</v>
      </c>
      <c r="M112" s="106">
        <v>1673760</v>
      </c>
      <c r="N112" s="251">
        <v>129</v>
      </c>
      <c r="O112" s="106">
        <v>2092200</v>
      </c>
      <c r="P112" s="252">
        <v>44</v>
      </c>
      <c r="Q112" s="106">
        <v>6695041</v>
      </c>
      <c r="R112" s="37"/>
      <c r="S112" s="106"/>
      <c r="T112" s="37"/>
      <c r="U112" s="106"/>
      <c r="V112" s="37"/>
      <c r="W112" s="106"/>
      <c r="X112" s="2" t="b">
        <f t="shared" si="18"/>
        <v>1</v>
      </c>
      <c r="Y112" s="37">
        <v>1</v>
      </c>
      <c r="Z112" s="108">
        <f t="shared" si="31"/>
        <v>10461001</v>
      </c>
      <c r="AA112" s="37"/>
      <c r="AB112" s="108"/>
      <c r="AC112" s="37"/>
      <c r="AD112" s="108"/>
      <c r="AE112" s="37"/>
      <c r="AF112" s="108"/>
      <c r="AG112" s="2" t="b">
        <f t="shared" si="19"/>
        <v>1</v>
      </c>
      <c r="AH112" s="37">
        <v>33</v>
      </c>
      <c r="AI112" s="108">
        <f t="shared" si="32"/>
        <v>10461001</v>
      </c>
      <c r="AJ112" s="37"/>
      <c r="AK112" s="108"/>
      <c r="AL112" s="2" t="b">
        <f t="shared" si="30"/>
        <v>1</v>
      </c>
      <c r="AM112" s="37">
        <v>10</v>
      </c>
      <c r="AN112" s="108">
        <f t="shared" si="29"/>
        <v>10461001</v>
      </c>
      <c r="AO112" s="37"/>
      <c r="AP112" s="108"/>
      <c r="AQ112" s="2" t="b">
        <f t="shared" si="22"/>
        <v>1</v>
      </c>
      <c r="AR112" s="37">
        <v>3</v>
      </c>
      <c r="AS112" s="108">
        <f t="shared" si="23"/>
        <v>10461001</v>
      </c>
      <c r="AT112" s="108"/>
      <c r="AU112" s="108"/>
      <c r="AV112" s="2" t="b">
        <f t="shared" si="24"/>
        <v>1</v>
      </c>
    </row>
    <row r="113" spans="1:48" x14ac:dyDescent="0.2">
      <c r="A113" s="85" t="str">
        <f>Pasākumi_kārtas!V113</f>
        <v>VM</v>
      </c>
      <c r="B113" s="85">
        <f>Pasākumi_kārtas!A113</f>
        <v>4</v>
      </c>
      <c r="C113" s="85" t="str">
        <f>Pasākumi_kārtas!B113</f>
        <v>4.1.</v>
      </c>
      <c r="D113" s="86" t="str">
        <f>Pasākumi_kārtas!C113</f>
        <v>Veselības veicināšana un aprūpe</v>
      </c>
      <c r="E113" s="85" t="str">
        <f>Pasākumi_kārtas!E113</f>
        <v>4.1.2.</v>
      </c>
      <c r="F113" s="86" t="str">
        <f>Pasākumi_kārtas!F113</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3" s="37" t="str">
        <f>Pasākumi_kārtas!J113</f>
        <v>4.1.2.1.</v>
      </c>
      <c r="H113" s="105" t="str">
        <f>Pasākumi_kārtas!K113</f>
        <v>Nacionāla mēroga veselības veicināšanas un slimību profilakses pasākumi</v>
      </c>
      <c r="I113" s="37" t="str">
        <f>Pasākumi_kārtas!O113</f>
        <v>_</v>
      </c>
      <c r="J113" s="37" t="str">
        <f>Pasākumi_kārtas!P113</f>
        <v>ESF</v>
      </c>
      <c r="K113" s="106">
        <f>Pasākumi_kārtas!R113</f>
        <v>7199882</v>
      </c>
      <c r="L113" s="251">
        <v>147</v>
      </c>
      <c r="M113" s="132">
        <f>K113-O113</f>
        <v>5039917</v>
      </c>
      <c r="N113" s="251">
        <v>160</v>
      </c>
      <c r="O113" s="132">
        <f>ROUND(K113*0.3,0)</f>
        <v>2159965</v>
      </c>
      <c r="P113" s="37"/>
      <c r="Q113" s="106"/>
      <c r="R113" s="37"/>
      <c r="S113" s="106"/>
      <c r="T113" s="37"/>
      <c r="U113" s="106"/>
      <c r="V113" s="37"/>
      <c r="W113" s="106"/>
      <c r="X113" s="2" t="b">
        <f t="shared" si="18"/>
        <v>1</v>
      </c>
      <c r="Y113" s="37">
        <v>1</v>
      </c>
      <c r="Z113" s="108">
        <f t="shared" si="31"/>
        <v>7199882</v>
      </c>
      <c r="AA113" s="37"/>
      <c r="AB113" s="108"/>
      <c r="AC113" s="37"/>
      <c r="AD113" s="108"/>
      <c r="AE113" s="37"/>
      <c r="AF113" s="108"/>
      <c r="AG113" s="2" t="b">
        <f t="shared" si="19"/>
        <v>1</v>
      </c>
      <c r="AH113" s="37">
        <v>33</v>
      </c>
      <c r="AI113" s="108">
        <f t="shared" si="32"/>
        <v>7199882</v>
      </c>
      <c r="AJ113" s="37"/>
      <c r="AK113" s="108"/>
      <c r="AL113" s="2" t="b">
        <f t="shared" si="30"/>
        <v>1</v>
      </c>
      <c r="AM113" s="37">
        <v>10</v>
      </c>
      <c r="AN113" s="108">
        <f t="shared" si="29"/>
        <v>7199882</v>
      </c>
      <c r="AO113" s="37"/>
      <c r="AP113" s="108"/>
      <c r="AQ113" s="2" t="b">
        <f t="shared" si="22"/>
        <v>1</v>
      </c>
      <c r="AR113" s="29">
        <v>2</v>
      </c>
      <c r="AS113" s="108">
        <f t="shared" si="23"/>
        <v>7199882</v>
      </c>
      <c r="AT113" s="108"/>
      <c r="AU113" s="108"/>
      <c r="AV113" s="2" t="b">
        <f t="shared" si="24"/>
        <v>1</v>
      </c>
    </row>
    <row r="114" spans="1:48" x14ac:dyDescent="0.2">
      <c r="A114" s="85" t="str">
        <f>Pasākumi_kārtas!V114</f>
        <v>VM</v>
      </c>
      <c r="B114" s="85">
        <f>Pasākumi_kārtas!A114</f>
        <v>4</v>
      </c>
      <c r="C114" s="85" t="str">
        <f>Pasākumi_kārtas!B114</f>
        <v>4.1.</v>
      </c>
      <c r="D114" s="86" t="str">
        <f>Pasākumi_kārtas!C114</f>
        <v>Veselības veicināšana un aprūpe</v>
      </c>
      <c r="E114" s="85" t="str">
        <f>Pasākumi_kārtas!E114</f>
        <v>4.1.2.</v>
      </c>
      <c r="F114" s="86" t="str">
        <f>Pasākumi_kārtas!F114</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4" s="37" t="str">
        <f>Pasākumi_kārtas!J114</f>
        <v>4.1.2.2.</v>
      </c>
      <c r="H114" s="105" t="str">
        <f>Pasākumi_kārtas!K114</f>
        <v>Veselības veicināšanas un slimību profilakses pasākumu īstenošana vietējai sabiedrībai</v>
      </c>
      <c r="I114" s="37" t="str">
        <f>Pasākumi_kārtas!O114</f>
        <v>_</v>
      </c>
      <c r="J114" s="37" t="str">
        <f>Pasākumi_kārtas!P114</f>
        <v>ESF</v>
      </c>
      <c r="K114" s="106">
        <f>Pasākumi_kārtas!R114</f>
        <v>12575937</v>
      </c>
      <c r="L114" s="251">
        <v>147</v>
      </c>
      <c r="M114" s="106">
        <f t="shared" ref="M114:M120" si="33">K114</f>
        <v>12575937</v>
      </c>
      <c r="N114" s="37"/>
      <c r="O114" s="106"/>
      <c r="P114" s="37"/>
      <c r="Q114" s="106"/>
      <c r="R114" s="37"/>
      <c r="S114" s="106"/>
      <c r="T114" s="37"/>
      <c r="U114" s="106"/>
      <c r="V114" s="37"/>
      <c r="W114" s="106"/>
      <c r="X114" s="2" t="b">
        <f t="shared" si="18"/>
        <v>1</v>
      </c>
      <c r="Y114" s="37">
        <v>1</v>
      </c>
      <c r="Z114" s="108">
        <f t="shared" si="31"/>
        <v>12575937</v>
      </c>
      <c r="AA114" s="37"/>
      <c r="AB114" s="108"/>
      <c r="AC114" s="37"/>
      <c r="AD114" s="108"/>
      <c r="AE114" s="37"/>
      <c r="AF114" s="108"/>
      <c r="AG114" s="2" t="b">
        <f t="shared" si="19"/>
        <v>1</v>
      </c>
      <c r="AH114" s="37">
        <v>33</v>
      </c>
      <c r="AI114" s="108">
        <f t="shared" si="32"/>
        <v>12575937</v>
      </c>
      <c r="AJ114" s="37"/>
      <c r="AK114" s="108"/>
      <c r="AL114" s="2" t="b">
        <f t="shared" si="30"/>
        <v>1</v>
      </c>
      <c r="AM114" s="37">
        <v>10</v>
      </c>
      <c r="AN114" s="108">
        <f t="shared" si="29"/>
        <v>12575937</v>
      </c>
      <c r="AO114" s="37"/>
      <c r="AP114" s="108"/>
      <c r="AQ114" s="2" t="b">
        <f t="shared" si="22"/>
        <v>1</v>
      </c>
      <c r="AR114" s="29">
        <v>2</v>
      </c>
      <c r="AS114" s="108">
        <f t="shared" si="23"/>
        <v>12575937</v>
      </c>
      <c r="AT114" s="108"/>
      <c r="AU114" s="108"/>
      <c r="AV114" s="2" t="b">
        <f t="shared" si="24"/>
        <v>1</v>
      </c>
    </row>
    <row r="115" spans="1:48" x14ac:dyDescent="0.2">
      <c r="A115" s="85" t="str">
        <f>Pasākumi_kārtas!V115</f>
        <v>VM</v>
      </c>
      <c r="B115" s="85">
        <f>Pasākumi_kārtas!A115</f>
        <v>4</v>
      </c>
      <c r="C115" s="85" t="str">
        <f>Pasākumi_kārtas!B115</f>
        <v>4.1.</v>
      </c>
      <c r="D115" s="86" t="str">
        <f>Pasākumi_kārtas!C115</f>
        <v>Veselības veicināšana un aprūpe</v>
      </c>
      <c r="E115" s="85" t="str">
        <f>Pasākumi_kārtas!E115</f>
        <v>4.1.2.</v>
      </c>
      <c r="F115" s="86" t="str">
        <f>Pasākumi_kārtas!F115</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5" s="37" t="str">
        <f>Pasākumi_kārtas!J115</f>
        <v>4.1.2.3.</v>
      </c>
      <c r="H115" s="105" t="str">
        <f>Pasākumi_kārtas!K115</f>
        <v>Pasākumi atkarīgo personu resocializācijai un atgriešanai darba tirgū, kā arī preventīvie pasākumi jauniešiem</v>
      </c>
      <c r="I115" s="37" t="str">
        <f>Pasākumi_kārtas!O115</f>
        <v>_</v>
      </c>
      <c r="J115" s="37" t="str">
        <f>Pasākumi_kārtas!P115</f>
        <v>ESF</v>
      </c>
      <c r="K115" s="106">
        <f>Pasākumi_kārtas!R115</f>
        <v>961350</v>
      </c>
      <c r="L115" s="251">
        <v>160</v>
      </c>
      <c r="M115" s="106">
        <f t="shared" si="33"/>
        <v>961350</v>
      </c>
      <c r="N115" s="37"/>
      <c r="O115" s="106"/>
      <c r="P115" s="37"/>
      <c r="Q115" s="106"/>
      <c r="R115" s="37"/>
      <c r="S115" s="106"/>
      <c r="T115" s="37"/>
      <c r="U115" s="106"/>
      <c r="V115" s="37"/>
      <c r="W115" s="106"/>
      <c r="X115" s="2" t="b">
        <f t="shared" si="18"/>
        <v>1</v>
      </c>
      <c r="Y115" s="37">
        <v>1</v>
      </c>
      <c r="Z115" s="108">
        <f t="shared" si="31"/>
        <v>961350</v>
      </c>
      <c r="AA115" s="37"/>
      <c r="AB115" s="108"/>
      <c r="AC115" s="37"/>
      <c r="AD115" s="108"/>
      <c r="AE115" s="37"/>
      <c r="AF115" s="108"/>
      <c r="AG115" s="2" t="b">
        <f t="shared" si="19"/>
        <v>1</v>
      </c>
      <c r="AH115" s="37">
        <v>33</v>
      </c>
      <c r="AI115" s="108">
        <f t="shared" si="32"/>
        <v>961350</v>
      </c>
      <c r="AJ115" s="37"/>
      <c r="AK115" s="108"/>
      <c r="AL115" s="2" t="b">
        <f t="shared" si="30"/>
        <v>1</v>
      </c>
      <c r="AM115" s="37">
        <v>9</v>
      </c>
      <c r="AN115" s="108">
        <f t="shared" si="29"/>
        <v>961350</v>
      </c>
      <c r="AO115" s="37"/>
      <c r="AP115" s="108"/>
      <c r="AQ115" s="2" t="b">
        <f t="shared" si="22"/>
        <v>1</v>
      </c>
      <c r="AR115" s="29">
        <v>2</v>
      </c>
      <c r="AS115" s="108">
        <f t="shared" si="23"/>
        <v>961350</v>
      </c>
      <c r="AT115" s="108"/>
      <c r="AU115" s="108"/>
      <c r="AV115" s="2" t="b">
        <f t="shared" si="24"/>
        <v>1</v>
      </c>
    </row>
    <row r="116" spans="1:48" x14ac:dyDescent="0.2">
      <c r="A116" s="85" t="str">
        <f>Pasākumi_kārtas!V116</f>
        <v>VM</v>
      </c>
      <c r="B116" s="85">
        <f>Pasākumi_kārtas!A116</f>
        <v>4</v>
      </c>
      <c r="C116" s="85" t="str">
        <f>Pasākumi_kārtas!B116</f>
        <v>4.1.</v>
      </c>
      <c r="D116" s="86" t="str">
        <f>Pasākumi_kārtas!C116</f>
        <v>Veselības veicināšana un aprūpe</v>
      </c>
      <c r="E116" s="85" t="str">
        <f>Pasākumi_kārtas!E116</f>
        <v>4.1.2.</v>
      </c>
      <c r="F116" s="86" t="str">
        <f>Pasākumi_kārtas!F116</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6" s="37" t="str">
        <f>Pasākumi_kārtas!J116</f>
        <v>4.1.2.4.</v>
      </c>
      <c r="H116" s="105" t="str">
        <f>Pasākumi_kārtas!K116</f>
        <v>Pierādījumos balstītu narkotiku lietošanas profilakses programmu īstenošana un profilakses kvalitātes standartu ieviešana</v>
      </c>
      <c r="I116" s="37" t="str">
        <f>Pasākumi_kārtas!O116</f>
        <v>_</v>
      </c>
      <c r="J116" s="37" t="str">
        <f>Pasākumi_kārtas!P116</f>
        <v>ESF</v>
      </c>
      <c r="K116" s="106">
        <f>Pasākumi_kārtas!R116</f>
        <v>443700</v>
      </c>
      <c r="L116" s="251">
        <v>134</v>
      </c>
      <c r="M116" s="106">
        <f t="shared" si="33"/>
        <v>443700</v>
      </c>
      <c r="N116" s="37"/>
      <c r="O116" s="106"/>
      <c r="P116" s="37"/>
      <c r="Q116" s="106"/>
      <c r="R116" s="37"/>
      <c r="S116" s="106"/>
      <c r="T116" s="37"/>
      <c r="U116" s="106"/>
      <c r="V116" s="37"/>
      <c r="W116" s="106"/>
      <c r="X116" s="2" t="b">
        <f t="shared" si="18"/>
        <v>1</v>
      </c>
      <c r="Y116" s="37">
        <v>1</v>
      </c>
      <c r="Z116" s="108">
        <f t="shared" si="31"/>
        <v>443700</v>
      </c>
      <c r="AA116" s="37"/>
      <c r="AB116" s="108"/>
      <c r="AC116" s="37"/>
      <c r="AD116" s="108"/>
      <c r="AE116" s="37"/>
      <c r="AF116" s="108"/>
      <c r="AG116" s="2" t="b">
        <f t="shared" si="19"/>
        <v>1</v>
      </c>
      <c r="AH116" s="37">
        <v>33</v>
      </c>
      <c r="AI116" s="108">
        <f t="shared" si="32"/>
        <v>443700</v>
      </c>
      <c r="AJ116" s="37"/>
      <c r="AK116" s="108"/>
      <c r="AL116" s="2" t="b">
        <f t="shared" si="30"/>
        <v>1</v>
      </c>
      <c r="AM116" s="37">
        <v>10</v>
      </c>
      <c r="AN116" s="108">
        <f t="shared" si="29"/>
        <v>443700</v>
      </c>
      <c r="AO116" s="37"/>
      <c r="AP116" s="108"/>
      <c r="AQ116" s="2" t="b">
        <f t="shared" si="22"/>
        <v>1</v>
      </c>
      <c r="AR116" s="29">
        <v>2</v>
      </c>
      <c r="AS116" s="108">
        <f t="shared" si="23"/>
        <v>443700</v>
      </c>
      <c r="AT116" s="108"/>
      <c r="AU116" s="108"/>
      <c r="AV116" s="2" t="b">
        <f t="shared" si="24"/>
        <v>1</v>
      </c>
    </row>
    <row r="117" spans="1:48" x14ac:dyDescent="0.2">
      <c r="A117" s="85" t="str">
        <f>Pasākumi_kārtas!V117</f>
        <v>VM</v>
      </c>
      <c r="B117" s="85">
        <f>Pasākumi_kārtas!A117</f>
        <v>4</v>
      </c>
      <c r="C117" s="85" t="str">
        <f>Pasākumi_kārtas!B117</f>
        <v>4.1.</v>
      </c>
      <c r="D117" s="86" t="str">
        <f>Pasākumi_kārtas!C117</f>
        <v>Veselības veicināšana un aprūpe</v>
      </c>
      <c r="E117" s="85" t="str">
        <f>Pasākumi_kārtas!E117</f>
        <v>4.1.2.</v>
      </c>
      <c r="F117" s="86" t="str">
        <f>Pasākumi_kārtas!F117</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7" s="37" t="str">
        <f>Pasākumi_kārtas!J117</f>
        <v>4.1.2.5.</v>
      </c>
      <c r="H117" s="105" t="str">
        <f>Pasākumi_kārtas!K117</f>
        <v>Piesaistīt un noturēt ārstniecības personas darbam valsts apmaksāto veselības aprūpes pakalpojumu sektorā, īpaši stacionāros</v>
      </c>
      <c r="I117" s="37" t="str">
        <f>Pasākumi_kārtas!O117</f>
        <v>_</v>
      </c>
      <c r="J117" s="37" t="str">
        <f>Pasākumi_kārtas!P117</f>
        <v>ESF</v>
      </c>
      <c r="K117" s="106">
        <f>Pasākumi_kārtas!R117</f>
        <v>13027354</v>
      </c>
      <c r="L117" s="251">
        <v>160</v>
      </c>
      <c r="M117" s="106">
        <f t="shared" si="33"/>
        <v>13027354</v>
      </c>
      <c r="N117" s="37"/>
      <c r="O117" s="106"/>
      <c r="P117" s="37"/>
      <c r="Q117" s="106"/>
      <c r="R117" s="37"/>
      <c r="S117" s="106"/>
      <c r="T117" s="37"/>
      <c r="U117" s="106"/>
      <c r="V117" s="37"/>
      <c r="W117" s="106"/>
      <c r="X117" s="2" t="b">
        <f t="shared" si="18"/>
        <v>1</v>
      </c>
      <c r="Y117" s="37">
        <v>1</v>
      </c>
      <c r="Z117" s="108">
        <f t="shared" si="31"/>
        <v>13027354</v>
      </c>
      <c r="AA117" s="37"/>
      <c r="AB117" s="108"/>
      <c r="AC117" s="37"/>
      <c r="AD117" s="108"/>
      <c r="AE117" s="37"/>
      <c r="AF117" s="108"/>
      <c r="AG117" s="2" t="b">
        <f t="shared" si="19"/>
        <v>1</v>
      </c>
      <c r="AH117" s="37">
        <v>33</v>
      </c>
      <c r="AI117" s="108">
        <f t="shared" si="32"/>
        <v>13027354</v>
      </c>
      <c r="AJ117" s="37"/>
      <c r="AK117" s="108"/>
      <c r="AL117" s="2" t="b">
        <f t="shared" ref="AL117:AL137" si="34">K117=AI117+AK117</f>
        <v>1</v>
      </c>
      <c r="AM117" s="37">
        <v>10</v>
      </c>
      <c r="AN117" s="108">
        <f t="shared" si="29"/>
        <v>13027354</v>
      </c>
      <c r="AO117" s="37"/>
      <c r="AP117" s="108"/>
      <c r="AQ117" s="2" t="b">
        <f t="shared" si="22"/>
        <v>1</v>
      </c>
      <c r="AR117" s="29">
        <v>2</v>
      </c>
      <c r="AS117" s="108">
        <f t="shared" si="23"/>
        <v>13027354</v>
      </c>
      <c r="AT117" s="108"/>
      <c r="AU117" s="108"/>
      <c r="AV117" s="2" t="b">
        <f t="shared" si="24"/>
        <v>1</v>
      </c>
    </row>
    <row r="118" spans="1:48" x14ac:dyDescent="0.2">
      <c r="A118" s="85" t="str">
        <f>Pasākumi_kārtas!V118</f>
        <v>VM</v>
      </c>
      <c r="B118" s="85">
        <f>Pasākumi_kārtas!A118</f>
        <v>4</v>
      </c>
      <c r="C118" s="85" t="str">
        <f>Pasākumi_kārtas!B118</f>
        <v>4.1.</v>
      </c>
      <c r="D118" s="86" t="str">
        <f>Pasākumi_kārtas!C118</f>
        <v>Veselības veicināšana un aprūpe</v>
      </c>
      <c r="E118" s="85" t="str">
        <f>Pasākumi_kārtas!E118</f>
        <v>4.1.2.</v>
      </c>
      <c r="F118" s="86" t="str">
        <f>Pasākumi_kārtas!F118</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8" s="37" t="str">
        <f>Pasākumi_kārtas!J118</f>
        <v>4.1.2.6.</v>
      </c>
      <c r="H118" s="105" t="str">
        <f>Pasākumi_kārtas!K118</f>
        <v>Uzlabot izglītības iespējas ārstniecības personām, t.sk. uzlabojot tālākizglītības pieejamību</v>
      </c>
      <c r="I118" s="37" t="str">
        <f>Pasākumi_kārtas!O118</f>
        <v>_</v>
      </c>
      <c r="J118" s="37" t="str">
        <f>Pasākumi_kārtas!P118</f>
        <v>ESF</v>
      </c>
      <c r="K118" s="106">
        <f>Pasākumi_kārtas!R118</f>
        <v>10444748</v>
      </c>
      <c r="L118" s="251">
        <v>160</v>
      </c>
      <c r="M118" s="106">
        <f t="shared" si="33"/>
        <v>10444748</v>
      </c>
      <c r="N118" s="37"/>
      <c r="O118" s="106"/>
      <c r="P118" s="37"/>
      <c r="Q118" s="106"/>
      <c r="R118" s="37"/>
      <c r="S118" s="106"/>
      <c r="T118" s="37"/>
      <c r="U118" s="106"/>
      <c r="V118" s="37"/>
      <c r="W118" s="106"/>
      <c r="X118" s="2" t="b">
        <f t="shared" si="18"/>
        <v>1</v>
      </c>
      <c r="Y118" s="37">
        <v>1</v>
      </c>
      <c r="Z118" s="108">
        <f t="shared" si="31"/>
        <v>10444748</v>
      </c>
      <c r="AA118" s="37"/>
      <c r="AB118" s="108"/>
      <c r="AC118" s="37"/>
      <c r="AD118" s="108"/>
      <c r="AE118" s="37"/>
      <c r="AF118" s="108"/>
      <c r="AG118" s="2" t="b">
        <f t="shared" si="19"/>
        <v>1</v>
      </c>
      <c r="AH118" s="37">
        <v>33</v>
      </c>
      <c r="AI118" s="108">
        <f t="shared" si="32"/>
        <v>10444748</v>
      </c>
      <c r="AJ118" s="37"/>
      <c r="AK118" s="108"/>
      <c r="AL118" s="2" t="b">
        <f t="shared" si="34"/>
        <v>1</v>
      </c>
      <c r="AM118" s="37">
        <v>10</v>
      </c>
      <c r="AN118" s="108">
        <f t="shared" si="29"/>
        <v>10444748</v>
      </c>
      <c r="AO118" s="37"/>
      <c r="AP118" s="108"/>
      <c r="AQ118" s="2" t="b">
        <f t="shared" si="22"/>
        <v>1</v>
      </c>
      <c r="AR118" s="29">
        <v>2</v>
      </c>
      <c r="AS118" s="108">
        <f t="shared" si="23"/>
        <v>10444748</v>
      </c>
      <c r="AT118" s="108"/>
      <c r="AU118" s="108"/>
      <c r="AV118" s="2" t="b">
        <f t="shared" si="24"/>
        <v>1</v>
      </c>
    </row>
    <row r="119" spans="1:48" x14ac:dyDescent="0.2">
      <c r="A119" s="85" t="str">
        <f>Pasākumi_kārtas!V119</f>
        <v>VM</v>
      </c>
      <c r="B119" s="85">
        <f>Pasākumi_kārtas!A119</f>
        <v>4</v>
      </c>
      <c r="C119" s="85" t="str">
        <f>Pasākumi_kārtas!B119</f>
        <v>4.1.</v>
      </c>
      <c r="D119" s="86" t="str">
        <f>Pasākumi_kārtas!C119</f>
        <v>Veselības veicināšana un aprūpe</v>
      </c>
      <c r="E119" s="85" t="str">
        <f>Pasākumi_kārtas!E119</f>
        <v>4.1.2.</v>
      </c>
      <c r="F119" s="86" t="str">
        <f>Pasākumi_kārtas!F119</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9" s="37" t="str">
        <f>Pasākumi_kārtas!J119</f>
        <v>4.1.2.7.</v>
      </c>
      <c r="H119" s="105" t="str">
        <f>Pasākumi_kārtas!K119</f>
        <v>Pilnveidot pacientu drošību un aprūpes kvalitāti</v>
      </c>
      <c r="I119" s="37" t="str">
        <f>Pasākumi_kārtas!O119</f>
        <v>_</v>
      </c>
      <c r="J119" s="37" t="str">
        <f>Pasākumi_kārtas!P119</f>
        <v>ESF</v>
      </c>
      <c r="K119" s="106">
        <f>Pasākumi_kārtas!R119</f>
        <v>2588250</v>
      </c>
      <c r="L119" s="251">
        <v>160</v>
      </c>
      <c r="M119" s="106">
        <f t="shared" si="33"/>
        <v>2588250</v>
      </c>
      <c r="N119" s="37"/>
      <c r="O119" s="106"/>
      <c r="P119" s="37"/>
      <c r="Q119" s="106"/>
      <c r="R119" s="37"/>
      <c r="S119" s="106"/>
      <c r="T119" s="37"/>
      <c r="U119" s="106"/>
      <c r="V119" s="37"/>
      <c r="W119" s="106"/>
      <c r="X119" s="2" t="b">
        <f t="shared" si="18"/>
        <v>1</v>
      </c>
      <c r="Y119" s="37">
        <v>1</v>
      </c>
      <c r="Z119" s="108">
        <f t="shared" si="31"/>
        <v>2588250</v>
      </c>
      <c r="AA119" s="37"/>
      <c r="AB119" s="108"/>
      <c r="AC119" s="37"/>
      <c r="AD119" s="108"/>
      <c r="AE119" s="37"/>
      <c r="AF119" s="108"/>
      <c r="AG119" s="2" t="b">
        <f t="shared" si="19"/>
        <v>1</v>
      </c>
      <c r="AH119" s="37">
        <v>33</v>
      </c>
      <c r="AI119" s="108">
        <f t="shared" si="32"/>
        <v>2588250</v>
      </c>
      <c r="AJ119" s="37"/>
      <c r="AK119" s="108"/>
      <c r="AL119" s="2" t="b">
        <f t="shared" si="34"/>
        <v>1</v>
      </c>
      <c r="AM119" s="37">
        <v>10</v>
      </c>
      <c r="AN119" s="108">
        <f t="shared" si="29"/>
        <v>2588250</v>
      </c>
      <c r="AO119" s="37"/>
      <c r="AP119" s="108"/>
      <c r="AQ119" s="2" t="b">
        <f t="shared" si="22"/>
        <v>1</v>
      </c>
      <c r="AR119" s="29">
        <v>2</v>
      </c>
      <c r="AS119" s="108">
        <f t="shared" si="23"/>
        <v>2588250</v>
      </c>
      <c r="AT119" s="108"/>
      <c r="AU119" s="108"/>
      <c r="AV119" s="2" t="b">
        <f t="shared" si="24"/>
        <v>1</v>
      </c>
    </row>
    <row r="120" spans="1:48" x14ac:dyDescent="0.2">
      <c r="A120" s="85" t="str">
        <f>Pasākumi_kārtas!V120</f>
        <v>VM</v>
      </c>
      <c r="B120" s="85">
        <f>Pasākumi_kārtas!A120</f>
        <v>4</v>
      </c>
      <c r="C120" s="85" t="str">
        <f>Pasākumi_kārtas!B120</f>
        <v>4.1.</v>
      </c>
      <c r="D120" s="86" t="str">
        <f>Pasākumi_kārtas!C120</f>
        <v>Veselības veicināšana un aprūpe</v>
      </c>
      <c r="E120" s="85" t="str">
        <f>Pasākumi_kārtas!E120</f>
        <v>4.1.2.</v>
      </c>
      <c r="F120" s="86" t="str">
        <f>Pasākumi_kārtas!F120</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20" s="37" t="str">
        <f>Pasākumi_kārtas!J120</f>
        <v>4.1.2.8.</v>
      </c>
      <c r="H120" s="105" t="str">
        <f>Pasākumi_kārtas!K120</f>
        <v>Nevalstisko organizāciju iesaiste veselības veicināšanas un slimību profilakses pasākumu īstenošanā</v>
      </c>
      <c r="I120" s="37" t="str">
        <f>Pasākumi_kārtas!O120</f>
        <v>_</v>
      </c>
      <c r="J120" s="37" t="str">
        <f>Pasākumi_kārtas!P120</f>
        <v>ESF</v>
      </c>
      <c r="K120" s="106">
        <f>Pasākumi_kārtas!R120</f>
        <v>2550000</v>
      </c>
      <c r="L120" s="251">
        <v>147</v>
      </c>
      <c r="M120" s="106">
        <f t="shared" si="33"/>
        <v>2550000</v>
      </c>
      <c r="N120" s="37"/>
      <c r="O120" s="106"/>
      <c r="P120" s="37"/>
      <c r="Q120" s="106"/>
      <c r="R120" s="37"/>
      <c r="S120" s="106"/>
      <c r="T120" s="37"/>
      <c r="U120" s="106"/>
      <c r="V120" s="37"/>
      <c r="W120" s="106"/>
      <c r="X120" s="2" t="b">
        <f t="shared" si="18"/>
        <v>1</v>
      </c>
      <c r="Y120" s="37">
        <v>1</v>
      </c>
      <c r="Z120" s="108">
        <f t="shared" si="31"/>
        <v>2550000</v>
      </c>
      <c r="AA120" s="37"/>
      <c r="AB120" s="108"/>
      <c r="AC120" s="37"/>
      <c r="AD120" s="108"/>
      <c r="AE120" s="37"/>
      <c r="AF120" s="108"/>
      <c r="AG120" s="2" t="b">
        <f t="shared" si="19"/>
        <v>1</v>
      </c>
      <c r="AH120" s="37">
        <v>33</v>
      </c>
      <c r="AI120" s="108">
        <f t="shared" si="32"/>
        <v>2550000</v>
      </c>
      <c r="AJ120" s="37"/>
      <c r="AK120" s="108"/>
      <c r="AL120" s="2" t="b">
        <f t="shared" si="34"/>
        <v>1</v>
      </c>
      <c r="AM120" s="37">
        <v>10</v>
      </c>
      <c r="AN120" s="108">
        <f t="shared" ref="AN120:AN134" si="35">K120</f>
        <v>2550000</v>
      </c>
      <c r="AO120" s="37"/>
      <c r="AP120" s="108"/>
      <c r="AQ120" s="2" t="b">
        <f t="shared" si="22"/>
        <v>1</v>
      </c>
      <c r="AR120" s="29">
        <v>2</v>
      </c>
      <c r="AS120" s="108">
        <f t="shared" si="23"/>
        <v>2550000</v>
      </c>
      <c r="AT120" s="108"/>
      <c r="AU120" s="108"/>
      <c r="AV120" s="2" t="b">
        <f t="shared" si="24"/>
        <v>1</v>
      </c>
    </row>
    <row r="121" spans="1:48" x14ac:dyDescent="0.2">
      <c r="A121" s="85" t="str">
        <f>Pasākumi_kārtas!V121</f>
        <v>VK</v>
      </c>
      <c r="B121" s="85">
        <f>Pasākumi_kārtas!A121</f>
        <v>4</v>
      </c>
      <c r="C121" s="85" t="str">
        <f>Pasākumi_kārtas!B121</f>
        <v>4.2.</v>
      </c>
      <c r="D121" s="86" t="str">
        <f>Pasākumi_kārtas!C121</f>
        <v>Izglītība, prasmes un mūžizglītība</v>
      </c>
      <c r="E121" s="85" t="str">
        <f>Pasākumi_kārtas!E121</f>
        <v>4.2.1.</v>
      </c>
      <c r="F121" s="86" t="str">
        <f>Pasākumi_kārtas!F121</f>
        <v>“Uzlabot vienlīdzīgu piekļuvi iekļaujošiem un kvalitatīviem pakalpojumiem izglītības, mācību un mūžizglītības jomā, attīstot pieejamu infrastruktūru, tostarp, veicinot noturību izglītošanā un mācībā attālinātā un tiešsaistes režīmā”</v>
      </c>
      <c r="G121" s="37" t="str">
        <f>Pasākumi_kārtas!J121</f>
        <v>4.2.1.1.</v>
      </c>
      <c r="H121" s="105" t="str">
        <f>Pasākumi_kārtas!K121</f>
        <v>Infrastruktūras izveide starpnozaru sadarbības un atbalsta sistēmas izveidei bērnu attīstībai</v>
      </c>
      <c r="I121" s="37" t="str">
        <f>Pasākumi_kārtas!O121</f>
        <v>_</v>
      </c>
      <c r="J121" s="37" t="str">
        <f>Pasākumi_kārtas!P121</f>
        <v>ERAF</v>
      </c>
      <c r="K121" s="106">
        <f>Pasākumi_kārtas!R121</f>
        <v>3697500</v>
      </c>
      <c r="L121" s="251">
        <v>127</v>
      </c>
      <c r="M121" s="106">
        <v>1848750</v>
      </c>
      <c r="N121" s="251">
        <v>152</v>
      </c>
      <c r="O121" s="106">
        <v>1848750</v>
      </c>
      <c r="P121" s="251"/>
      <c r="Q121" s="106"/>
      <c r="R121" s="37"/>
      <c r="S121" s="106"/>
      <c r="T121" s="37"/>
      <c r="U121" s="106"/>
      <c r="V121" s="37"/>
      <c r="W121" s="106"/>
      <c r="X121" s="2" t="b">
        <f t="shared" si="18"/>
        <v>1</v>
      </c>
      <c r="Y121" s="37">
        <v>1</v>
      </c>
      <c r="Z121" s="108">
        <f t="shared" si="31"/>
        <v>3697500</v>
      </c>
      <c r="AA121" s="37"/>
      <c r="AB121" s="108"/>
      <c r="AC121" s="37"/>
      <c r="AD121" s="108"/>
      <c r="AE121" s="37"/>
      <c r="AF121" s="108"/>
      <c r="AG121" s="2" t="b">
        <f t="shared" si="19"/>
        <v>1</v>
      </c>
      <c r="AH121" s="37">
        <v>33</v>
      </c>
      <c r="AI121" s="108">
        <f t="shared" si="32"/>
        <v>3697500</v>
      </c>
      <c r="AJ121" s="37"/>
      <c r="AK121" s="108"/>
      <c r="AL121" s="2" t="b">
        <f t="shared" si="34"/>
        <v>1</v>
      </c>
      <c r="AM121" s="37">
        <v>9</v>
      </c>
      <c r="AN121" s="108">
        <f t="shared" si="35"/>
        <v>3697500</v>
      </c>
      <c r="AO121" s="37"/>
      <c r="AP121" s="108"/>
      <c r="AQ121" s="2" t="b">
        <f t="shared" si="22"/>
        <v>1</v>
      </c>
      <c r="AR121" s="29">
        <v>3</v>
      </c>
      <c r="AS121" s="108">
        <f t="shared" si="23"/>
        <v>3697500</v>
      </c>
      <c r="AT121" s="108"/>
      <c r="AU121" s="108"/>
      <c r="AV121" s="2" t="b">
        <f t="shared" si="24"/>
        <v>1</v>
      </c>
    </row>
    <row r="122" spans="1:48" x14ac:dyDescent="0.2">
      <c r="A122" s="85" t="str">
        <f>Pasākumi_kārtas!V122</f>
        <v>IZM</v>
      </c>
      <c r="B122" s="85">
        <f>Pasākumi_kārtas!A122</f>
        <v>4</v>
      </c>
      <c r="C122" s="85" t="str">
        <f>Pasākumi_kārtas!B122</f>
        <v>4.2.</v>
      </c>
      <c r="D122" s="86" t="str">
        <f>Pasākumi_kārtas!C122</f>
        <v>Izglītība, prasmes un mūžizglītība</v>
      </c>
      <c r="E122" s="85" t="str">
        <f>Pasākumi_kārtas!E122</f>
        <v>4.2.1.</v>
      </c>
      <c r="F122" s="86" t="str">
        <f>Pasākumi_kārtas!F122</f>
        <v>“Uzlabot vienlīdzīgu piekļuvi iekļaujošiem un kvalitatīviem pakalpojumiem izglītības, mācību un mūžizglītības jomā, attīstot pieejamu infrastruktūru, tostarp, veicinot noturību izglītošanā un mācībā attālinātā un tiešsaistes režīmā”</v>
      </c>
      <c r="G122" s="37" t="str">
        <f>Pasākumi_kārtas!J122</f>
        <v>4.2.1.2.</v>
      </c>
      <c r="H122" s="105" t="str">
        <f>Pasākumi_kārtas!K122</f>
        <v>Izveidot asistīvo tehnoloģiju izglītības programmas apguvei apmaiņas sistēmu</v>
      </c>
      <c r="I122" s="37" t="str">
        <f>Pasākumi_kārtas!O122</f>
        <v>_</v>
      </c>
      <c r="J122" s="37" t="str">
        <f>Pasākumi_kārtas!P122</f>
        <v>ERAF</v>
      </c>
      <c r="K122" s="106">
        <f>Pasākumi_kārtas!R122</f>
        <v>1479000</v>
      </c>
      <c r="L122" s="251">
        <v>130</v>
      </c>
      <c r="M122" s="106">
        <v>500000</v>
      </c>
      <c r="N122" s="251">
        <v>152</v>
      </c>
      <c r="O122" s="106">
        <v>979000</v>
      </c>
      <c r="P122" s="251"/>
      <c r="Q122" s="106"/>
      <c r="R122" s="37"/>
      <c r="S122" s="106"/>
      <c r="T122" s="37"/>
      <c r="U122" s="106"/>
      <c r="V122" s="37"/>
      <c r="W122" s="106"/>
      <c r="X122" s="2" t="b">
        <f t="shared" si="18"/>
        <v>1</v>
      </c>
      <c r="Y122" s="37">
        <v>1</v>
      </c>
      <c r="Z122" s="108">
        <f t="shared" si="31"/>
        <v>1479000</v>
      </c>
      <c r="AA122" s="37"/>
      <c r="AB122" s="108"/>
      <c r="AC122" s="37"/>
      <c r="AD122" s="108"/>
      <c r="AE122" s="37"/>
      <c r="AF122" s="108"/>
      <c r="AG122" s="2" t="b">
        <f t="shared" si="19"/>
        <v>1</v>
      </c>
      <c r="AH122" s="37">
        <v>33</v>
      </c>
      <c r="AI122" s="108">
        <f t="shared" si="32"/>
        <v>1479000</v>
      </c>
      <c r="AJ122" s="37"/>
      <c r="AK122" s="108"/>
      <c r="AL122" s="2" t="b">
        <f t="shared" si="34"/>
        <v>1</v>
      </c>
      <c r="AM122" s="37">
        <v>9</v>
      </c>
      <c r="AN122" s="108">
        <f t="shared" si="35"/>
        <v>1479000</v>
      </c>
      <c r="AO122" s="37"/>
      <c r="AP122" s="108"/>
      <c r="AQ122" s="2" t="b">
        <f t="shared" si="22"/>
        <v>1</v>
      </c>
      <c r="AR122" s="29">
        <v>3</v>
      </c>
      <c r="AS122" s="108">
        <f t="shared" si="23"/>
        <v>1479000</v>
      </c>
      <c r="AT122" s="108"/>
      <c r="AU122" s="108"/>
      <c r="AV122" s="2" t="b">
        <f t="shared" si="24"/>
        <v>1</v>
      </c>
    </row>
    <row r="123" spans="1:48" x14ac:dyDescent="0.2">
      <c r="A123" s="85" t="str">
        <f>Pasākumi_kārtas!V123</f>
        <v>IZM</v>
      </c>
      <c r="B123" s="85">
        <f>Pasākumi_kārtas!A123</f>
        <v>4</v>
      </c>
      <c r="C123" s="85" t="str">
        <f>Pasākumi_kārtas!B123</f>
        <v>4.2.</v>
      </c>
      <c r="D123" s="86" t="str">
        <f>Pasākumi_kārtas!C123</f>
        <v>Izglītība, prasmes un mūžizglītība</v>
      </c>
      <c r="E123" s="85" t="str">
        <f>Pasākumi_kārtas!E123</f>
        <v>4.2.1.</v>
      </c>
      <c r="F123" s="86" t="str">
        <f>Pasākumi_kārtas!F123</f>
        <v>"Uzlabot vienlīdzīgu piekļuvi iekļaujošiem un kvalitatīviem pakalpojumiem izglītības, mācību un mūžizglītības jomā, attīstot pieejamu infrastruktūru, tostarp, veicinot noturību izglītošanā un mācībā attālinātā un tiešsaistes režīmā”</v>
      </c>
      <c r="G123" s="37" t="str">
        <f>Pasākumi_kārtas!J123</f>
        <v>4.2.1.3.</v>
      </c>
      <c r="H123" s="105" t="str">
        <f>Pasākumi_kārtas!K123</f>
        <v>Infrastruktūras un mācību vides pilnveide efektīvas, kvalitatīvas un mūsdienīgas izglītības īstenošanai speciālās izglītības iestādēs</v>
      </c>
      <c r="I123" s="37" t="str">
        <f>Pasākumi_kārtas!O123</f>
        <v>_</v>
      </c>
      <c r="J123" s="37" t="str">
        <f>Pasākumi_kārtas!P123</f>
        <v>ERAF</v>
      </c>
      <c r="K123" s="106">
        <f>Pasākumi_kārtas!R123</f>
        <v>13656301</v>
      </c>
      <c r="L123" s="251">
        <v>122</v>
      </c>
      <c r="M123" s="106">
        <f>K123</f>
        <v>13656301</v>
      </c>
      <c r="N123" s="37"/>
      <c r="O123" s="106"/>
      <c r="P123" s="37"/>
      <c r="Q123" s="106"/>
      <c r="R123" s="37"/>
      <c r="S123" s="106"/>
      <c r="T123" s="37"/>
      <c r="U123" s="106"/>
      <c r="V123" s="37"/>
      <c r="W123" s="106"/>
      <c r="X123" s="2" t="b">
        <f t="shared" ref="X123:X181" si="36">K123=M123+O123+Q123+S123+U123+W123</f>
        <v>1</v>
      </c>
      <c r="Y123" s="37">
        <v>1</v>
      </c>
      <c r="Z123" s="108">
        <f t="shared" si="31"/>
        <v>13656301</v>
      </c>
      <c r="AA123" s="37"/>
      <c r="AB123" s="108"/>
      <c r="AC123" s="37"/>
      <c r="AD123" s="108"/>
      <c r="AE123" s="37"/>
      <c r="AF123" s="108"/>
      <c r="AG123" s="2" t="b">
        <f t="shared" ref="AG123:AG181" si="37">K123=Z123+AB123+AD123+AF123</f>
        <v>1</v>
      </c>
      <c r="AH123" s="37">
        <v>33</v>
      </c>
      <c r="AI123" s="108">
        <f t="shared" si="32"/>
        <v>13656301</v>
      </c>
      <c r="AJ123" s="37"/>
      <c r="AK123" s="108"/>
      <c r="AL123" s="2" t="b">
        <f t="shared" si="34"/>
        <v>1</v>
      </c>
      <c r="AM123" s="37">
        <v>9</v>
      </c>
      <c r="AN123" s="108">
        <f t="shared" si="35"/>
        <v>13656301</v>
      </c>
      <c r="AO123" s="37"/>
      <c r="AP123" s="108"/>
      <c r="AQ123" s="2" t="b">
        <f t="shared" ref="AQ123:AQ181" si="38">K123=AN123+AP123</f>
        <v>1</v>
      </c>
      <c r="AR123" s="29">
        <v>3</v>
      </c>
      <c r="AS123" s="108">
        <f t="shared" ref="AS123:AS181" si="39">K123</f>
        <v>13656301</v>
      </c>
      <c r="AT123" s="108"/>
      <c r="AU123" s="108"/>
      <c r="AV123" s="2" t="b">
        <f t="shared" ref="AV123:AV181" si="40">K123=AS123+AU123</f>
        <v>1</v>
      </c>
    </row>
    <row r="124" spans="1:48" x14ac:dyDescent="0.2">
      <c r="A124" s="85" t="str">
        <f>Pasākumi_kārtas!V124</f>
        <v>IZM</v>
      </c>
      <c r="B124" s="85">
        <f>Pasākumi_kārtas!A124</f>
        <v>4</v>
      </c>
      <c r="C124" s="85" t="str">
        <f>Pasākumi_kārtas!B124</f>
        <v>4.2.</v>
      </c>
      <c r="D124" s="86" t="str">
        <f>Pasākumi_kārtas!C124</f>
        <v>Izglītība, prasmes un mūžizglītība</v>
      </c>
      <c r="E124" s="85" t="str">
        <f>Pasākumi_kārtas!E124</f>
        <v>4.2.1.</v>
      </c>
      <c r="F124" s="86" t="str">
        <f>Pasākumi_kārtas!F124</f>
        <v>“Uzlabot vienlīdzīgu piekļuvi iekļaujošiem un kvalitatīviem pakalpojumiem izglītības, mācību un mūžizglītības jomā, attīstot pieejamu infrastruktūru, tostarp, veicinot noturību izglītošanā un mācībā attālinātā un tiešsaistes režīmā”</v>
      </c>
      <c r="G124" s="37" t="str">
        <f>Pasākumi_kārtas!J124</f>
        <v>4.2.1.5.</v>
      </c>
      <c r="H124" s="105" t="str">
        <f>Pasākumi_kārtas!K124</f>
        <v>Izglītības iestāžu nodrošinājums pilnveidotā vispārējās izglītības satura kvalitatīvai ieviešanai pamata un vidējās izglītības pakāpē</v>
      </c>
      <c r="I124" s="37">
        <f>Pasākumi_kārtas!O124</f>
        <v>1</v>
      </c>
      <c r="J124" s="37" t="str">
        <f>Pasākumi_kārtas!P124</f>
        <v>ERAF</v>
      </c>
      <c r="K124" s="106">
        <f>Pasākumi_kārtas!R124</f>
        <v>21250000</v>
      </c>
      <c r="L124" s="251">
        <v>122</v>
      </c>
      <c r="M124" s="132">
        <v>4312776</v>
      </c>
      <c r="N124" s="252">
        <v>37</v>
      </c>
      <c r="O124" s="132">
        <v>16937224</v>
      </c>
      <c r="P124" s="251"/>
      <c r="Q124" s="106"/>
      <c r="R124" s="37"/>
      <c r="S124" s="106"/>
      <c r="T124" s="37"/>
      <c r="U124" s="106"/>
      <c r="V124" s="37"/>
      <c r="W124" s="106"/>
      <c r="X124" s="2" t="b">
        <f t="shared" si="36"/>
        <v>1</v>
      </c>
      <c r="Y124" s="37">
        <v>1</v>
      </c>
      <c r="Z124" s="108">
        <f t="shared" si="31"/>
        <v>21250000</v>
      </c>
      <c r="AA124" s="37"/>
      <c r="AB124" s="108"/>
      <c r="AC124" s="37"/>
      <c r="AD124" s="108"/>
      <c r="AE124" s="37"/>
      <c r="AF124" s="108"/>
      <c r="AG124" s="2" t="b">
        <f t="shared" si="37"/>
        <v>1</v>
      </c>
      <c r="AH124" s="37">
        <v>33</v>
      </c>
      <c r="AI124" s="108">
        <f t="shared" si="32"/>
        <v>21250000</v>
      </c>
      <c r="AJ124" s="37"/>
      <c r="AK124" s="108"/>
      <c r="AL124" s="2" t="b">
        <f t="shared" si="34"/>
        <v>1</v>
      </c>
      <c r="AM124" s="37">
        <v>9</v>
      </c>
      <c r="AN124" s="108">
        <f t="shared" si="35"/>
        <v>21250000</v>
      </c>
      <c r="AO124" s="37"/>
      <c r="AP124" s="108"/>
      <c r="AQ124" s="2" t="b">
        <f t="shared" si="38"/>
        <v>1</v>
      </c>
      <c r="AR124" s="29">
        <v>3</v>
      </c>
      <c r="AS124" s="108">
        <f t="shared" si="39"/>
        <v>21250000</v>
      </c>
      <c r="AT124" s="108"/>
      <c r="AU124" s="108"/>
      <c r="AV124" s="2" t="b">
        <f t="shared" si="40"/>
        <v>1</v>
      </c>
    </row>
    <row r="125" spans="1:48" x14ac:dyDescent="0.2">
      <c r="A125" s="85" t="str">
        <f>Pasākumi_kārtas!V125</f>
        <v>IZM</v>
      </c>
      <c r="B125" s="85">
        <f>Pasākumi_kārtas!A125</f>
        <v>4</v>
      </c>
      <c r="C125" s="85" t="str">
        <f>Pasākumi_kārtas!B125</f>
        <v>4.2.</v>
      </c>
      <c r="D125" s="86" t="str">
        <f>Pasākumi_kārtas!C125</f>
        <v>Izglītība, prasmes un mūžizglītība</v>
      </c>
      <c r="E125" s="85" t="str">
        <f>Pasākumi_kārtas!E125</f>
        <v>4.2.1.</v>
      </c>
      <c r="F125" s="86" t="str">
        <f>Pasākumi_kārtas!F125</f>
        <v>“Uzlabot vienlīdzīgu piekļuvi iekļaujošiem un kvalitatīviem pakalpojumiem izglītības, mācību un mūžizglītības jomā, attīstot pieejamu infrastruktūru, tostarp, veicinot noturību izglītošanā un mācībā attālinātā un tiešsaistes režīmā”</v>
      </c>
      <c r="G125" s="37" t="str">
        <f>Pasākumi_kārtas!J125</f>
        <v>4.2.1.5.</v>
      </c>
      <c r="H125" s="105" t="str">
        <f>Pasākumi_kārtas!K125</f>
        <v>Izglītības iestāžu nodrošinājums pilnveidotā vispārējās izglītības satura kvalitatīvai ieviešanai pamata un vidējās izglītības pakāpē</v>
      </c>
      <c r="I125" s="37">
        <f>Pasākumi_kārtas!O125</f>
        <v>2</v>
      </c>
      <c r="J125" s="37" t="str">
        <f>Pasākumi_kārtas!P125</f>
        <v>ERAF</v>
      </c>
      <c r="K125" s="106">
        <f>Pasākumi_kārtas!R125</f>
        <v>43781634</v>
      </c>
      <c r="L125" s="251">
        <v>122</v>
      </c>
      <c r="M125" s="132">
        <f>K125</f>
        <v>43781634</v>
      </c>
      <c r="N125" s="251"/>
      <c r="O125" s="132"/>
      <c r="P125" s="251"/>
      <c r="Q125" s="106"/>
      <c r="R125" s="37"/>
      <c r="S125" s="106"/>
      <c r="T125" s="37"/>
      <c r="U125" s="106"/>
      <c r="V125" s="37"/>
      <c r="W125" s="106"/>
      <c r="X125" s="2" t="b">
        <f t="shared" si="36"/>
        <v>1</v>
      </c>
      <c r="Y125" s="37">
        <v>1</v>
      </c>
      <c r="Z125" s="108">
        <f t="shared" si="31"/>
        <v>43781634</v>
      </c>
      <c r="AA125" s="37"/>
      <c r="AB125" s="108"/>
      <c r="AC125" s="37"/>
      <c r="AD125" s="108"/>
      <c r="AE125" s="37"/>
      <c r="AF125" s="108"/>
      <c r="AG125" s="2" t="b">
        <f t="shared" si="37"/>
        <v>1</v>
      </c>
      <c r="AH125" s="37">
        <v>33</v>
      </c>
      <c r="AI125" s="108">
        <f t="shared" si="32"/>
        <v>43781634</v>
      </c>
      <c r="AJ125" s="37"/>
      <c r="AK125" s="108"/>
      <c r="AL125" s="2" t="b">
        <f t="shared" si="34"/>
        <v>1</v>
      </c>
      <c r="AM125" s="37">
        <v>9</v>
      </c>
      <c r="AN125" s="108">
        <f t="shared" si="35"/>
        <v>43781634</v>
      </c>
      <c r="AO125" s="37"/>
      <c r="AP125" s="108"/>
      <c r="AQ125" s="2" t="b">
        <f t="shared" si="38"/>
        <v>1</v>
      </c>
      <c r="AR125" s="29">
        <v>3</v>
      </c>
      <c r="AS125" s="108">
        <f t="shared" si="39"/>
        <v>43781634</v>
      </c>
      <c r="AT125" s="108"/>
      <c r="AU125" s="108"/>
      <c r="AV125" s="2" t="b">
        <f t="shared" si="40"/>
        <v>1</v>
      </c>
    </row>
    <row r="126" spans="1:48" x14ac:dyDescent="0.2">
      <c r="A126" s="85" t="str">
        <f>Pasākumi_kārtas!V126</f>
        <v>IZM</v>
      </c>
      <c r="B126" s="85">
        <f>Pasākumi_kārtas!A126</f>
        <v>4</v>
      </c>
      <c r="C126" s="85" t="str">
        <f>Pasākumi_kārtas!B126</f>
        <v>4.2.</v>
      </c>
      <c r="D126" s="86" t="str">
        <f>Pasākumi_kārtas!C126</f>
        <v>Izglītība, prasmes un mūžizglītība</v>
      </c>
      <c r="E126" s="85" t="str">
        <f>Pasākumi_kārtas!E126</f>
        <v>4.2.1.</v>
      </c>
      <c r="F126" s="86" t="str">
        <f>Pasākumi_kārtas!F126</f>
        <v>“Uzlabot vienlīdzīgu piekļuvi iekļaujošiem un kvalitatīviem pakalpojumiem izglītības, mācību un mūžizglītības jomā, attīstot pieejamu infrastruktūru, tostarp, veicinot noturību izglītošanā un mācībā attālinātā un tiešsaistes režīmā”</v>
      </c>
      <c r="G126" s="37" t="str">
        <f>Pasākumi_kārtas!J126</f>
        <v>4.2.1.5.</v>
      </c>
      <c r="H126" s="105" t="str">
        <f>Pasākumi_kārtas!K126</f>
        <v>Izglītības iestāžu nodrošinājums pilnveidotā vispārējās izglītības satura kvalitatīvai ieviešanai pamata un vidējās izglītības pakāpē</v>
      </c>
      <c r="I126" s="37">
        <f>Pasākumi_kārtas!O126</f>
        <v>3</v>
      </c>
      <c r="J126" s="37" t="str">
        <f>Pasākumi_kārtas!P126</f>
        <v>ERAF</v>
      </c>
      <c r="K126" s="106">
        <f>Pasākumi_kārtas!R126</f>
        <v>4517240</v>
      </c>
      <c r="L126" s="251">
        <v>122</v>
      </c>
      <c r="M126" s="132">
        <f>K126</f>
        <v>4517240</v>
      </c>
      <c r="N126" s="251"/>
      <c r="O126" s="132"/>
      <c r="P126" s="251"/>
      <c r="Q126" s="106"/>
      <c r="R126" s="37"/>
      <c r="S126" s="106"/>
      <c r="T126" s="37"/>
      <c r="U126" s="106"/>
      <c r="V126" s="37"/>
      <c r="W126" s="106"/>
      <c r="X126" s="2" t="b">
        <f t="shared" si="36"/>
        <v>1</v>
      </c>
      <c r="Y126" s="37">
        <v>1</v>
      </c>
      <c r="Z126" s="108">
        <f t="shared" si="31"/>
        <v>4517240</v>
      </c>
      <c r="AA126" s="37"/>
      <c r="AB126" s="108"/>
      <c r="AC126" s="37"/>
      <c r="AD126" s="108"/>
      <c r="AE126" s="37"/>
      <c r="AF126" s="108"/>
      <c r="AG126" s="2" t="b">
        <f t="shared" si="37"/>
        <v>1</v>
      </c>
      <c r="AH126" s="37">
        <v>33</v>
      </c>
      <c r="AI126" s="108">
        <f t="shared" si="32"/>
        <v>4517240</v>
      </c>
      <c r="AJ126" s="37"/>
      <c r="AK126" s="108"/>
      <c r="AL126" s="2" t="b">
        <f t="shared" si="34"/>
        <v>1</v>
      </c>
      <c r="AM126" s="37">
        <v>9</v>
      </c>
      <c r="AN126" s="108">
        <f t="shared" si="35"/>
        <v>4517240</v>
      </c>
      <c r="AO126" s="37"/>
      <c r="AP126" s="108"/>
      <c r="AQ126" s="2" t="b">
        <f t="shared" si="38"/>
        <v>1</v>
      </c>
      <c r="AR126" s="29">
        <v>3</v>
      </c>
      <c r="AS126" s="108">
        <f t="shared" si="39"/>
        <v>4517240</v>
      </c>
      <c r="AT126" s="108"/>
      <c r="AU126" s="108"/>
      <c r="AV126" s="2" t="b">
        <f t="shared" si="40"/>
        <v>1</v>
      </c>
    </row>
    <row r="127" spans="1:48" x14ac:dyDescent="0.2">
      <c r="A127" s="85" t="str">
        <f>Pasākumi_kārtas!V127</f>
        <v>IZM</v>
      </c>
      <c r="B127" s="85">
        <f>Pasākumi_kārtas!A127</f>
        <v>4</v>
      </c>
      <c r="C127" s="85" t="str">
        <f>Pasākumi_kārtas!B127</f>
        <v>4.2.</v>
      </c>
      <c r="D127" s="86" t="str">
        <f>Pasākumi_kārtas!C127</f>
        <v>Izglītība, prasmes un mūžizglītība</v>
      </c>
      <c r="E127" s="85" t="str">
        <f>Pasākumi_kārtas!E127</f>
        <v>4.2.1.</v>
      </c>
      <c r="F127" s="86" t="str">
        <f>Pasākumi_kārtas!F127</f>
        <v>“Uzlabot vienlīdzīgu piekļuvi iekļaujošiem un kvalitatīviem pakalpojumiem izglītības, mācību un mūžizglītības jomā, attīstot pieejamu infrastruktūru, tostarp, veicinot noturību izglītošanā un mācībā attālinātā un tiešsaistes režīmā”</v>
      </c>
      <c r="G127" s="37" t="str">
        <f>Pasākumi_kārtas!J127</f>
        <v>4.2.1.6.</v>
      </c>
      <c r="H127" s="105" t="str">
        <f>Pasākumi_kārtas!K127</f>
        <v xml:space="preserve">Profesionālās izglītības iestāžu un koledžu mācību vide nozarēm aktuālo prasmju apguvei </v>
      </c>
      <c r="I127" s="37">
        <f>Pasākumi_kārtas!O127</f>
        <v>1</v>
      </c>
      <c r="J127" s="37" t="str">
        <f>Pasākumi_kārtas!P127</f>
        <v>ERAF</v>
      </c>
      <c r="K127" s="106">
        <f>Pasākumi_kārtas!R127</f>
        <v>21644414</v>
      </c>
      <c r="L127" s="251">
        <v>124</v>
      </c>
      <c r="M127" s="106">
        <v>19206041</v>
      </c>
      <c r="N127" s="252">
        <v>37</v>
      </c>
      <c r="O127" s="106">
        <v>2438373</v>
      </c>
      <c r="P127" s="251"/>
      <c r="Q127" s="106"/>
      <c r="R127" s="37"/>
      <c r="S127" s="106"/>
      <c r="T127" s="37"/>
      <c r="U127" s="106"/>
      <c r="V127" s="37"/>
      <c r="W127" s="106"/>
      <c r="X127" s="2" t="b">
        <f t="shared" si="36"/>
        <v>1</v>
      </c>
      <c r="Y127" s="37">
        <v>1</v>
      </c>
      <c r="Z127" s="108">
        <f t="shared" si="31"/>
        <v>21644414</v>
      </c>
      <c r="AA127" s="37"/>
      <c r="AB127" s="108"/>
      <c r="AC127" s="37"/>
      <c r="AD127" s="108"/>
      <c r="AE127" s="37"/>
      <c r="AF127" s="108"/>
      <c r="AG127" s="2" t="b">
        <f t="shared" si="37"/>
        <v>1</v>
      </c>
      <c r="AH127" s="37">
        <v>33</v>
      </c>
      <c r="AI127" s="108">
        <f t="shared" si="32"/>
        <v>21644414</v>
      </c>
      <c r="AJ127" s="37"/>
      <c r="AK127" s="108"/>
      <c r="AL127" s="2" t="b">
        <f t="shared" si="34"/>
        <v>1</v>
      </c>
      <c r="AM127" s="37">
        <v>9</v>
      </c>
      <c r="AN127" s="108">
        <f t="shared" si="35"/>
        <v>21644414</v>
      </c>
      <c r="AO127" s="37"/>
      <c r="AP127" s="108"/>
      <c r="AQ127" s="2" t="b">
        <f t="shared" si="38"/>
        <v>1</v>
      </c>
      <c r="AR127" s="37">
        <v>3</v>
      </c>
      <c r="AS127" s="108">
        <f t="shared" si="39"/>
        <v>21644414</v>
      </c>
      <c r="AT127" s="108"/>
      <c r="AU127" s="108"/>
      <c r="AV127" s="2" t="b">
        <f t="shared" si="40"/>
        <v>1</v>
      </c>
    </row>
    <row r="128" spans="1:48" x14ac:dyDescent="0.2">
      <c r="A128" s="85" t="str">
        <f>Pasākumi_kārtas!V128</f>
        <v>IZM</v>
      </c>
      <c r="B128" s="85">
        <f>Pasākumi_kārtas!A128</f>
        <v>4</v>
      </c>
      <c r="C128" s="85" t="str">
        <f>Pasākumi_kārtas!B128</f>
        <v>4.2.</v>
      </c>
      <c r="D128" s="86" t="str">
        <f>Pasākumi_kārtas!C128</f>
        <v>Izglītība, prasmes un mūžizglītība</v>
      </c>
      <c r="E128" s="85" t="str">
        <f>Pasākumi_kārtas!E128</f>
        <v>4.2.1.</v>
      </c>
      <c r="F128" s="86" t="str">
        <f>Pasākumi_kārtas!F128</f>
        <v>“Uzlabot vienlīdzīgu piekļuvi iekļaujošiem un kvalitatīviem pakalpojumiem izglītības, mācību un mūžizglītības jomā, attīstot pieejamu infrastruktūru, tostarp, veicinot noturību izglītošanā un mācībā attālinātā un tiešsaistes režīmā”</v>
      </c>
      <c r="G128" s="37" t="str">
        <f>Pasākumi_kārtas!J128</f>
        <v>4.2.1.6.</v>
      </c>
      <c r="H128" s="105" t="str">
        <f>Pasākumi_kārtas!K128</f>
        <v xml:space="preserve">Profesionālās izglītības iestāžu un koledžu mācību vide nozarēm aktuālo prasmju apguvei </v>
      </c>
      <c r="I128" s="37">
        <f>Pasākumi_kārtas!O128</f>
        <v>2</v>
      </c>
      <c r="J128" s="37" t="str">
        <f>Pasākumi_kārtas!P128</f>
        <v>ERAF</v>
      </c>
      <c r="K128" s="106">
        <f>Pasākumi_kārtas!R128</f>
        <v>6228621</v>
      </c>
      <c r="L128" s="251">
        <v>124</v>
      </c>
      <c r="M128" s="106">
        <v>5522328</v>
      </c>
      <c r="N128" s="252">
        <v>37</v>
      </c>
      <c r="O128" s="106">
        <v>706293</v>
      </c>
      <c r="P128" s="251"/>
      <c r="Q128" s="106"/>
      <c r="R128" s="37"/>
      <c r="S128" s="106"/>
      <c r="T128" s="37"/>
      <c r="U128" s="106"/>
      <c r="V128" s="37"/>
      <c r="W128" s="106"/>
      <c r="X128" s="2" t="b">
        <f t="shared" si="36"/>
        <v>1</v>
      </c>
      <c r="Y128" s="37">
        <v>1</v>
      </c>
      <c r="Z128" s="108">
        <f t="shared" ref="Z128:Z155" si="41">K128</f>
        <v>6228621</v>
      </c>
      <c r="AA128" s="37"/>
      <c r="AB128" s="108"/>
      <c r="AC128" s="37"/>
      <c r="AD128" s="108"/>
      <c r="AE128" s="37"/>
      <c r="AF128" s="108"/>
      <c r="AG128" s="2" t="b">
        <f t="shared" si="37"/>
        <v>1</v>
      </c>
      <c r="AH128" s="37">
        <v>33</v>
      </c>
      <c r="AI128" s="108">
        <f t="shared" si="32"/>
        <v>6228621</v>
      </c>
      <c r="AJ128" s="37"/>
      <c r="AK128" s="108"/>
      <c r="AL128" s="2" t="b">
        <f t="shared" si="34"/>
        <v>1</v>
      </c>
      <c r="AM128" s="37">
        <v>9</v>
      </c>
      <c r="AN128" s="108">
        <f t="shared" si="35"/>
        <v>6228621</v>
      </c>
      <c r="AO128" s="37"/>
      <c r="AP128" s="108"/>
      <c r="AQ128" s="2" t="b">
        <f t="shared" si="38"/>
        <v>1</v>
      </c>
      <c r="AR128" s="37">
        <v>3</v>
      </c>
      <c r="AS128" s="108">
        <f t="shared" si="39"/>
        <v>6228621</v>
      </c>
      <c r="AT128" s="108"/>
      <c r="AU128" s="108"/>
      <c r="AV128" s="2" t="b">
        <f t="shared" si="40"/>
        <v>1</v>
      </c>
    </row>
    <row r="129" spans="1:48" x14ac:dyDescent="0.2">
      <c r="A129" s="85" t="str">
        <f>Pasākumi_kārtas!V129</f>
        <v>IZM</v>
      </c>
      <c r="B129" s="85">
        <f>Pasākumi_kārtas!A129</f>
        <v>4</v>
      </c>
      <c r="C129" s="85" t="str">
        <f>Pasākumi_kārtas!B129</f>
        <v>4.2.</v>
      </c>
      <c r="D129" s="86" t="str">
        <f>Pasākumi_kārtas!C129</f>
        <v>Izglītība, prasmes un mūžizglītība</v>
      </c>
      <c r="E129" s="85" t="str">
        <f>Pasākumi_kārtas!E129</f>
        <v>4.2.1.</v>
      </c>
      <c r="F129" s="86" t="str">
        <f>Pasākumi_kārtas!F129</f>
        <v>“Uzlabot vienlīdzīgu piekļuvi iekļaujošiem un kvalitatīviem pakalpojumiem izglītības, mācību un mūžizglītības jomā, attīstot pieejamu infrastruktūru, tostarp, veicinot noturību izglītošanā un mācībā attālinātā un tiešsaistes režīmā”</v>
      </c>
      <c r="G129" s="37" t="str">
        <f>Pasākumi_kārtas!J129</f>
        <v>4.2.1.6.</v>
      </c>
      <c r="H129" s="105" t="str">
        <f>Pasākumi_kārtas!K129</f>
        <v xml:space="preserve">Profesionālās izglītības iestāžu un koledžu mācību vide nozarēm aktuālo prasmju apguvei </v>
      </c>
      <c r="I129" s="37">
        <f>Pasākumi_kārtas!O129</f>
        <v>3</v>
      </c>
      <c r="J129" s="37" t="str">
        <f>Pasākumi_kārtas!P129</f>
        <v>ERAF</v>
      </c>
      <c r="K129" s="106">
        <f>Pasākumi_kārtas!R129</f>
        <v>7646510</v>
      </c>
      <c r="L129" s="251">
        <v>124</v>
      </c>
      <c r="M129" s="106">
        <v>2218818</v>
      </c>
      <c r="N129" s="251">
        <v>123</v>
      </c>
      <c r="O129" s="106">
        <v>4697377</v>
      </c>
      <c r="P129" s="252">
        <v>37</v>
      </c>
      <c r="Q129" s="106">
        <v>730315</v>
      </c>
      <c r="R129" s="37"/>
      <c r="S129" s="106"/>
      <c r="T129" s="37"/>
      <c r="U129" s="106"/>
      <c r="V129" s="37"/>
      <c r="W129" s="106"/>
      <c r="X129" s="2" t="b">
        <f t="shared" si="36"/>
        <v>1</v>
      </c>
      <c r="Y129" s="37">
        <v>1</v>
      </c>
      <c r="Z129" s="108">
        <f t="shared" si="41"/>
        <v>7646510</v>
      </c>
      <c r="AA129" s="37"/>
      <c r="AB129" s="108"/>
      <c r="AC129" s="37"/>
      <c r="AD129" s="108"/>
      <c r="AE129" s="37"/>
      <c r="AF129" s="108"/>
      <c r="AG129" s="2" t="b">
        <f t="shared" si="37"/>
        <v>1</v>
      </c>
      <c r="AH129" s="37">
        <v>33</v>
      </c>
      <c r="AI129" s="108">
        <f t="shared" si="32"/>
        <v>7646510</v>
      </c>
      <c r="AJ129" s="37"/>
      <c r="AK129" s="108"/>
      <c r="AL129" s="2" t="b">
        <f t="shared" si="34"/>
        <v>1</v>
      </c>
      <c r="AM129" s="37">
        <v>9</v>
      </c>
      <c r="AN129" s="108">
        <f t="shared" si="35"/>
        <v>7646510</v>
      </c>
      <c r="AO129" s="37"/>
      <c r="AP129" s="108"/>
      <c r="AQ129" s="2" t="b">
        <f t="shared" si="38"/>
        <v>1</v>
      </c>
      <c r="AR129" s="37">
        <v>3</v>
      </c>
      <c r="AS129" s="108">
        <f t="shared" si="39"/>
        <v>7646510</v>
      </c>
      <c r="AT129" s="108"/>
      <c r="AU129" s="108"/>
      <c r="AV129" s="2" t="b">
        <f t="shared" si="40"/>
        <v>1</v>
      </c>
    </row>
    <row r="130" spans="1:48" x14ac:dyDescent="0.2">
      <c r="A130" s="85" t="str">
        <f>Pasākumi_kārtas!V130</f>
        <v>IZM</v>
      </c>
      <c r="B130" s="85">
        <f>Pasākumi_kārtas!A130</f>
        <v>4</v>
      </c>
      <c r="C130" s="85" t="str">
        <f>Pasākumi_kārtas!B130</f>
        <v>4.2.</v>
      </c>
      <c r="D130" s="86" t="str">
        <f>Pasākumi_kārtas!C130</f>
        <v>Izglītība, prasmes un mūžizglītība</v>
      </c>
      <c r="E130" s="85" t="str">
        <f>Pasākumi_kārtas!E130</f>
        <v>4.2.1.</v>
      </c>
      <c r="F130" s="86" t="str">
        <f>Pasākumi_kārtas!F130</f>
        <v>“Uzlabot vienlīdzīgu piekļuvi iekļaujošiem un kvalitatīviem pakalpojumiem izglītības, mācību un mūžizglītības jomā, attīstot pieejamu infrastruktūru, tostarp, veicinot noturību izglītošanā un mācībā attālinātā un tiešsaistes režīmā”</v>
      </c>
      <c r="G130" s="37" t="str">
        <f>Pasākumi_kārtas!J130</f>
        <v>4.2.1.6.</v>
      </c>
      <c r="H130" s="105" t="str">
        <f>Pasākumi_kārtas!K130</f>
        <v xml:space="preserve">Profesionālās izglītības iestāžu un koledžu mācību vide nozarēm aktuālo prasmju apguvei </v>
      </c>
      <c r="I130" s="37">
        <f>Pasākumi_kārtas!O130</f>
        <v>4</v>
      </c>
      <c r="J130" s="37" t="str">
        <f>Pasākumi_kārtas!P130</f>
        <v>ERAF</v>
      </c>
      <c r="K130" s="106">
        <f>Pasākumi_kārtas!R130</f>
        <v>3885739</v>
      </c>
      <c r="L130" s="251">
        <v>124</v>
      </c>
      <c r="M130" s="106">
        <f>K130</f>
        <v>3885739</v>
      </c>
      <c r="N130" s="251"/>
      <c r="O130" s="106"/>
      <c r="P130" s="251"/>
      <c r="Q130" s="106"/>
      <c r="R130" s="37"/>
      <c r="S130" s="106"/>
      <c r="T130" s="37"/>
      <c r="U130" s="106"/>
      <c r="V130" s="37"/>
      <c r="W130" s="106"/>
      <c r="X130" s="2" t="b">
        <f t="shared" si="36"/>
        <v>1</v>
      </c>
      <c r="Y130" s="37">
        <v>1</v>
      </c>
      <c r="Z130" s="108">
        <f t="shared" si="41"/>
        <v>3885739</v>
      </c>
      <c r="AA130" s="37"/>
      <c r="AB130" s="108"/>
      <c r="AC130" s="37"/>
      <c r="AD130" s="108"/>
      <c r="AE130" s="37"/>
      <c r="AF130" s="108"/>
      <c r="AG130" s="2" t="b">
        <f t="shared" si="37"/>
        <v>1</v>
      </c>
      <c r="AH130" s="37">
        <v>33</v>
      </c>
      <c r="AI130" s="108">
        <f t="shared" si="32"/>
        <v>3885739</v>
      </c>
      <c r="AJ130" s="37"/>
      <c r="AK130" s="108"/>
      <c r="AL130" s="2" t="b">
        <f t="shared" si="34"/>
        <v>1</v>
      </c>
      <c r="AM130" s="37">
        <v>9</v>
      </c>
      <c r="AN130" s="108">
        <f t="shared" si="35"/>
        <v>3885739</v>
      </c>
      <c r="AO130" s="37"/>
      <c r="AP130" s="108"/>
      <c r="AQ130" s="2" t="b">
        <f t="shared" si="38"/>
        <v>1</v>
      </c>
      <c r="AR130" s="37">
        <v>3</v>
      </c>
      <c r="AS130" s="108">
        <f t="shared" si="39"/>
        <v>3885739</v>
      </c>
      <c r="AT130" s="108"/>
      <c r="AU130" s="108"/>
      <c r="AV130" s="2" t="b">
        <f t="shared" si="40"/>
        <v>1</v>
      </c>
    </row>
    <row r="131" spans="1:48" x14ac:dyDescent="0.2">
      <c r="A131" s="85" t="str">
        <f>Pasākumi_kārtas!V131</f>
        <v>VARAM</v>
      </c>
      <c r="B131" s="85">
        <f>Pasākumi_kārtas!A131</f>
        <v>4</v>
      </c>
      <c r="C131" s="85" t="str">
        <f>Pasākumi_kārtas!B131</f>
        <v>4.2.</v>
      </c>
      <c r="D131" s="86" t="str">
        <f>Pasākumi_kārtas!C131</f>
        <v>Izglītība, prasmes un mūžizglītība</v>
      </c>
      <c r="E131" s="85" t="str">
        <f>Pasākumi_kārtas!E131</f>
        <v>4.2.1.</v>
      </c>
      <c r="F131" s="86" t="str">
        <f>Pasākumi_kārtas!F131</f>
        <v>“Uzlabot vienlīdzīgu piekļuvi iekļaujošiem un kvalitatīviem pakalpojumiem izglītības, mācību un mūžizglītības jomā, attīstot pieejamu infrastruktūru, tostarp, veicinot noturību izglītošanā un mācībā attālinātā un tiešsaistes režīmā”</v>
      </c>
      <c r="G131" s="37" t="str">
        <f>Pasākumi_kārtas!J131</f>
        <v>4.2.1.7.</v>
      </c>
      <c r="H131" s="105" t="str">
        <f>Pasākumi_kārtas!K131</f>
        <v>Pirmsskolas izglītības iestāžu infrastruktūras attīstība</v>
      </c>
      <c r="I131" s="37" t="str">
        <f>Pasākumi_kārtas!O131</f>
        <v>_</v>
      </c>
      <c r="J131" s="37" t="str">
        <f>Pasākumi_kārtas!P131</f>
        <v>ERAF</v>
      </c>
      <c r="K131" s="106">
        <f>Pasākumi_kārtas!R131</f>
        <v>38795105</v>
      </c>
      <c r="L131" s="251">
        <v>121</v>
      </c>
      <c r="M131" s="106">
        <v>29168322</v>
      </c>
      <c r="N131" s="252">
        <v>44</v>
      </c>
      <c r="O131" s="132">
        <v>9626783</v>
      </c>
      <c r="P131" s="37"/>
      <c r="Q131" s="106"/>
      <c r="R131" s="37"/>
      <c r="S131" s="106"/>
      <c r="T131" s="37"/>
      <c r="U131" s="106"/>
      <c r="V131" s="37"/>
      <c r="W131" s="106"/>
      <c r="X131" s="2" t="b">
        <f t="shared" si="36"/>
        <v>1</v>
      </c>
      <c r="Y131" s="37">
        <v>1</v>
      </c>
      <c r="Z131" s="108">
        <f t="shared" si="41"/>
        <v>38795105</v>
      </c>
      <c r="AA131" s="37"/>
      <c r="AB131" s="108"/>
      <c r="AC131" s="37"/>
      <c r="AD131" s="108"/>
      <c r="AE131" s="37"/>
      <c r="AF131" s="108"/>
      <c r="AG131" s="2" t="b">
        <f t="shared" si="37"/>
        <v>1</v>
      </c>
      <c r="AH131" s="37">
        <v>33</v>
      </c>
      <c r="AI131" s="108">
        <f t="shared" si="32"/>
        <v>38795105</v>
      </c>
      <c r="AJ131" s="37"/>
      <c r="AK131" s="108"/>
      <c r="AL131" s="2" t="b">
        <f t="shared" si="34"/>
        <v>1</v>
      </c>
      <c r="AM131" s="37">
        <v>9</v>
      </c>
      <c r="AN131" s="108">
        <f t="shared" si="35"/>
        <v>38795105</v>
      </c>
      <c r="AO131" s="37"/>
      <c r="AP131" s="108"/>
      <c r="AQ131" s="2" t="b">
        <f t="shared" si="38"/>
        <v>1</v>
      </c>
      <c r="AR131" s="37">
        <v>3</v>
      </c>
      <c r="AS131" s="108">
        <f t="shared" si="39"/>
        <v>38795105</v>
      </c>
      <c r="AT131" s="108"/>
      <c r="AU131" s="108"/>
      <c r="AV131" s="2" t="b">
        <f t="shared" si="40"/>
        <v>1</v>
      </c>
    </row>
    <row r="132" spans="1:48" x14ac:dyDescent="0.2">
      <c r="A132" s="85" t="str">
        <f>Pasākumi_kārtas!V132</f>
        <v>IZM</v>
      </c>
      <c r="B132" s="85">
        <f>Pasākumi_kārtas!A132</f>
        <v>4</v>
      </c>
      <c r="C132" s="85" t="str">
        <f>Pasākumi_kārtas!B132</f>
        <v>4.2.</v>
      </c>
      <c r="D132" s="86" t="str">
        <f>Pasākumi_kārtas!C132</f>
        <v>Izglītība, prasmes un mūžizglītība</v>
      </c>
      <c r="E132" s="85" t="str">
        <f>Pasākumi_kārtas!E132</f>
        <v>4.2.1.</v>
      </c>
      <c r="F132" s="86" t="str">
        <f>Pasākumi_kārtas!F132</f>
        <v>“Uzlabot vienlīdzīgu piekļuvi iekļaujošiem un kvalitatīviem pakalpojumiem izglītības, mācību un mūžizglītības jomā, attīstot pieejamu infrastruktūru, tostarp, veicinot noturību izglītošanā un mācībā attālinātā un tiešsaistes režīmā”</v>
      </c>
      <c r="G132" s="37" t="str">
        <f>Pasākumi_kārtas!J132</f>
        <v>4.2.1.8.</v>
      </c>
      <c r="H132" s="105" t="str">
        <f>Pasākumi_kārtas!K132</f>
        <v>Augstskolu studiju vides modernizācija</v>
      </c>
      <c r="I132" s="37">
        <f>Pasākumi_kārtas!O132</f>
        <v>1</v>
      </c>
      <c r="J132" s="37" t="str">
        <f>Pasākumi_kārtas!P132</f>
        <v>ERAF</v>
      </c>
      <c r="K132" s="106">
        <f>Pasākumi_kārtas!R132</f>
        <v>1469563</v>
      </c>
      <c r="L132" s="251">
        <v>123</v>
      </c>
      <c r="M132" s="106">
        <v>1175650</v>
      </c>
      <c r="N132" s="252">
        <v>37</v>
      </c>
      <c r="O132" s="106">
        <v>293913</v>
      </c>
      <c r="P132" s="251"/>
      <c r="Q132" s="106"/>
      <c r="R132" s="251"/>
      <c r="S132" s="106"/>
      <c r="T132" s="37"/>
      <c r="U132" s="106"/>
      <c r="V132" s="37"/>
      <c r="W132" s="106"/>
      <c r="X132" s="2" t="b">
        <f t="shared" si="36"/>
        <v>1</v>
      </c>
      <c r="Y132" s="37">
        <v>1</v>
      </c>
      <c r="Z132" s="108">
        <f t="shared" si="41"/>
        <v>1469563</v>
      </c>
      <c r="AA132" s="37"/>
      <c r="AB132" s="108"/>
      <c r="AC132" s="37"/>
      <c r="AD132" s="108"/>
      <c r="AE132" s="37"/>
      <c r="AF132" s="108"/>
      <c r="AG132" s="2" t="b">
        <f t="shared" si="37"/>
        <v>1</v>
      </c>
      <c r="AH132" s="37">
        <v>33</v>
      </c>
      <c r="AI132" s="108">
        <f t="shared" si="32"/>
        <v>1469563</v>
      </c>
      <c r="AJ132" s="37"/>
      <c r="AK132" s="108"/>
      <c r="AL132" s="2" t="b">
        <f t="shared" si="34"/>
        <v>1</v>
      </c>
      <c r="AM132" s="37">
        <v>9</v>
      </c>
      <c r="AN132" s="108">
        <f t="shared" si="35"/>
        <v>1469563</v>
      </c>
      <c r="AO132" s="37"/>
      <c r="AP132" s="108"/>
      <c r="AQ132" s="2" t="b">
        <f t="shared" si="38"/>
        <v>1</v>
      </c>
      <c r="AR132" s="37">
        <v>3</v>
      </c>
      <c r="AS132" s="108">
        <f t="shared" si="39"/>
        <v>1469563</v>
      </c>
      <c r="AT132" s="108"/>
      <c r="AU132" s="108"/>
      <c r="AV132" s="2" t="b">
        <f t="shared" si="40"/>
        <v>1</v>
      </c>
    </row>
    <row r="133" spans="1:48" x14ac:dyDescent="0.2">
      <c r="A133" s="85" t="str">
        <f>Pasākumi_kārtas!V133</f>
        <v>IZM</v>
      </c>
      <c r="B133" s="85">
        <f>Pasākumi_kārtas!A133</f>
        <v>4</v>
      </c>
      <c r="C133" s="85" t="str">
        <f>Pasākumi_kārtas!B133</f>
        <v>4.2.</v>
      </c>
      <c r="D133" s="86" t="str">
        <f>Pasākumi_kārtas!C133</f>
        <v>Izglītība, prasmes un mūžizglītība</v>
      </c>
      <c r="E133" s="85" t="str">
        <f>Pasākumi_kārtas!E133</f>
        <v>4.2.1.</v>
      </c>
      <c r="F133" s="86" t="str">
        <f>Pasākumi_kārtas!F133</f>
        <v>“Uzlabot vienlīdzīgu piekļuvi iekļaujošiem un kvalitatīviem pakalpojumiem izglītības, mācību un mūžizglītības jomā, attīstot pieejamu infrastruktūru, tostarp, veicinot noturību izglītošanā un mācībā attālinātā un tiešsaistes režīmā”</v>
      </c>
      <c r="G133" s="37" t="str">
        <f>Pasākumi_kārtas!J133</f>
        <v>4.2.1.8.</v>
      </c>
      <c r="H133" s="105" t="str">
        <f>Pasākumi_kārtas!K133</f>
        <v>Augstskolu studiju vides modernizācija</v>
      </c>
      <c r="I133" s="37">
        <f>Pasākumi_kārtas!O133</f>
        <v>2</v>
      </c>
      <c r="J133" s="37" t="str">
        <f>Pasākumi_kārtas!P133</f>
        <v>ERAF</v>
      </c>
      <c r="K133" s="106">
        <f>Pasākumi_kārtas!R133</f>
        <v>26656937</v>
      </c>
      <c r="L133" s="251">
        <v>123</v>
      </c>
      <c r="M133" s="106">
        <v>21609568</v>
      </c>
      <c r="N133" s="252">
        <v>37</v>
      </c>
      <c r="O133" s="106">
        <v>5047369</v>
      </c>
      <c r="P133" s="251"/>
      <c r="Q133" s="106"/>
      <c r="R133" s="251"/>
      <c r="S133" s="106"/>
      <c r="T133" s="37"/>
      <c r="U133" s="106"/>
      <c r="V133" s="37"/>
      <c r="W133" s="106"/>
      <c r="X133" s="2" t="b">
        <f t="shared" si="36"/>
        <v>1</v>
      </c>
      <c r="Y133" s="37">
        <v>1</v>
      </c>
      <c r="Z133" s="108">
        <f t="shared" si="41"/>
        <v>26656937</v>
      </c>
      <c r="AA133" s="37"/>
      <c r="AB133" s="108"/>
      <c r="AC133" s="37"/>
      <c r="AD133" s="108"/>
      <c r="AE133" s="37"/>
      <c r="AF133" s="108"/>
      <c r="AG133" s="2" t="b">
        <f t="shared" si="37"/>
        <v>1</v>
      </c>
      <c r="AH133" s="37">
        <v>33</v>
      </c>
      <c r="AI133" s="108">
        <f t="shared" ref="AI133:AI160" si="42">K133</f>
        <v>26656937</v>
      </c>
      <c r="AJ133" s="37"/>
      <c r="AK133" s="108"/>
      <c r="AL133" s="2" t="b">
        <f t="shared" si="34"/>
        <v>1</v>
      </c>
      <c r="AM133" s="37">
        <v>9</v>
      </c>
      <c r="AN133" s="108">
        <f t="shared" si="35"/>
        <v>26656937</v>
      </c>
      <c r="AO133" s="37"/>
      <c r="AP133" s="108"/>
      <c r="AQ133" s="2" t="b">
        <f t="shared" si="38"/>
        <v>1</v>
      </c>
      <c r="AR133" s="37">
        <v>3</v>
      </c>
      <c r="AS133" s="108">
        <f t="shared" si="39"/>
        <v>26656937</v>
      </c>
      <c r="AT133" s="108"/>
      <c r="AU133" s="108"/>
      <c r="AV133" s="2" t="b">
        <f t="shared" si="40"/>
        <v>1</v>
      </c>
    </row>
    <row r="134" spans="1:48" x14ac:dyDescent="0.2">
      <c r="A134" s="85" t="str">
        <f>Pasākumi_kārtas!V134</f>
        <v>IZM</v>
      </c>
      <c r="B134" s="85">
        <f>Pasākumi_kārtas!A134</f>
        <v>4</v>
      </c>
      <c r="C134" s="85" t="str">
        <f>Pasākumi_kārtas!B134</f>
        <v>4.2.</v>
      </c>
      <c r="D134" s="86" t="str">
        <f>Pasākumi_kārtas!C134</f>
        <v>Izglītība, prasmes un mūžizglītība</v>
      </c>
      <c r="E134" s="85" t="str">
        <f>Pasākumi_kārtas!E134</f>
        <v>4.2.1.</v>
      </c>
      <c r="F134" s="86" t="str">
        <f>Pasākumi_kārtas!F134</f>
        <v>“Uzlabot vienlīdzīgu piekļuvi iekļaujošiem un kvalitatīviem pakalpojumiem izglītības, mācību un mūžizglītības jomā, attīstot pieejamu infrastruktūru, tostarp, veicinot noturību izglītošanā un mācībā attālinātā un tiešsaistes režīmā”</v>
      </c>
      <c r="G134" s="37" t="str">
        <f>Pasākumi_kārtas!J134</f>
        <v>4.2.1.8.</v>
      </c>
      <c r="H134" s="105" t="str">
        <f>Pasākumi_kārtas!K134</f>
        <v>Augstskolu studiju vides modernizācija</v>
      </c>
      <c r="I134" s="37">
        <f>Pasākumi_kārtas!O134</f>
        <v>3</v>
      </c>
      <c r="J134" s="37" t="str">
        <f>Pasākumi_kārtas!P134</f>
        <v>ERAF</v>
      </c>
      <c r="K134" s="106">
        <f>Pasākumi_kārtas!R134</f>
        <v>1780892</v>
      </c>
      <c r="L134" s="251">
        <v>123</v>
      </c>
      <c r="M134" s="106">
        <v>1424714</v>
      </c>
      <c r="N134" s="252">
        <v>37</v>
      </c>
      <c r="O134" s="106">
        <v>356178</v>
      </c>
      <c r="P134" s="251"/>
      <c r="Q134" s="106"/>
      <c r="R134" s="251"/>
      <c r="S134" s="106"/>
      <c r="T134" s="37"/>
      <c r="U134" s="106"/>
      <c r="V134" s="37"/>
      <c r="W134" s="106"/>
      <c r="X134" s="2" t="b">
        <f t="shared" si="36"/>
        <v>1</v>
      </c>
      <c r="Y134" s="37">
        <v>1</v>
      </c>
      <c r="Z134" s="108">
        <f t="shared" si="41"/>
        <v>1780892</v>
      </c>
      <c r="AA134" s="37"/>
      <c r="AB134" s="108"/>
      <c r="AC134" s="37"/>
      <c r="AD134" s="108"/>
      <c r="AE134" s="37"/>
      <c r="AF134" s="108"/>
      <c r="AG134" s="2" t="b">
        <f t="shared" si="37"/>
        <v>1</v>
      </c>
      <c r="AH134" s="37">
        <v>33</v>
      </c>
      <c r="AI134" s="108">
        <f t="shared" si="42"/>
        <v>1780892</v>
      </c>
      <c r="AJ134" s="37"/>
      <c r="AK134" s="108"/>
      <c r="AL134" s="2" t="b">
        <f t="shared" si="34"/>
        <v>1</v>
      </c>
      <c r="AM134" s="37">
        <v>9</v>
      </c>
      <c r="AN134" s="108">
        <f t="shared" si="35"/>
        <v>1780892</v>
      </c>
      <c r="AO134" s="37"/>
      <c r="AP134" s="108"/>
      <c r="AQ134" s="2" t="b">
        <f t="shared" si="38"/>
        <v>1</v>
      </c>
      <c r="AR134" s="37">
        <v>3</v>
      </c>
      <c r="AS134" s="108">
        <f t="shared" si="39"/>
        <v>1780892</v>
      </c>
      <c r="AT134" s="108"/>
      <c r="AU134" s="108"/>
      <c r="AV134" s="2" t="b">
        <f t="shared" si="40"/>
        <v>1</v>
      </c>
    </row>
    <row r="135" spans="1:48" x14ac:dyDescent="0.2">
      <c r="A135" s="85" t="str">
        <f>Pasākumi_kārtas!V135</f>
        <v>IZM</v>
      </c>
      <c r="B135" s="85">
        <f>Pasākumi_kārtas!A135</f>
        <v>4</v>
      </c>
      <c r="C135" s="85" t="str">
        <f>Pasākumi_kārtas!B135</f>
        <v>4.2.</v>
      </c>
      <c r="D135" s="86" t="str">
        <f>Pasākumi_kārtas!C135</f>
        <v>Izglītība, prasmes un mūžizglītība</v>
      </c>
      <c r="E135" s="85" t="str">
        <f>Pasākumi_kārtas!E135</f>
        <v>4.2.2.</v>
      </c>
      <c r="F135" s="86" t="str">
        <f>Pasākumi_kārtas!F135</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5" s="37" t="str">
        <f>Pasākumi_kārtas!J135</f>
        <v>4.2.2.1.</v>
      </c>
      <c r="H135" s="105" t="str">
        <f>Pasākumi_kārtas!K135</f>
        <v>Kvalitatīvas un mūsdienīgas izglītības īstenošana pirmsskolas, pamata un vidējās izglītības pakāpē</v>
      </c>
      <c r="I135" s="37" t="str">
        <f>Pasākumi_kārtas!O135</f>
        <v>_</v>
      </c>
      <c r="J135" s="37" t="str">
        <f>Pasākumi_kārtas!P135</f>
        <v>ESF</v>
      </c>
      <c r="K135" s="106">
        <f>Pasākumi_kārtas!R135</f>
        <v>28908160</v>
      </c>
      <c r="L135" s="251">
        <v>148</v>
      </c>
      <c r="M135" s="106">
        <v>4384192</v>
      </c>
      <c r="N135" s="251">
        <v>149</v>
      </c>
      <c r="O135" s="106">
        <v>24523968</v>
      </c>
      <c r="P135" s="37"/>
      <c r="Q135" s="106"/>
      <c r="R135" s="37"/>
      <c r="S135" s="106"/>
      <c r="T135" s="37"/>
      <c r="U135" s="106"/>
      <c r="V135" s="37"/>
      <c r="W135" s="106"/>
      <c r="X135" s="2" t="b">
        <f t="shared" si="36"/>
        <v>1</v>
      </c>
      <c r="Y135" s="37">
        <v>1</v>
      </c>
      <c r="Z135" s="108">
        <f t="shared" si="41"/>
        <v>28908160</v>
      </c>
      <c r="AA135" s="37"/>
      <c r="AB135" s="108"/>
      <c r="AC135" s="37"/>
      <c r="AD135" s="108"/>
      <c r="AE135" s="37"/>
      <c r="AF135" s="108"/>
      <c r="AG135" s="2" t="b">
        <f t="shared" si="37"/>
        <v>1</v>
      </c>
      <c r="AH135" s="37">
        <v>33</v>
      </c>
      <c r="AI135" s="108">
        <f t="shared" si="42"/>
        <v>28908160</v>
      </c>
      <c r="AJ135" s="37"/>
      <c r="AK135" s="108"/>
      <c r="AL135" s="2" t="b">
        <f t="shared" si="34"/>
        <v>1</v>
      </c>
      <c r="AM135" s="37">
        <v>9</v>
      </c>
      <c r="AN135" s="108">
        <v>27462752</v>
      </c>
      <c r="AO135" s="37">
        <v>1</v>
      </c>
      <c r="AP135" s="108">
        <v>1445408</v>
      </c>
      <c r="AQ135" s="2" t="b">
        <f t="shared" si="38"/>
        <v>1</v>
      </c>
      <c r="AR135" s="37">
        <v>2</v>
      </c>
      <c r="AS135" s="108">
        <f t="shared" si="39"/>
        <v>28908160</v>
      </c>
      <c r="AT135" s="108"/>
      <c r="AU135" s="108"/>
      <c r="AV135" s="2" t="b">
        <f t="shared" si="40"/>
        <v>1</v>
      </c>
    </row>
    <row r="136" spans="1:48" x14ac:dyDescent="0.2">
      <c r="A136" s="85" t="str">
        <f>Pasākumi_kārtas!V136</f>
        <v>IZM</v>
      </c>
      <c r="B136" s="85">
        <f>Pasākumi_kārtas!A136</f>
        <v>4</v>
      </c>
      <c r="C136" s="85" t="str">
        <f>Pasākumi_kārtas!B136</f>
        <v>4.2.</v>
      </c>
      <c r="D136" s="86" t="str">
        <f>Pasākumi_kārtas!C136</f>
        <v>Izglītība, prasmes un mūžizglītība</v>
      </c>
      <c r="E136" s="85" t="str">
        <f>Pasākumi_kārtas!E136</f>
        <v>4.2.2.</v>
      </c>
      <c r="F136" s="86" t="str">
        <f>Pasākumi_kārtas!F136</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6" s="37" t="str">
        <f>Pasākumi_kārtas!J136</f>
        <v>4.2.2.3.</v>
      </c>
      <c r="H136" s="105" t="str">
        <f>Pasākumi_kārtas!K136</f>
        <v>Mācību procesa kvalitātes nodrošināšana, īstenojot pedagogu profesionālās darbības atbalsta sistēmas attīstību, skolēnu izcilības aktivitāšu nodrošināšanu un metodisko atbalsta līdzekļu izstrādi pedagogam</v>
      </c>
      <c r="I136" s="37" t="str">
        <f>Pasākumi_kārtas!O136</f>
        <v>_</v>
      </c>
      <c r="J136" s="37" t="str">
        <f>Pasākumi_kārtas!P136</f>
        <v>ESF</v>
      </c>
      <c r="K136" s="106">
        <f>Pasākumi_kārtas!R136</f>
        <v>65298766</v>
      </c>
      <c r="L136" s="251">
        <v>149</v>
      </c>
      <c r="M136" s="106">
        <v>62033828</v>
      </c>
      <c r="N136" s="251">
        <v>148</v>
      </c>
      <c r="O136" s="106">
        <v>3264938</v>
      </c>
      <c r="P136" s="37"/>
      <c r="Q136" s="106"/>
      <c r="R136" s="37"/>
      <c r="S136" s="106"/>
      <c r="T136" s="37"/>
      <c r="U136" s="106"/>
      <c r="V136" s="37"/>
      <c r="W136" s="106"/>
      <c r="X136" s="2" t="b">
        <f t="shared" si="36"/>
        <v>1</v>
      </c>
      <c r="Y136" s="37">
        <v>1</v>
      </c>
      <c r="Z136" s="108">
        <f t="shared" si="41"/>
        <v>65298766</v>
      </c>
      <c r="AA136" s="37"/>
      <c r="AB136" s="108"/>
      <c r="AC136" s="37"/>
      <c r="AD136" s="108"/>
      <c r="AE136" s="37"/>
      <c r="AF136" s="108"/>
      <c r="AG136" s="2" t="b">
        <f t="shared" si="37"/>
        <v>1</v>
      </c>
      <c r="AH136" s="37">
        <v>33</v>
      </c>
      <c r="AI136" s="108">
        <f t="shared" si="42"/>
        <v>65298766</v>
      </c>
      <c r="AJ136" s="37"/>
      <c r="AK136" s="108"/>
      <c r="AL136" s="2" t="b">
        <f t="shared" si="34"/>
        <v>1</v>
      </c>
      <c r="AM136" s="37">
        <v>9</v>
      </c>
      <c r="AN136" s="108">
        <v>62033828</v>
      </c>
      <c r="AO136" s="37">
        <v>1</v>
      </c>
      <c r="AP136" s="108">
        <v>3264938</v>
      </c>
      <c r="AQ136" s="2" t="b">
        <f t="shared" si="38"/>
        <v>1</v>
      </c>
      <c r="AR136" s="37">
        <v>2</v>
      </c>
      <c r="AS136" s="108">
        <f t="shared" si="39"/>
        <v>65298766</v>
      </c>
      <c r="AT136" s="108"/>
      <c r="AU136" s="108"/>
      <c r="AV136" s="2" t="b">
        <f t="shared" si="40"/>
        <v>1</v>
      </c>
    </row>
    <row r="137" spans="1:48" x14ac:dyDescent="0.2">
      <c r="A137" s="85" t="str">
        <f>Pasākumi_kārtas!V137</f>
        <v>IZM</v>
      </c>
      <c r="B137" s="85">
        <f>Pasākumi_kārtas!A137</f>
        <v>4</v>
      </c>
      <c r="C137" s="85" t="str">
        <f>Pasākumi_kārtas!B137</f>
        <v>4.2.</v>
      </c>
      <c r="D137" s="86" t="str">
        <f>Pasākumi_kārtas!C137</f>
        <v>Izglītība, prasmes un mūžizglītība</v>
      </c>
      <c r="E137" s="85" t="str">
        <f>Pasākumi_kārtas!E137</f>
        <v>4.2.2.</v>
      </c>
      <c r="F137" s="86" t="str">
        <f>Pasākumi_kārtas!F137</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7" s="37" t="str">
        <f>Pasākumi_kārtas!J137</f>
        <v>4.2.2.4.</v>
      </c>
      <c r="H137" s="105" t="str">
        <f>Pasākumi_kārtas!K137</f>
        <v>Atbalsts izglītības kvalitātes attīstībai</v>
      </c>
      <c r="I137" s="37" t="str">
        <f>Pasākumi_kārtas!O137</f>
        <v>_</v>
      </c>
      <c r="J137" s="37" t="str">
        <f>Pasākumi_kārtas!P137</f>
        <v>ESF</v>
      </c>
      <c r="K137" s="106">
        <f>Pasākumi_kārtas!R137</f>
        <v>14015404</v>
      </c>
      <c r="L137" s="251">
        <v>149</v>
      </c>
      <c r="M137" s="106">
        <v>7007702</v>
      </c>
      <c r="N137" s="251">
        <v>148</v>
      </c>
      <c r="O137" s="106">
        <v>7007702</v>
      </c>
      <c r="P137" s="37"/>
      <c r="Q137" s="106"/>
      <c r="R137" s="37"/>
      <c r="S137" s="106"/>
      <c r="T137" s="37"/>
      <c r="U137" s="106"/>
      <c r="V137" s="37"/>
      <c r="W137" s="106"/>
      <c r="X137" s="2" t="b">
        <f t="shared" si="36"/>
        <v>1</v>
      </c>
      <c r="Y137" s="37">
        <v>1</v>
      </c>
      <c r="Z137" s="108">
        <f t="shared" si="41"/>
        <v>14015404</v>
      </c>
      <c r="AA137" s="37"/>
      <c r="AB137" s="108"/>
      <c r="AC137" s="37"/>
      <c r="AD137" s="108"/>
      <c r="AE137" s="37"/>
      <c r="AF137" s="108"/>
      <c r="AG137" s="2" t="b">
        <f t="shared" si="37"/>
        <v>1</v>
      </c>
      <c r="AH137" s="37">
        <v>33</v>
      </c>
      <c r="AI137" s="108">
        <f t="shared" si="42"/>
        <v>14015404</v>
      </c>
      <c r="AJ137" s="37"/>
      <c r="AK137" s="108"/>
      <c r="AL137" s="2" t="b">
        <f t="shared" si="34"/>
        <v>1</v>
      </c>
      <c r="AM137" s="37">
        <v>9</v>
      </c>
      <c r="AN137" s="108">
        <v>13314633</v>
      </c>
      <c r="AO137" s="37">
        <v>1</v>
      </c>
      <c r="AP137" s="108">
        <v>700771</v>
      </c>
      <c r="AQ137" s="2" t="b">
        <f t="shared" si="38"/>
        <v>1</v>
      </c>
      <c r="AR137" s="37">
        <v>2</v>
      </c>
      <c r="AS137" s="108">
        <f t="shared" si="39"/>
        <v>14015404</v>
      </c>
      <c r="AT137" s="108"/>
      <c r="AU137" s="108"/>
      <c r="AV137" s="2" t="b">
        <f t="shared" si="40"/>
        <v>1</v>
      </c>
    </row>
    <row r="138" spans="1:48" x14ac:dyDescent="0.2">
      <c r="A138" s="85" t="str">
        <f>Pasākumi_kārtas!V138</f>
        <v>IZM</v>
      </c>
      <c r="B138" s="85">
        <f>Pasākumi_kārtas!A138</f>
        <v>4</v>
      </c>
      <c r="C138" s="85" t="str">
        <f>Pasākumi_kārtas!B138</f>
        <v>4.2.</v>
      </c>
      <c r="D138" s="86" t="str">
        <f>Pasākumi_kārtas!C138</f>
        <v>Izglītība, prasmes un mūžizglītība</v>
      </c>
      <c r="E138" s="85" t="str">
        <f>Pasākumi_kārtas!E138</f>
        <v>4.2.2.</v>
      </c>
      <c r="F138" s="86" t="str">
        <f>Pasākumi_kārtas!F138</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8" s="37" t="str">
        <f>Pasākumi_kārtas!J138</f>
        <v>4.2.2.5.</v>
      </c>
      <c r="H138" s="105" t="str">
        <f>Pasākumi_kārtas!K138</f>
        <v>Dalība starptautiskos izglītības pētījumos izglītības kvalitātes monitoringa sistēmas attīstībai un nodrošināšanai</v>
      </c>
      <c r="I138" s="37" t="str">
        <f>Pasākumi_kārtas!O138</f>
        <v>_</v>
      </c>
      <c r="J138" s="37" t="str">
        <f>Pasākumi_kārtas!P138</f>
        <v>ESF</v>
      </c>
      <c r="K138" s="106">
        <f>Pasākumi_kārtas!R138</f>
        <v>5306614</v>
      </c>
      <c r="L138" s="251">
        <v>149</v>
      </c>
      <c r="M138" s="311">
        <f>2905133-503651</f>
        <v>2401482</v>
      </c>
      <c r="N138" s="251">
        <v>150</v>
      </c>
      <c r="O138" s="106">
        <v>2905132</v>
      </c>
      <c r="P138" s="37"/>
      <c r="Q138" s="106"/>
      <c r="R138" s="37"/>
      <c r="S138" s="106"/>
      <c r="T138" s="37"/>
      <c r="U138" s="106"/>
      <c r="V138" s="37"/>
      <c r="W138" s="106"/>
      <c r="X138" s="2" t="b">
        <f t="shared" si="36"/>
        <v>1</v>
      </c>
      <c r="Y138" s="37">
        <v>1</v>
      </c>
      <c r="Z138" s="108">
        <f t="shared" si="41"/>
        <v>5306614</v>
      </c>
      <c r="AA138" s="37"/>
      <c r="AB138" s="108"/>
      <c r="AC138" s="37"/>
      <c r="AD138" s="108"/>
      <c r="AE138" s="37"/>
      <c r="AF138" s="108"/>
      <c r="AG138" s="2" t="b">
        <f t="shared" si="37"/>
        <v>1</v>
      </c>
      <c r="AH138" s="37">
        <v>33</v>
      </c>
      <c r="AI138" s="108">
        <f t="shared" si="42"/>
        <v>5306614</v>
      </c>
      <c r="AJ138" s="37"/>
      <c r="AK138" s="108"/>
      <c r="AL138" s="2" t="b">
        <f t="shared" ref="AL138:AL165" si="43">K138=AI138+AK138</f>
        <v>1</v>
      </c>
      <c r="AM138" s="37">
        <v>10</v>
      </c>
      <c r="AN138" s="108">
        <v>5041284</v>
      </c>
      <c r="AO138" s="37">
        <v>1</v>
      </c>
      <c r="AP138" s="108">
        <v>265330</v>
      </c>
      <c r="AQ138" s="2" t="b">
        <f t="shared" si="38"/>
        <v>1</v>
      </c>
      <c r="AR138" s="37">
        <v>2</v>
      </c>
      <c r="AS138" s="108">
        <f t="shared" si="39"/>
        <v>5306614</v>
      </c>
      <c r="AT138" s="108"/>
      <c r="AU138" s="108"/>
      <c r="AV138" s="2" t="b">
        <f t="shared" si="40"/>
        <v>1</v>
      </c>
    </row>
    <row r="139" spans="1:48" x14ac:dyDescent="0.2">
      <c r="A139" s="85" t="str">
        <f>Pasākumi_kārtas!V139</f>
        <v>IZM</v>
      </c>
      <c r="B139" s="85">
        <f>Pasākumi_kārtas!A139</f>
        <v>4</v>
      </c>
      <c r="C139" s="85" t="str">
        <f>Pasākumi_kārtas!B139</f>
        <v>4.2.</v>
      </c>
      <c r="D139" s="86" t="str">
        <f>Pasākumi_kārtas!C139</f>
        <v>Izglītība, prasmes un mūžizglītība</v>
      </c>
      <c r="E139" s="85" t="str">
        <f>Pasākumi_kārtas!E139</f>
        <v>4.2.2.</v>
      </c>
      <c r="F139" s="86" t="str">
        <f>Pasākumi_kārtas!F139</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9" s="37" t="str">
        <f>Pasākumi_kārtas!J139</f>
        <v>4.2.2.6.</v>
      </c>
      <c r="H139" s="105" t="str">
        <f>Pasākumi_kārtas!K139</f>
        <v>Cikliskas institucionālās akreditācijas ieviešana augstākajā izglītībā</v>
      </c>
      <c r="I139" s="37" t="str">
        <f>Pasākumi_kārtas!O139</f>
        <v>_</v>
      </c>
      <c r="J139" s="37" t="str">
        <f>Pasākumi_kārtas!P139</f>
        <v>ESF</v>
      </c>
      <c r="K139" s="106">
        <f>Pasākumi_kārtas!R139</f>
        <v>1005550</v>
      </c>
      <c r="L139" s="251">
        <v>150</v>
      </c>
      <c r="M139" s="106">
        <f t="shared" ref="M139:M157" si="44">K139</f>
        <v>1005550</v>
      </c>
      <c r="N139" s="37"/>
      <c r="O139" s="106"/>
      <c r="P139" s="37"/>
      <c r="Q139" s="106"/>
      <c r="R139" s="37"/>
      <c r="S139" s="106"/>
      <c r="T139" s="37"/>
      <c r="U139" s="106"/>
      <c r="V139" s="37"/>
      <c r="W139" s="106"/>
      <c r="X139" s="2" t="b">
        <f t="shared" si="36"/>
        <v>1</v>
      </c>
      <c r="Y139" s="37">
        <v>1</v>
      </c>
      <c r="Z139" s="108">
        <f t="shared" si="41"/>
        <v>1005550</v>
      </c>
      <c r="AA139" s="37"/>
      <c r="AB139" s="108"/>
      <c r="AC139" s="37"/>
      <c r="AD139" s="108"/>
      <c r="AE139" s="37"/>
      <c r="AF139" s="108"/>
      <c r="AG139" s="2" t="b">
        <f t="shared" si="37"/>
        <v>1</v>
      </c>
      <c r="AH139" s="37">
        <v>33</v>
      </c>
      <c r="AI139" s="108">
        <f t="shared" si="42"/>
        <v>1005550</v>
      </c>
      <c r="AJ139" s="37"/>
      <c r="AK139" s="108"/>
      <c r="AL139" s="2" t="b">
        <f t="shared" si="43"/>
        <v>1</v>
      </c>
      <c r="AM139" s="37">
        <v>9</v>
      </c>
      <c r="AN139" s="108">
        <v>955273</v>
      </c>
      <c r="AO139" s="37">
        <v>1</v>
      </c>
      <c r="AP139" s="108">
        <v>50277</v>
      </c>
      <c r="AQ139" s="2" t="b">
        <f t="shared" si="38"/>
        <v>1</v>
      </c>
      <c r="AR139" s="37">
        <v>2</v>
      </c>
      <c r="AS139" s="108">
        <f t="shared" si="39"/>
        <v>1005550</v>
      </c>
      <c r="AT139" s="108"/>
      <c r="AU139" s="108"/>
      <c r="AV139" s="2" t="b">
        <f t="shared" si="40"/>
        <v>1</v>
      </c>
    </row>
    <row r="140" spans="1:48" x14ac:dyDescent="0.2">
      <c r="A140" s="85" t="str">
        <f>Pasākumi_kārtas!V140</f>
        <v>IZM</v>
      </c>
      <c r="B140" s="85">
        <f>Pasākumi_kārtas!A140</f>
        <v>4</v>
      </c>
      <c r="C140" s="85" t="str">
        <f>Pasākumi_kārtas!B140</f>
        <v>4.2.</v>
      </c>
      <c r="D140" s="86" t="str">
        <f>Pasākumi_kārtas!C140</f>
        <v>Izglītība, prasmes un mūžizglītība</v>
      </c>
      <c r="E140" s="85" t="str">
        <f>Pasākumi_kārtas!E140</f>
        <v>4.2.2.</v>
      </c>
      <c r="F140" s="86" t="str">
        <f>Pasākumi_kārtas!F140</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40" s="37" t="str">
        <f>Pasākumi_kārtas!J140</f>
        <v>4.2.2.7.</v>
      </c>
      <c r="H140" s="105" t="str">
        <f>Pasākumi_kārtas!K140</f>
        <v>Indukcijas gada ieviešana pedagogu sagatavošanas studiju programmās</v>
      </c>
      <c r="I140" s="37" t="str">
        <f>Pasākumi_kārtas!O140</f>
        <v>_</v>
      </c>
      <c r="J140" s="37" t="str">
        <f>Pasākumi_kārtas!P140</f>
        <v>ESF</v>
      </c>
      <c r="K140" s="106">
        <f>Pasākumi_kārtas!R140</f>
        <v>2911964</v>
      </c>
      <c r="L140" s="251">
        <v>150</v>
      </c>
      <c r="M140" s="106">
        <f t="shared" si="44"/>
        <v>2911964</v>
      </c>
      <c r="N140" s="251"/>
      <c r="O140" s="106"/>
      <c r="P140" s="251"/>
      <c r="Q140" s="106"/>
      <c r="R140" s="37"/>
      <c r="S140" s="106"/>
      <c r="T140" s="37"/>
      <c r="U140" s="106"/>
      <c r="V140" s="37"/>
      <c r="W140" s="106"/>
      <c r="X140" s="2" t="b">
        <f t="shared" si="36"/>
        <v>1</v>
      </c>
      <c r="Y140" s="37">
        <v>1</v>
      </c>
      <c r="Z140" s="108">
        <f t="shared" si="41"/>
        <v>2911964</v>
      </c>
      <c r="AA140" s="37"/>
      <c r="AB140" s="108"/>
      <c r="AC140" s="37"/>
      <c r="AD140" s="108"/>
      <c r="AE140" s="37"/>
      <c r="AF140" s="108"/>
      <c r="AG140" s="2" t="b">
        <f t="shared" si="37"/>
        <v>1</v>
      </c>
      <c r="AH140" s="37">
        <v>33</v>
      </c>
      <c r="AI140" s="108">
        <f t="shared" si="42"/>
        <v>2911964</v>
      </c>
      <c r="AJ140" s="37"/>
      <c r="AK140" s="108"/>
      <c r="AL140" s="2" t="b">
        <f t="shared" si="43"/>
        <v>1</v>
      </c>
      <c r="AM140" s="37">
        <v>9</v>
      </c>
      <c r="AN140" s="108">
        <v>2766366</v>
      </c>
      <c r="AO140" s="37">
        <v>1</v>
      </c>
      <c r="AP140" s="108">
        <v>145598</v>
      </c>
      <c r="AQ140" s="2" t="b">
        <f t="shared" si="38"/>
        <v>1</v>
      </c>
      <c r="AR140" s="37">
        <v>2</v>
      </c>
      <c r="AS140" s="108">
        <f t="shared" si="39"/>
        <v>2911964</v>
      </c>
      <c r="AT140" s="108"/>
      <c r="AU140" s="108"/>
      <c r="AV140" s="2" t="b">
        <f t="shared" si="40"/>
        <v>1</v>
      </c>
    </row>
    <row r="141" spans="1:48" x14ac:dyDescent="0.2">
      <c r="A141" s="85" t="str">
        <f>Pasākumi_kārtas!V141</f>
        <v>IZM</v>
      </c>
      <c r="B141" s="85">
        <f>Pasākumi_kārtas!A141</f>
        <v>4</v>
      </c>
      <c r="C141" s="85" t="str">
        <f>Pasākumi_kārtas!B141</f>
        <v>4.2.</v>
      </c>
      <c r="D141" s="86" t="str">
        <f>Pasākumi_kārtas!C141</f>
        <v>Izglītība, prasmes un mūžizglītība</v>
      </c>
      <c r="E141" s="85" t="str">
        <f>Pasākumi_kārtas!E141</f>
        <v>4.2.2.</v>
      </c>
      <c r="F141" s="86" t="str">
        <f>Pasākumi_kārtas!F141</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1" s="37" t="str">
        <f>Pasākumi_kārtas!J141</f>
        <v>4.2.2.8.</v>
      </c>
      <c r="H141" s="105" t="str">
        <f>Pasākumi_kārtas!K141</f>
        <v>Latviešu valodas apguves piedāvājuma paplašināšana</v>
      </c>
      <c r="I141" s="37" t="str">
        <f>Pasākumi_kārtas!O141</f>
        <v>_</v>
      </c>
      <c r="J141" s="37" t="str">
        <f>Pasākumi_kārtas!P141</f>
        <v>ESF</v>
      </c>
      <c r="K141" s="106">
        <f>Pasākumi_kārtas!R141</f>
        <v>621180</v>
      </c>
      <c r="L141" s="251">
        <v>150</v>
      </c>
      <c r="M141" s="106">
        <f t="shared" si="44"/>
        <v>621180</v>
      </c>
      <c r="N141" s="251"/>
      <c r="O141" s="106"/>
      <c r="P141" s="37"/>
      <c r="Q141" s="106"/>
      <c r="R141" s="37"/>
      <c r="S141" s="106"/>
      <c r="T141" s="37"/>
      <c r="U141" s="106"/>
      <c r="V141" s="37"/>
      <c r="W141" s="106"/>
      <c r="X141" s="2" t="b">
        <f t="shared" si="36"/>
        <v>1</v>
      </c>
      <c r="Y141" s="37">
        <v>1</v>
      </c>
      <c r="Z141" s="108">
        <f t="shared" si="41"/>
        <v>621180</v>
      </c>
      <c r="AA141" s="37"/>
      <c r="AB141" s="108"/>
      <c r="AC141" s="37"/>
      <c r="AD141" s="108"/>
      <c r="AE141" s="37"/>
      <c r="AF141" s="108"/>
      <c r="AG141" s="2" t="b">
        <f t="shared" si="37"/>
        <v>1</v>
      </c>
      <c r="AH141" s="37">
        <v>33</v>
      </c>
      <c r="AI141" s="108">
        <f t="shared" si="42"/>
        <v>621180</v>
      </c>
      <c r="AJ141" s="37"/>
      <c r="AK141" s="108"/>
      <c r="AL141" s="2" t="b">
        <f t="shared" si="43"/>
        <v>1</v>
      </c>
      <c r="AM141" s="37">
        <v>9</v>
      </c>
      <c r="AN141" s="108">
        <v>590121</v>
      </c>
      <c r="AO141" s="37">
        <v>1</v>
      </c>
      <c r="AP141" s="108">
        <v>31059</v>
      </c>
      <c r="AQ141" s="2" t="b">
        <f t="shared" si="38"/>
        <v>1</v>
      </c>
      <c r="AR141" s="37">
        <v>2</v>
      </c>
      <c r="AS141" s="108">
        <f t="shared" si="39"/>
        <v>621180</v>
      </c>
      <c r="AT141" s="108"/>
      <c r="AU141" s="108"/>
      <c r="AV141" s="2" t="b">
        <f t="shared" si="40"/>
        <v>1</v>
      </c>
    </row>
    <row r="142" spans="1:48" x14ac:dyDescent="0.2">
      <c r="A142" s="85" t="str">
        <f>Pasākumi_kārtas!V142</f>
        <v>IZM</v>
      </c>
      <c r="B142" s="85">
        <f>Pasākumi_kārtas!A142</f>
        <v>4</v>
      </c>
      <c r="C142" s="85" t="str">
        <f>Pasākumi_kārtas!B142</f>
        <v>4.2.</v>
      </c>
      <c r="D142" s="86" t="str">
        <f>Pasākumi_kārtas!C142</f>
        <v>Izglītība, prasmes un mūžizglītība</v>
      </c>
      <c r="E142" s="85" t="str">
        <f>Pasākumi_kārtas!E142</f>
        <v>4.2.2.</v>
      </c>
      <c r="F142" s="86" t="str">
        <f>Pasākumi_kārtas!F142</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2" s="37" t="str">
        <f>Pasākumi_kārtas!J142</f>
        <v>4.2.2.9.</v>
      </c>
      <c r="H142" s="105" t="str">
        <f>Pasākumi_kārtas!K142</f>
        <v>Izglītības procesa individualizācija un starpnozaru sadarbība profesionālās izglītības izcilībai</v>
      </c>
      <c r="I142" s="37">
        <f>Pasākumi_kārtas!O142</f>
        <v>1</v>
      </c>
      <c r="J142" s="37" t="str">
        <f>Pasākumi_kārtas!P142</f>
        <v>ESF</v>
      </c>
      <c r="K142" s="106">
        <f>Pasākumi_kārtas!R142</f>
        <v>8839650</v>
      </c>
      <c r="L142" s="251">
        <v>149</v>
      </c>
      <c r="M142" s="106">
        <f t="shared" si="44"/>
        <v>8839650</v>
      </c>
      <c r="N142" s="251"/>
      <c r="O142" s="106"/>
      <c r="P142" s="37"/>
      <c r="Q142" s="106"/>
      <c r="R142" s="37"/>
      <c r="S142" s="106"/>
      <c r="T142" s="37"/>
      <c r="U142" s="106"/>
      <c r="V142" s="37"/>
      <c r="W142" s="106"/>
      <c r="X142" s="2" t="b">
        <f t="shared" si="36"/>
        <v>1</v>
      </c>
      <c r="Y142" s="37">
        <v>1</v>
      </c>
      <c r="Z142" s="108">
        <f t="shared" si="41"/>
        <v>8839650</v>
      </c>
      <c r="AA142" s="37"/>
      <c r="AB142" s="108"/>
      <c r="AC142" s="37"/>
      <c r="AD142" s="108"/>
      <c r="AE142" s="37"/>
      <c r="AF142" s="108"/>
      <c r="AG142" s="2" t="b">
        <f t="shared" si="37"/>
        <v>1</v>
      </c>
      <c r="AH142" s="37">
        <v>33</v>
      </c>
      <c r="AI142" s="108">
        <f t="shared" si="42"/>
        <v>8839650</v>
      </c>
      <c r="AJ142" s="37"/>
      <c r="AK142" s="108"/>
      <c r="AL142" s="2" t="b">
        <f t="shared" si="43"/>
        <v>1</v>
      </c>
      <c r="AM142" s="37">
        <v>10</v>
      </c>
      <c r="AN142" s="108">
        <v>8397668</v>
      </c>
      <c r="AO142" s="37">
        <v>1</v>
      </c>
      <c r="AP142" s="108">
        <v>441982</v>
      </c>
      <c r="AQ142" s="2" t="b">
        <f t="shared" si="38"/>
        <v>1</v>
      </c>
      <c r="AR142" s="37">
        <v>2</v>
      </c>
      <c r="AS142" s="108">
        <f t="shared" si="39"/>
        <v>8839650</v>
      </c>
      <c r="AT142" s="108"/>
      <c r="AU142" s="108"/>
      <c r="AV142" s="2" t="b">
        <f t="shared" si="40"/>
        <v>1</v>
      </c>
    </row>
    <row r="143" spans="1:48" x14ac:dyDescent="0.2">
      <c r="A143" s="85" t="str">
        <f>Pasākumi_kārtas!V143</f>
        <v>IZM</v>
      </c>
      <c r="B143" s="85">
        <f>Pasākumi_kārtas!A143</f>
        <v>4</v>
      </c>
      <c r="C143" s="85" t="str">
        <f>Pasākumi_kārtas!B143</f>
        <v>4.2.</v>
      </c>
      <c r="D143" s="86" t="str">
        <f>Pasākumi_kārtas!C143</f>
        <v>Izglītība, prasmes un mūžizglītība</v>
      </c>
      <c r="E143" s="85" t="str">
        <f>Pasākumi_kārtas!E143</f>
        <v>4.2.2.</v>
      </c>
      <c r="F143" s="86" t="str">
        <f>Pasākumi_kārtas!F143</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3" s="37" t="str">
        <f>Pasākumi_kārtas!J143</f>
        <v>4.2.2.9.</v>
      </c>
      <c r="H143" s="105" t="str">
        <f>Pasākumi_kārtas!K143</f>
        <v>Izglītības procesa individualizācija un starpnozaru sadarbība profesionālās izglītības izcilībai</v>
      </c>
      <c r="I143" s="37">
        <f>Pasākumi_kārtas!O143</f>
        <v>2</v>
      </c>
      <c r="J143" s="37" t="str">
        <f>Pasākumi_kārtas!P143</f>
        <v>ESF</v>
      </c>
      <c r="K143" s="106">
        <f>Pasākumi_kārtas!R143</f>
        <v>3272500</v>
      </c>
      <c r="L143" s="251">
        <v>149</v>
      </c>
      <c r="M143" s="106">
        <f t="shared" si="44"/>
        <v>3272500</v>
      </c>
      <c r="N143" s="39"/>
      <c r="O143" s="106"/>
      <c r="P143" s="37"/>
      <c r="Q143" s="106"/>
      <c r="R143" s="37"/>
      <c r="S143" s="106"/>
      <c r="T143" s="37"/>
      <c r="U143" s="106"/>
      <c r="V143" s="37"/>
      <c r="W143" s="106"/>
      <c r="X143" s="2" t="b">
        <f t="shared" si="36"/>
        <v>1</v>
      </c>
      <c r="Y143" s="37">
        <v>1</v>
      </c>
      <c r="Z143" s="108">
        <f t="shared" si="41"/>
        <v>3272500</v>
      </c>
      <c r="AA143" s="37"/>
      <c r="AB143" s="108"/>
      <c r="AC143" s="37"/>
      <c r="AD143" s="108"/>
      <c r="AE143" s="37"/>
      <c r="AF143" s="108"/>
      <c r="AG143" s="2" t="b">
        <f t="shared" si="37"/>
        <v>1</v>
      </c>
      <c r="AH143" s="37">
        <v>33</v>
      </c>
      <c r="AI143" s="108">
        <f t="shared" si="42"/>
        <v>3272500</v>
      </c>
      <c r="AJ143" s="37"/>
      <c r="AK143" s="108"/>
      <c r="AL143" s="2" t="b">
        <f t="shared" si="43"/>
        <v>1</v>
      </c>
      <c r="AM143" s="37">
        <v>10</v>
      </c>
      <c r="AN143" s="108">
        <v>3108875</v>
      </c>
      <c r="AO143" s="29">
        <v>1</v>
      </c>
      <c r="AP143" s="262">
        <v>163625</v>
      </c>
      <c r="AQ143" s="2" t="b">
        <f t="shared" si="38"/>
        <v>1</v>
      </c>
      <c r="AR143" s="37">
        <v>2</v>
      </c>
      <c r="AS143" s="108">
        <f t="shared" si="39"/>
        <v>3272500</v>
      </c>
      <c r="AT143" s="108"/>
      <c r="AU143" s="108"/>
      <c r="AV143" s="2" t="b">
        <f t="shared" si="40"/>
        <v>1</v>
      </c>
    </row>
    <row r="144" spans="1:48" x14ac:dyDescent="0.2">
      <c r="A144" s="85" t="str">
        <f>Pasākumi_kārtas!V144</f>
        <v>IZM</v>
      </c>
      <c r="B144" s="85">
        <f>Pasākumi_kārtas!A144</f>
        <v>4</v>
      </c>
      <c r="C144" s="85" t="str">
        <f>Pasākumi_kārtas!B144</f>
        <v>4.2.</v>
      </c>
      <c r="D144" s="86" t="str">
        <f>Pasākumi_kārtas!C144</f>
        <v>Izglītība, prasmes un mūžizglītība</v>
      </c>
      <c r="E144" s="85" t="str">
        <f>Pasākumi_kārtas!E144</f>
        <v>4.2.2.</v>
      </c>
      <c r="F144" s="86" t="str">
        <f>Pasākumi_kārtas!F144</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4" s="37" t="str">
        <f>Pasākumi_kārtas!J144</f>
        <v>4.2.2.11.</v>
      </c>
      <c r="H144" s="105" t="str">
        <f>Pasākumi_kārtas!K144</f>
        <v>Studiju procesa digitalizācija</v>
      </c>
      <c r="I144" s="37">
        <f>Pasākumi_kārtas!O144</f>
        <v>1</v>
      </c>
      <c r="J144" s="37" t="str">
        <f>Pasākumi_kārtas!P144</f>
        <v>ESF</v>
      </c>
      <c r="K144" s="106">
        <f>Pasākumi_kārtas!R144</f>
        <v>19922947</v>
      </c>
      <c r="L144" s="251">
        <v>150</v>
      </c>
      <c r="M144" s="106">
        <f t="shared" si="44"/>
        <v>19922947</v>
      </c>
      <c r="N144" s="251"/>
      <c r="O144" s="106"/>
      <c r="P144" s="37"/>
      <c r="Q144" s="106"/>
      <c r="R144" s="37"/>
      <c r="S144" s="106"/>
      <c r="T144" s="37"/>
      <c r="U144" s="106"/>
      <c r="V144" s="37"/>
      <c r="W144" s="106"/>
      <c r="X144" s="2" t="b">
        <f t="shared" si="36"/>
        <v>1</v>
      </c>
      <c r="Y144" s="37">
        <v>1</v>
      </c>
      <c r="Z144" s="108">
        <f t="shared" si="41"/>
        <v>19922947</v>
      </c>
      <c r="AA144" s="37"/>
      <c r="AB144" s="108"/>
      <c r="AC144" s="37"/>
      <c r="AD144" s="108"/>
      <c r="AE144" s="37"/>
      <c r="AF144" s="108"/>
      <c r="AG144" s="2" t="b">
        <f t="shared" si="37"/>
        <v>1</v>
      </c>
      <c r="AH144" s="37">
        <v>33</v>
      </c>
      <c r="AI144" s="108">
        <f t="shared" si="42"/>
        <v>19922947</v>
      </c>
      <c r="AJ144" s="37"/>
      <c r="AK144" s="108"/>
      <c r="AL144" s="2" t="b">
        <f t="shared" si="43"/>
        <v>1</v>
      </c>
      <c r="AM144" s="37">
        <v>9</v>
      </c>
      <c r="AN144" s="108">
        <v>18926800</v>
      </c>
      <c r="AO144" s="37">
        <v>1</v>
      </c>
      <c r="AP144" s="108">
        <v>996147</v>
      </c>
      <c r="AQ144" s="2" t="b">
        <f t="shared" si="38"/>
        <v>1</v>
      </c>
      <c r="AR144" s="37">
        <v>2</v>
      </c>
      <c r="AS144" s="108">
        <f t="shared" si="39"/>
        <v>19922947</v>
      </c>
      <c r="AT144" s="108"/>
      <c r="AU144" s="108"/>
      <c r="AV144" s="2" t="b">
        <f t="shared" si="40"/>
        <v>1</v>
      </c>
    </row>
    <row r="145" spans="1:48" x14ac:dyDescent="0.2">
      <c r="A145" s="85" t="str">
        <f>Pasākumi_kārtas!V145</f>
        <v>IZM</v>
      </c>
      <c r="B145" s="85">
        <f>Pasākumi_kārtas!A145</f>
        <v>4</v>
      </c>
      <c r="C145" s="85" t="str">
        <f>Pasākumi_kārtas!B145</f>
        <v>4.2.</v>
      </c>
      <c r="D145" s="86" t="str">
        <f>Pasākumi_kārtas!C145</f>
        <v>Izglītība, prasmes un mūžizglītība</v>
      </c>
      <c r="E145" s="85" t="str">
        <f>Pasākumi_kārtas!E145</f>
        <v>4.2.2.</v>
      </c>
      <c r="F145" s="86" t="str">
        <f>Pasākumi_kārtas!F145</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5" s="37" t="str">
        <f>Pasākumi_kārtas!J145</f>
        <v>4.2.2.11.</v>
      </c>
      <c r="H145" s="105" t="str">
        <f>Pasākumi_kārtas!K145</f>
        <v>Studiju procesa digitalizācija</v>
      </c>
      <c r="I145" s="37">
        <f>Pasākumi_kārtas!O145</f>
        <v>2</v>
      </c>
      <c r="J145" s="37" t="str">
        <f>Pasākumi_kārtas!P145</f>
        <v>ESF</v>
      </c>
      <c r="K145" s="106">
        <f>Pasākumi_kārtas!R145</f>
        <v>8500000</v>
      </c>
      <c r="L145" s="251">
        <v>150</v>
      </c>
      <c r="M145" s="106">
        <f t="shared" si="44"/>
        <v>8500000</v>
      </c>
      <c r="N145" s="251"/>
      <c r="O145" s="106"/>
      <c r="P145" s="37"/>
      <c r="Q145" s="106"/>
      <c r="R145" s="37"/>
      <c r="S145" s="106"/>
      <c r="T145" s="37"/>
      <c r="U145" s="106"/>
      <c r="V145" s="37"/>
      <c r="W145" s="106"/>
      <c r="X145" s="2" t="b">
        <f t="shared" si="36"/>
        <v>1</v>
      </c>
      <c r="Y145" s="37">
        <v>1</v>
      </c>
      <c r="Z145" s="108">
        <f t="shared" si="41"/>
        <v>8500000</v>
      </c>
      <c r="AA145" s="37"/>
      <c r="AB145" s="108"/>
      <c r="AC145" s="37"/>
      <c r="AD145" s="108"/>
      <c r="AE145" s="37"/>
      <c r="AF145" s="108"/>
      <c r="AG145" s="2" t="b">
        <f t="shared" si="37"/>
        <v>1</v>
      </c>
      <c r="AH145" s="37">
        <v>33</v>
      </c>
      <c r="AI145" s="108">
        <f t="shared" si="42"/>
        <v>8500000</v>
      </c>
      <c r="AJ145" s="37"/>
      <c r="AK145" s="108"/>
      <c r="AL145" s="2" t="b">
        <f t="shared" si="43"/>
        <v>1</v>
      </c>
      <c r="AM145" s="37">
        <v>9</v>
      </c>
      <c r="AN145" s="108">
        <v>8075000</v>
      </c>
      <c r="AO145" s="37">
        <v>1</v>
      </c>
      <c r="AP145" s="108">
        <v>425000</v>
      </c>
      <c r="AQ145" s="2" t="b">
        <f t="shared" si="38"/>
        <v>1</v>
      </c>
      <c r="AR145" s="37">
        <v>2</v>
      </c>
      <c r="AS145" s="108">
        <f t="shared" si="39"/>
        <v>8500000</v>
      </c>
      <c r="AT145" s="108"/>
      <c r="AU145" s="108"/>
      <c r="AV145" s="2" t="b">
        <f t="shared" si="40"/>
        <v>1</v>
      </c>
    </row>
    <row r="146" spans="1:48" x14ac:dyDescent="0.2">
      <c r="A146" s="85" t="str">
        <f>Pasākumi_kārtas!V146</f>
        <v>IZM</v>
      </c>
      <c r="B146" s="85">
        <f>Pasākumi_kārtas!A146</f>
        <v>4</v>
      </c>
      <c r="C146" s="85" t="str">
        <f>Pasākumi_kārtas!B146</f>
        <v>4.2.</v>
      </c>
      <c r="D146" s="86" t="str">
        <f>Pasākumi_kārtas!C146</f>
        <v>Izglītība, prasmes un mūžizglītība</v>
      </c>
      <c r="E146" s="85" t="str">
        <f>Pasākumi_kārtas!E146</f>
        <v>4.2.3.</v>
      </c>
      <c r="F146" s="86" t="str">
        <f>Pasākumi_kārtas!F146</f>
        <v>“Sekmēt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v>
      </c>
      <c r="G146" s="37" t="str">
        <f>Pasākumi_kārtas!J146</f>
        <v>4.2.3.1.</v>
      </c>
      <c r="H146" s="105" t="str">
        <f>Pasākumi_kārtas!K146</f>
        <v>Integrēta "skola-kopiena" sadarbības programma atstumtības riska mazināšanai izglītības iestādēs</v>
      </c>
      <c r="I146" s="37" t="str">
        <f>Pasākumi_kārtas!O146</f>
        <v>_</v>
      </c>
      <c r="J146" s="37" t="str">
        <f>Pasākumi_kārtas!P146</f>
        <v>ESF</v>
      </c>
      <c r="K146" s="106">
        <f>Pasākumi_kārtas!R146</f>
        <v>25113464</v>
      </c>
      <c r="L146" s="251">
        <v>149</v>
      </c>
      <c r="M146" s="106">
        <f t="shared" si="44"/>
        <v>25113464</v>
      </c>
      <c r="N146" s="251"/>
      <c r="O146" s="106"/>
      <c r="P146" s="251"/>
      <c r="Q146" s="106"/>
      <c r="R146" s="37"/>
      <c r="S146" s="106"/>
      <c r="T146" s="37"/>
      <c r="U146" s="106"/>
      <c r="V146" s="37"/>
      <c r="W146" s="106"/>
      <c r="X146" s="2" t="b">
        <f t="shared" si="36"/>
        <v>1</v>
      </c>
      <c r="Y146" s="37">
        <v>1</v>
      </c>
      <c r="Z146" s="108">
        <f t="shared" si="41"/>
        <v>25113464</v>
      </c>
      <c r="AA146" s="37"/>
      <c r="AB146" s="108"/>
      <c r="AC146" s="37"/>
      <c r="AD146" s="108"/>
      <c r="AE146" s="37"/>
      <c r="AF146" s="108"/>
      <c r="AG146" s="2" t="b">
        <f t="shared" si="37"/>
        <v>1</v>
      </c>
      <c r="AH146" s="37">
        <v>33</v>
      </c>
      <c r="AI146" s="108">
        <f t="shared" si="42"/>
        <v>25113464</v>
      </c>
      <c r="AJ146" s="37"/>
      <c r="AK146" s="108"/>
      <c r="AL146" s="2" t="b">
        <f t="shared" si="43"/>
        <v>1</v>
      </c>
      <c r="AM146" s="37">
        <v>9</v>
      </c>
      <c r="AN146" s="108">
        <f>K146-AP146</f>
        <v>24115139</v>
      </c>
      <c r="AO146" s="37">
        <v>1</v>
      </c>
      <c r="AP146" s="108">
        <v>998325</v>
      </c>
      <c r="AQ146" s="2" t="b">
        <f t="shared" si="38"/>
        <v>1</v>
      </c>
      <c r="AR146" s="37">
        <v>2</v>
      </c>
      <c r="AS146" s="108">
        <f t="shared" si="39"/>
        <v>25113464</v>
      </c>
      <c r="AT146" s="108"/>
      <c r="AU146" s="108"/>
      <c r="AV146" s="2" t="b">
        <f t="shared" si="40"/>
        <v>1</v>
      </c>
    </row>
    <row r="147" spans="1:48" x14ac:dyDescent="0.2">
      <c r="A147" s="85" t="str">
        <f>Pasākumi_kārtas!V147</f>
        <v>KM</v>
      </c>
      <c r="B147" s="85">
        <f>Pasākumi_kārtas!A147</f>
        <v>4</v>
      </c>
      <c r="C147" s="85" t="str">
        <f>Pasākumi_kārtas!B147</f>
        <v>4.2.</v>
      </c>
      <c r="D147" s="86" t="str">
        <f>Pasākumi_kārtas!C147</f>
        <v>Izglītība, prasmes un mūžizglītība</v>
      </c>
      <c r="E147" s="85" t="str">
        <f>Pasākumi_kārtas!E147</f>
        <v>4.2.3.</v>
      </c>
      <c r="F147" s="86" t="str">
        <f>Pasākumi_kārtas!F147</f>
        <v>“Sekmēt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v>
      </c>
      <c r="G147" s="37" t="str">
        <f>Pasākumi_kārtas!J147</f>
        <v>4.2.3.3.</v>
      </c>
      <c r="H147" s="105" t="str">
        <f>Pasākumi_kārtas!K147</f>
        <v xml:space="preserve">Pilsonisko līdzdalību veicinošu kultūras pakalpojumu pieejamības veicināšana
</v>
      </c>
      <c r="I147" s="37" t="str">
        <f>Pasākumi_kārtas!O147</f>
        <v>_</v>
      </c>
      <c r="J147" s="37" t="str">
        <f>Pasākumi_kārtas!P147</f>
        <v>ESF</v>
      </c>
      <c r="K147" s="106">
        <f>Pasākumi_kārtas!R147</f>
        <v>1631121</v>
      </c>
      <c r="L147" s="251">
        <v>152</v>
      </c>
      <c r="M147" s="106">
        <f t="shared" si="44"/>
        <v>1631121</v>
      </c>
      <c r="N147" s="251"/>
      <c r="O147" s="106"/>
      <c r="P147" s="37"/>
      <c r="Q147" s="106"/>
      <c r="R147" s="37"/>
      <c r="S147" s="106"/>
      <c r="T147" s="37"/>
      <c r="U147" s="106"/>
      <c r="V147" s="37"/>
      <c r="W147" s="106"/>
      <c r="X147" s="2" t="b">
        <f t="shared" si="36"/>
        <v>1</v>
      </c>
      <c r="Y147" s="37">
        <v>1</v>
      </c>
      <c r="Z147" s="108">
        <f t="shared" si="41"/>
        <v>1631121</v>
      </c>
      <c r="AA147" s="37"/>
      <c r="AB147" s="108"/>
      <c r="AC147" s="37"/>
      <c r="AD147" s="108"/>
      <c r="AE147" s="37"/>
      <c r="AF147" s="108"/>
      <c r="AG147" s="2" t="b">
        <f t="shared" si="37"/>
        <v>1</v>
      </c>
      <c r="AH147" s="37">
        <v>33</v>
      </c>
      <c r="AI147" s="108">
        <f t="shared" si="42"/>
        <v>1631121</v>
      </c>
      <c r="AJ147" s="37"/>
      <c r="AK147" s="108"/>
      <c r="AL147" s="2" t="b">
        <f t="shared" si="43"/>
        <v>1</v>
      </c>
      <c r="AM147" s="37">
        <v>9</v>
      </c>
      <c r="AN147" s="108">
        <f>K147</f>
        <v>1631121</v>
      </c>
      <c r="AO147" s="37"/>
      <c r="AP147" s="108"/>
      <c r="AQ147" s="2" t="b">
        <f t="shared" si="38"/>
        <v>1</v>
      </c>
      <c r="AR147" s="37">
        <v>2</v>
      </c>
      <c r="AS147" s="108">
        <f t="shared" si="39"/>
        <v>1631121</v>
      </c>
      <c r="AT147" s="108"/>
      <c r="AU147" s="108"/>
      <c r="AV147" s="2" t="b">
        <f t="shared" si="40"/>
        <v>1</v>
      </c>
    </row>
    <row r="148" spans="1:48" x14ac:dyDescent="0.2">
      <c r="A148" s="85" t="str">
        <f>Pasākumi_kārtas!V148</f>
        <v>IZM</v>
      </c>
      <c r="B148" s="85">
        <f>Pasākumi_kārtas!A148</f>
        <v>4</v>
      </c>
      <c r="C148" s="85" t="str">
        <f>Pasākumi_kārtas!B148</f>
        <v>4.2.</v>
      </c>
      <c r="D148" s="86" t="str">
        <f>Pasākumi_kārtas!C148</f>
        <v>Izglītība, prasmes un mūžizglītība</v>
      </c>
      <c r="E148" s="85" t="str">
        <f>Pasākumi_kārtas!E148</f>
        <v>4.2.3.</v>
      </c>
      <c r="F148" s="86" t="str">
        <f>Pasākumi_kārtas!F148</f>
        <v>“Sekmēt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v>
      </c>
      <c r="G148" s="37" t="str">
        <f>Pasākumi_kārtas!J148</f>
        <v>4.2.3.4.</v>
      </c>
      <c r="H148" s="105" t="str">
        <f>Pasākumi_kārtas!K148</f>
        <v>Sekmēt NEET jauniešu integrēšanos izglītībā un nodarbinātībā</v>
      </c>
      <c r="I148" s="37" t="str">
        <f>Pasākumi_kārtas!O148</f>
        <v>_</v>
      </c>
      <c r="J148" s="37" t="str">
        <f>Pasākumi_kārtas!P148</f>
        <v>ESF</v>
      </c>
      <c r="K148" s="106">
        <f>Pasākumi_kārtas!R148</f>
        <v>5546250</v>
      </c>
      <c r="L148" s="251">
        <v>136</v>
      </c>
      <c r="M148" s="106">
        <f t="shared" si="44"/>
        <v>5546250</v>
      </c>
      <c r="N148" s="251"/>
      <c r="O148" s="106"/>
      <c r="P148" s="37"/>
      <c r="Q148" s="106"/>
      <c r="R148" s="37"/>
      <c r="S148" s="106"/>
      <c r="T148" s="37"/>
      <c r="U148" s="106"/>
      <c r="V148" s="37"/>
      <c r="W148" s="106"/>
      <c r="X148" s="2" t="b">
        <f t="shared" si="36"/>
        <v>1</v>
      </c>
      <c r="Y148" s="37">
        <v>1</v>
      </c>
      <c r="Z148" s="108">
        <f t="shared" si="41"/>
        <v>5546250</v>
      </c>
      <c r="AA148" s="37"/>
      <c r="AB148" s="108"/>
      <c r="AC148" s="37"/>
      <c r="AD148" s="108"/>
      <c r="AE148" s="37"/>
      <c r="AF148" s="108"/>
      <c r="AG148" s="2" t="b">
        <f t="shared" si="37"/>
        <v>1</v>
      </c>
      <c r="AH148" s="37">
        <v>33</v>
      </c>
      <c r="AI148" s="108">
        <f t="shared" si="42"/>
        <v>5546250</v>
      </c>
      <c r="AJ148" s="37"/>
      <c r="AK148" s="108"/>
      <c r="AL148" s="2" t="b">
        <f t="shared" si="43"/>
        <v>1</v>
      </c>
      <c r="AM148" s="37">
        <v>9</v>
      </c>
      <c r="AN148" s="108">
        <f>K148-AP148</f>
        <v>5268937</v>
      </c>
      <c r="AO148" s="37">
        <v>1</v>
      </c>
      <c r="AP148" s="108">
        <v>277313</v>
      </c>
      <c r="AQ148" s="2" t="b">
        <f t="shared" si="38"/>
        <v>1</v>
      </c>
      <c r="AR148" s="37">
        <v>2</v>
      </c>
      <c r="AS148" s="108">
        <f t="shared" si="39"/>
        <v>5546250</v>
      </c>
      <c r="AT148" s="108"/>
      <c r="AU148" s="108"/>
      <c r="AV148" s="2" t="b">
        <f t="shared" si="40"/>
        <v>1</v>
      </c>
    </row>
    <row r="149" spans="1:48" x14ac:dyDescent="0.2">
      <c r="A149" s="85" t="str">
        <f>Pasākumi_kārtas!V149</f>
        <v>EM</v>
      </c>
      <c r="B149" s="85">
        <f>Pasākumi_kārtas!A149</f>
        <v>4</v>
      </c>
      <c r="C149" s="85" t="str">
        <f>Pasākumi_kārtas!B149</f>
        <v>4.2.</v>
      </c>
      <c r="D149" s="86" t="str">
        <f>Pasākumi_kārtas!C149</f>
        <v>Izglītība, prasmes un mūžizglītība</v>
      </c>
      <c r="E149" s="85" t="str">
        <f>Pasākumi_kārtas!E149</f>
        <v>4.2.4.</v>
      </c>
      <c r="F149" s="86" t="str">
        <f>Pasākumi_kārtas!F149</f>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
      <c r="G149" s="37" t="str">
        <f>Pasākumi_kārtas!J149</f>
        <v>4.2.4.1.</v>
      </c>
      <c r="H149" s="105" t="str">
        <f>Pasākumi_kārtas!K149</f>
        <v>Atbalsts nozaru vajadzībās balstītai pieaugušo izglītībai</v>
      </c>
      <c r="I149" s="37">
        <f>Pasākumi_kārtas!O149</f>
        <v>1</v>
      </c>
      <c r="J149" s="37" t="str">
        <f>Pasākumi_kārtas!P149</f>
        <v>ESF</v>
      </c>
      <c r="K149" s="106">
        <f>Pasākumi_kārtas!R149</f>
        <v>10363449</v>
      </c>
      <c r="L149" s="251">
        <v>151</v>
      </c>
      <c r="M149" s="106">
        <f t="shared" si="44"/>
        <v>10363449</v>
      </c>
      <c r="N149" s="37"/>
      <c r="O149" s="106"/>
      <c r="P149" s="37"/>
      <c r="Q149" s="106"/>
      <c r="R149" s="37"/>
      <c r="S149" s="106"/>
      <c r="T149" s="37"/>
      <c r="U149" s="106"/>
      <c r="V149" s="37"/>
      <c r="W149" s="106"/>
      <c r="X149" s="2" t="b">
        <f t="shared" si="36"/>
        <v>1</v>
      </c>
      <c r="Y149" s="37">
        <v>1</v>
      </c>
      <c r="Z149" s="108">
        <f t="shared" si="41"/>
        <v>10363449</v>
      </c>
      <c r="AA149" s="37"/>
      <c r="AB149" s="108"/>
      <c r="AC149" s="37"/>
      <c r="AD149" s="108"/>
      <c r="AE149" s="37"/>
      <c r="AF149" s="108"/>
      <c r="AG149" s="2" t="b">
        <f t="shared" si="37"/>
        <v>1</v>
      </c>
      <c r="AH149" s="37">
        <v>33</v>
      </c>
      <c r="AI149" s="108">
        <f t="shared" si="42"/>
        <v>10363449</v>
      </c>
      <c r="AJ149" s="37"/>
      <c r="AK149" s="108"/>
      <c r="AL149" s="2" t="b">
        <f t="shared" si="43"/>
        <v>1</v>
      </c>
      <c r="AM149" s="37">
        <v>10</v>
      </c>
      <c r="AN149" s="108">
        <v>9327104</v>
      </c>
      <c r="AO149" s="37">
        <v>1</v>
      </c>
      <c r="AP149" s="108">
        <v>1036345</v>
      </c>
      <c r="AQ149" s="2" t="b">
        <f t="shared" si="38"/>
        <v>1</v>
      </c>
      <c r="AR149" s="37">
        <v>2</v>
      </c>
      <c r="AS149" s="108">
        <f t="shared" si="39"/>
        <v>10363449</v>
      </c>
      <c r="AT149" s="108"/>
      <c r="AU149" s="108"/>
      <c r="AV149" s="2" t="b">
        <f t="shared" si="40"/>
        <v>1</v>
      </c>
    </row>
    <row r="150" spans="1:48" x14ac:dyDescent="0.2">
      <c r="A150" s="85" t="str">
        <f>Pasākumi_kārtas!V150</f>
        <v>IZM</v>
      </c>
      <c r="B150" s="85">
        <f>Pasākumi_kārtas!A150</f>
        <v>4</v>
      </c>
      <c r="C150" s="85" t="str">
        <f>Pasākumi_kārtas!B150</f>
        <v>4.2.</v>
      </c>
      <c r="D150" s="86" t="str">
        <f>Pasākumi_kārtas!C150</f>
        <v>Izglītība, prasmes un mūžizglītība</v>
      </c>
      <c r="E150" s="85" t="str">
        <f>Pasākumi_kārtas!E150</f>
        <v>4.2.4.</v>
      </c>
      <c r="F150" s="86" t="str">
        <f>Pasākumi_kārtas!F150</f>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
      <c r="G150" s="37" t="str">
        <f>Pasākumi_kārtas!J150</f>
        <v>4.2.4.1.</v>
      </c>
      <c r="H150" s="105" t="str">
        <f>Pasākumi_kārtas!K150</f>
        <v>Atbalsts nozaru vajadzībās balstītai pieaugušo izglītībai</v>
      </c>
      <c r="I150" s="37">
        <f>Pasākumi_kārtas!O150</f>
        <v>2</v>
      </c>
      <c r="J150" s="37" t="str">
        <f>Pasākumi_kārtas!P150</f>
        <v>ESF</v>
      </c>
      <c r="K150" s="106">
        <f>Pasākumi_kārtas!R150</f>
        <v>4898317</v>
      </c>
      <c r="L150" s="251">
        <v>151</v>
      </c>
      <c r="M150" s="106">
        <f t="shared" si="44"/>
        <v>4898317</v>
      </c>
      <c r="N150" s="37"/>
      <c r="O150" s="106"/>
      <c r="P150" s="37"/>
      <c r="Q150" s="106"/>
      <c r="R150" s="37"/>
      <c r="S150" s="106"/>
      <c r="T150" s="37"/>
      <c r="U150" s="106"/>
      <c r="V150" s="37"/>
      <c r="W150" s="106"/>
      <c r="X150" s="2" t="b">
        <f t="shared" si="36"/>
        <v>1</v>
      </c>
      <c r="Y150" s="37">
        <v>1</v>
      </c>
      <c r="Z150" s="108">
        <f t="shared" si="41"/>
        <v>4898317</v>
      </c>
      <c r="AA150" s="37"/>
      <c r="AB150" s="108"/>
      <c r="AC150" s="37"/>
      <c r="AD150" s="108"/>
      <c r="AE150" s="37"/>
      <c r="AF150" s="108"/>
      <c r="AG150" s="2" t="b">
        <f t="shared" si="37"/>
        <v>1</v>
      </c>
      <c r="AH150" s="37">
        <v>33</v>
      </c>
      <c r="AI150" s="108">
        <f t="shared" si="42"/>
        <v>4898317</v>
      </c>
      <c r="AJ150" s="37"/>
      <c r="AK150" s="108"/>
      <c r="AL150" s="2" t="b">
        <f t="shared" si="43"/>
        <v>1</v>
      </c>
      <c r="AM150" s="37">
        <v>10</v>
      </c>
      <c r="AN150" s="108">
        <v>4408485</v>
      </c>
      <c r="AO150" s="37">
        <v>1</v>
      </c>
      <c r="AP150" s="108">
        <v>489832</v>
      </c>
      <c r="AQ150" s="2" t="b">
        <f t="shared" si="38"/>
        <v>1</v>
      </c>
      <c r="AR150" s="37">
        <v>2</v>
      </c>
      <c r="AS150" s="108">
        <f t="shared" si="39"/>
        <v>4898317</v>
      </c>
      <c r="AT150" s="108"/>
      <c r="AU150" s="108"/>
      <c r="AV150" s="2" t="b">
        <f t="shared" si="40"/>
        <v>1</v>
      </c>
    </row>
    <row r="151" spans="1:48" x14ac:dyDescent="0.2">
      <c r="A151" s="85" t="str">
        <f>Pasākumi_kārtas!V151</f>
        <v>IZM</v>
      </c>
      <c r="B151" s="85">
        <f>Pasākumi_kārtas!A151</f>
        <v>4</v>
      </c>
      <c r="C151" s="85" t="str">
        <f>Pasākumi_kārtas!B151</f>
        <v>4.2.</v>
      </c>
      <c r="D151" s="86" t="str">
        <f>Pasākumi_kārtas!C151</f>
        <v>Izglītība, prasmes un mūžizglītība</v>
      </c>
      <c r="E151" s="85" t="str">
        <f>Pasākumi_kārtas!E151</f>
        <v>4.2.4.</v>
      </c>
      <c r="F151" s="86" t="str">
        <f>Pasākumi_kārtas!F151</f>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
      <c r="G151" s="37" t="str">
        <f>Pasākumi_kārtas!J151</f>
        <v>4.2.4.2.</v>
      </c>
      <c r="H151" s="105" t="str">
        <f>Pasākumi_kārtas!K151</f>
        <v>Atbalsts pieaugušo individuālajās vajadzībās balstītai pieaugušo izglītībai</v>
      </c>
      <c r="I151" s="37" t="str">
        <f>Pasākumi_kārtas!O151</f>
        <v>_</v>
      </c>
      <c r="J151" s="37" t="str">
        <f>Pasākumi_kārtas!P151</f>
        <v>ESF</v>
      </c>
      <c r="K151" s="106">
        <f>Pasākumi_kārtas!R151</f>
        <v>24786633</v>
      </c>
      <c r="L151" s="251">
        <v>151</v>
      </c>
      <c r="M151" s="106">
        <f t="shared" si="44"/>
        <v>24786633</v>
      </c>
      <c r="N151" s="37"/>
      <c r="O151" s="106"/>
      <c r="P151" s="37"/>
      <c r="Q151" s="106"/>
      <c r="R151" s="37"/>
      <c r="S151" s="106"/>
      <c r="T151" s="37"/>
      <c r="U151" s="106"/>
      <c r="V151" s="37"/>
      <c r="W151" s="106"/>
      <c r="X151" s="2" t="b">
        <f t="shared" si="36"/>
        <v>1</v>
      </c>
      <c r="Y151" s="37">
        <v>1</v>
      </c>
      <c r="Z151" s="108">
        <f t="shared" si="41"/>
        <v>24786633</v>
      </c>
      <c r="AA151" s="37"/>
      <c r="AB151" s="108"/>
      <c r="AC151" s="37"/>
      <c r="AD151" s="108"/>
      <c r="AE151" s="37"/>
      <c r="AF151" s="108"/>
      <c r="AG151" s="2" t="b">
        <f t="shared" si="37"/>
        <v>1</v>
      </c>
      <c r="AH151" s="37">
        <v>33</v>
      </c>
      <c r="AI151" s="108">
        <f t="shared" si="42"/>
        <v>24786633</v>
      </c>
      <c r="AJ151" s="37"/>
      <c r="AK151" s="108"/>
      <c r="AL151" s="2" t="b">
        <f t="shared" si="43"/>
        <v>1</v>
      </c>
      <c r="AM151" s="37">
        <v>10</v>
      </c>
      <c r="AN151" s="108">
        <v>22307969</v>
      </c>
      <c r="AO151" s="37">
        <v>1</v>
      </c>
      <c r="AP151" s="108">
        <v>2478664</v>
      </c>
      <c r="AQ151" s="2" t="b">
        <f t="shared" si="38"/>
        <v>1</v>
      </c>
      <c r="AR151" s="37">
        <v>2</v>
      </c>
      <c r="AS151" s="108">
        <f t="shared" si="39"/>
        <v>24786633</v>
      </c>
      <c r="AT151" s="108"/>
      <c r="AU151" s="108"/>
      <c r="AV151" s="2" t="b">
        <f t="shared" si="40"/>
        <v>1</v>
      </c>
    </row>
    <row r="152" spans="1:48" x14ac:dyDescent="0.2">
      <c r="A152" s="85" t="str">
        <f>Pasākumi_kārtas!V152</f>
        <v>VARAM</v>
      </c>
      <c r="B152" s="85">
        <f>Pasākumi_kārtas!A152</f>
        <v>4</v>
      </c>
      <c r="C152" s="85" t="str">
        <f>Pasākumi_kārtas!B152</f>
        <v>4.2.</v>
      </c>
      <c r="D152" s="86" t="str">
        <f>Pasākumi_kārtas!C152</f>
        <v>Izglītība, prasmes un mūžizglītība</v>
      </c>
      <c r="E152" s="85" t="str">
        <f>Pasākumi_kārtas!E152</f>
        <v>4.2.4.</v>
      </c>
      <c r="F152" s="86" t="str">
        <f>Pasākumi_kārtas!F152</f>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
      <c r="G152" s="37" t="str">
        <f>Pasākumi_kārtas!J152</f>
        <v>4.2.4.3.</v>
      </c>
      <c r="H152" s="105" t="str">
        <f>Pasākumi_kārtas!K152</f>
        <v>Digitālo prasmju pilnveide</v>
      </c>
      <c r="I152" s="37" t="str">
        <f>Pasākumi_kārtas!O152</f>
        <v>_</v>
      </c>
      <c r="J152" s="37" t="str">
        <f>Pasākumi_kārtas!P152</f>
        <v>ESF</v>
      </c>
      <c r="K152" s="106">
        <f>Pasākumi_kārtas!R152</f>
        <v>3685037</v>
      </c>
      <c r="L152" s="251">
        <v>145</v>
      </c>
      <c r="M152" s="106">
        <f t="shared" si="44"/>
        <v>3685037</v>
      </c>
      <c r="N152" s="37"/>
      <c r="O152" s="106"/>
      <c r="P152" s="37"/>
      <c r="Q152" s="106"/>
      <c r="R152" s="37"/>
      <c r="S152" s="106"/>
      <c r="T152" s="37"/>
      <c r="U152" s="106"/>
      <c r="V152" s="37"/>
      <c r="W152" s="106"/>
      <c r="X152" s="2" t="b">
        <f t="shared" si="36"/>
        <v>1</v>
      </c>
      <c r="Y152" s="37">
        <v>1</v>
      </c>
      <c r="Z152" s="108">
        <f t="shared" si="41"/>
        <v>3685037</v>
      </c>
      <c r="AA152" s="37"/>
      <c r="AB152" s="108"/>
      <c r="AC152" s="37"/>
      <c r="AD152" s="108"/>
      <c r="AE152" s="37"/>
      <c r="AF152" s="108"/>
      <c r="AG152" s="2" t="b">
        <f t="shared" si="37"/>
        <v>1</v>
      </c>
      <c r="AH152" s="37">
        <v>33</v>
      </c>
      <c r="AI152" s="108">
        <f t="shared" si="42"/>
        <v>3685037</v>
      </c>
      <c r="AJ152" s="37"/>
      <c r="AK152" s="108"/>
      <c r="AL152" s="2" t="b">
        <f t="shared" si="43"/>
        <v>1</v>
      </c>
      <c r="AM152" s="37">
        <v>2</v>
      </c>
      <c r="AN152" s="108">
        <f t="shared" ref="AN152:AN164" si="45">K152</f>
        <v>3685037</v>
      </c>
      <c r="AO152" s="37"/>
      <c r="AP152" s="108"/>
      <c r="AQ152" s="2" t="b">
        <f t="shared" si="38"/>
        <v>1</v>
      </c>
      <c r="AR152" s="37">
        <v>2</v>
      </c>
      <c r="AS152" s="108">
        <f t="shared" si="39"/>
        <v>3685037</v>
      </c>
      <c r="AT152" s="108"/>
      <c r="AU152" s="108"/>
      <c r="AV152" s="2" t="b">
        <f t="shared" si="40"/>
        <v>1</v>
      </c>
    </row>
    <row r="153" spans="1:48" x14ac:dyDescent="0.2">
      <c r="A153" s="85" t="str">
        <f>Pasākumi_kārtas!V153</f>
        <v>LM</v>
      </c>
      <c r="B153" s="85">
        <f>Pasākumi_kārtas!A153</f>
        <v>4</v>
      </c>
      <c r="C153" s="85" t="str">
        <f>Pasākumi_kārtas!B153</f>
        <v>4.3.</v>
      </c>
      <c r="D153" s="86" t="str">
        <f>Pasākumi_kārtas!C153</f>
        <v>Nodarbinātība un sociālā iekļaušana</v>
      </c>
      <c r="E153" s="85" t="str">
        <f>Pasākumi_kārtas!E153</f>
        <v>4.3.1.</v>
      </c>
      <c r="F153" s="86" t="str">
        <f>Pasākumi_kārtas!F153</f>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
      <c r="G153" s="37" t="str">
        <f>Pasākumi_kārtas!J153</f>
        <v>4.3.1.2.</v>
      </c>
      <c r="H153" s="105" t="str">
        <f>Pasākumi_kārtas!K153</f>
        <v xml:space="preserve">Pakalpojumu kvalitātes un pieejamības uzlabošana, tuvinot valsts sociālās aprūpes centru filiāles kopienā sniegtajiem (ģimeniskai videi pietuvinātiem) pakalpojumiem
</v>
      </c>
      <c r="I153" s="37" t="str">
        <f>Pasākumi_kārtas!O153</f>
        <v>_</v>
      </c>
      <c r="J153" s="37" t="str">
        <f>Pasākumi_kārtas!P153</f>
        <v>ERAF</v>
      </c>
      <c r="K153" s="106">
        <f>Pasākumi_kārtas!R153</f>
        <v>22792352</v>
      </c>
      <c r="L153" s="251">
        <v>127</v>
      </c>
      <c r="M153" s="106">
        <f t="shared" si="44"/>
        <v>22792352</v>
      </c>
      <c r="N153" s="37"/>
      <c r="O153" s="106"/>
      <c r="P153" s="37"/>
      <c r="Q153" s="106"/>
      <c r="R153" s="37"/>
      <c r="S153" s="106"/>
      <c r="T153" s="37"/>
      <c r="U153" s="106"/>
      <c r="V153" s="37"/>
      <c r="W153" s="106"/>
      <c r="X153" s="2" t="b">
        <f t="shared" si="36"/>
        <v>1</v>
      </c>
      <c r="Y153" s="37">
        <v>1</v>
      </c>
      <c r="Z153" s="108">
        <f t="shared" si="41"/>
        <v>22792352</v>
      </c>
      <c r="AA153" s="37"/>
      <c r="AB153" s="108"/>
      <c r="AC153" s="37"/>
      <c r="AD153" s="108"/>
      <c r="AE153" s="37"/>
      <c r="AF153" s="108"/>
      <c r="AG153" s="2" t="b">
        <f t="shared" si="37"/>
        <v>1</v>
      </c>
      <c r="AH153" s="37">
        <v>33</v>
      </c>
      <c r="AI153" s="108">
        <f t="shared" si="42"/>
        <v>22792352</v>
      </c>
      <c r="AJ153" s="37"/>
      <c r="AK153" s="108"/>
      <c r="AL153" s="2" t="b">
        <f t="shared" si="43"/>
        <v>1</v>
      </c>
      <c r="AM153" s="37">
        <v>9</v>
      </c>
      <c r="AN153" s="108">
        <f t="shared" si="45"/>
        <v>22792352</v>
      </c>
      <c r="AO153" s="37"/>
      <c r="AP153" s="108"/>
      <c r="AQ153" s="2" t="b">
        <f t="shared" si="38"/>
        <v>1</v>
      </c>
      <c r="AR153" s="37">
        <v>3</v>
      </c>
      <c r="AS153" s="108">
        <f t="shared" si="39"/>
        <v>22792352</v>
      </c>
      <c r="AT153" s="108"/>
      <c r="AU153" s="108"/>
      <c r="AV153" s="2" t="b">
        <f t="shared" si="40"/>
        <v>1</v>
      </c>
    </row>
    <row r="154" spans="1:48" x14ac:dyDescent="0.2">
      <c r="A154" s="85" t="str">
        <f>Pasākumi_kārtas!V154</f>
        <v>EM</v>
      </c>
      <c r="B154" s="85">
        <f>Pasākumi_kārtas!A154</f>
        <v>4</v>
      </c>
      <c r="C154" s="85" t="str">
        <f>Pasākumi_kārtas!B154</f>
        <v>4.3.</v>
      </c>
      <c r="D154" s="86" t="str">
        <f>Pasākumi_kārtas!C154</f>
        <v>Nodarbinātība un sociālā iekļaušana</v>
      </c>
      <c r="E154" s="85" t="str">
        <f>Pasākumi_kārtas!E154</f>
        <v>4.3.1.</v>
      </c>
      <c r="F154" s="86" t="str">
        <f>Pasākumi_kārtas!F154</f>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
      <c r="G154" s="37" t="str">
        <f>Pasākumi_kārtas!J154</f>
        <v>4.3.1.3.</v>
      </c>
      <c r="H154" s="105" t="str">
        <f>Pasākumi_kārtas!K154</f>
        <v>Sociālo mājokļu atjaunošana vai jaunu sociālo mājokļu būvniecība</v>
      </c>
      <c r="I154" s="37">
        <f>Pasākumi_kārtas!O154</f>
        <v>1</v>
      </c>
      <c r="J154" s="37" t="str">
        <f>Pasākumi_kārtas!P154</f>
        <v>ERAF</v>
      </c>
      <c r="K154" s="106">
        <f>Pasākumi_kārtas!R154</f>
        <v>39092603</v>
      </c>
      <c r="L154" s="251">
        <v>126</v>
      </c>
      <c r="M154" s="106">
        <f t="shared" si="44"/>
        <v>39092603</v>
      </c>
      <c r="N154" s="37"/>
      <c r="O154" s="106"/>
      <c r="P154" s="37"/>
      <c r="Q154" s="106"/>
      <c r="R154" s="37"/>
      <c r="S154" s="106"/>
      <c r="T154" s="37"/>
      <c r="U154" s="106"/>
      <c r="V154" s="37"/>
      <c r="W154" s="106"/>
      <c r="X154" s="2" t="b">
        <f t="shared" si="36"/>
        <v>1</v>
      </c>
      <c r="Y154" s="37">
        <v>1</v>
      </c>
      <c r="Z154" s="108">
        <f t="shared" si="41"/>
        <v>39092603</v>
      </c>
      <c r="AA154" s="37"/>
      <c r="AB154" s="108"/>
      <c r="AC154" s="37"/>
      <c r="AD154" s="108"/>
      <c r="AE154" s="37"/>
      <c r="AF154" s="108"/>
      <c r="AG154" s="2" t="b">
        <f t="shared" si="37"/>
        <v>1</v>
      </c>
      <c r="AH154" s="37">
        <v>33</v>
      </c>
      <c r="AI154" s="108">
        <f t="shared" si="42"/>
        <v>39092603</v>
      </c>
      <c r="AJ154" s="37"/>
      <c r="AK154" s="108"/>
      <c r="AL154" s="2" t="b">
        <f t="shared" si="43"/>
        <v>1</v>
      </c>
      <c r="AM154" s="37">
        <v>9</v>
      </c>
      <c r="AN154" s="108">
        <f t="shared" si="45"/>
        <v>39092603</v>
      </c>
      <c r="AO154" s="37"/>
      <c r="AP154" s="108"/>
      <c r="AQ154" s="2" t="b">
        <f t="shared" si="38"/>
        <v>1</v>
      </c>
      <c r="AR154" s="37">
        <v>3</v>
      </c>
      <c r="AS154" s="108">
        <f t="shared" si="39"/>
        <v>39092603</v>
      </c>
      <c r="AT154" s="108"/>
      <c r="AU154" s="108"/>
      <c r="AV154" s="2" t="b">
        <f t="shared" si="40"/>
        <v>1</v>
      </c>
    </row>
    <row r="155" spans="1:48" x14ac:dyDescent="0.2">
      <c r="A155" s="85" t="str">
        <f>Pasākumi_kārtas!V155</f>
        <v>EM</v>
      </c>
      <c r="B155" s="85">
        <f>Pasākumi_kārtas!A155</f>
        <v>4</v>
      </c>
      <c r="C155" s="85" t="str">
        <f>Pasākumi_kārtas!B155</f>
        <v>4.3.</v>
      </c>
      <c r="D155" s="86" t="str">
        <f>Pasākumi_kārtas!C155</f>
        <v>Nodarbinātība un sociālā iekļaušana</v>
      </c>
      <c r="E155" s="85" t="str">
        <f>Pasākumi_kārtas!E155</f>
        <v>4.3.1.</v>
      </c>
      <c r="F155" s="86" t="str">
        <f>Pasākumi_kārtas!F155</f>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
      <c r="G155" s="37" t="str">
        <f>Pasākumi_kārtas!J155</f>
        <v>4.3.1.3.</v>
      </c>
      <c r="H155" s="105" t="str">
        <f>Pasākumi_kārtas!K155</f>
        <v>Sociālo mājokļu atjaunošana vai jaunu sociālo mājokļu būvniecība</v>
      </c>
      <c r="I155" s="37">
        <f>Pasākumi_kārtas!O155</f>
        <v>2</v>
      </c>
      <c r="J155" s="37" t="str">
        <f>Pasākumi_kārtas!P155</f>
        <v>ERAF</v>
      </c>
      <c r="K155" s="106">
        <f>Pasākumi_kārtas!R155</f>
        <v>31159897</v>
      </c>
      <c r="L155" s="251">
        <v>126</v>
      </c>
      <c r="M155" s="106">
        <f t="shared" si="44"/>
        <v>31159897</v>
      </c>
      <c r="N155" s="37"/>
      <c r="O155" s="106"/>
      <c r="P155" s="37"/>
      <c r="Q155" s="106"/>
      <c r="R155" s="37"/>
      <c r="S155" s="106"/>
      <c r="T155" s="37"/>
      <c r="U155" s="106"/>
      <c r="V155" s="37"/>
      <c r="W155" s="106"/>
      <c r="X155" s="2" t="b">
        <f t="shared" si="36"/>
        <v>1</v>
      </c>
      <c r="Y155" s="37">
        <v>1</v>
      </c>
      <c r="Z155" s="108">
        <f t="shared" si="41"/>
        <v>31159897</v>
      </c>
      <c r="AA155" s="37"/>
      <c r="AB155" s="108"/>
      <c r="AC155" s="37"/>
      <c r="AD155" s="108"/>
      <c r="AE155" s="37"/>
      <c r="AF155" s="108"/>
      <c r="AG155" s="2" t="b">
        <f t="shared" si="37"/>
        <v>1</v>
      </c>
      <c r="AH155" s="37">
        <v>33</v>
      </c>
      <c r="AI155" s="108">
        <f t="shared" si="42"/>
        <v>31159897</v>
      </c>
      <c r="AJ155" s="37"/>
      <c r="AK155" s="108"/>
      <c r="AL155" s="2" t="b">
        <f t="shared" si="43"/>
        <v>1</v>
      </c>
      <c r="AM155" s="37">
        <v>9</v>
      </c>
      <c r="AN155" s="108">
        <f t="shared" si="45"/>
        <v>31159897</v>
      </c>
      <c r="AO155" s="37"/>
      <c r="AP155" s="108"/>
      <c r="AQ155" s="2" t="b">
        <f t="shared" si="38"/>
        <v>1</v>
      </c>
      <c r="AR155" s="37">
        <v>3</v>
      </c>
      <c r="AS155" s="108">
        <f t="shared" si="39"/>
        <v>31159897</v>
      </c>
      <c r="AT155" s="108"/>
      <c r="AU155" s="108"/>
      <c r="AV155" s="2" t="b">
        <f t="shared" si="40"/>
        <v>1</v>
      </c>
    </row>
    <row r="156" spans="1:48" x14ac:dyDescent="0.2">
      <c r="A156" s="85" t="str">
        <f>Pasākumi_kārtas!V156</f>
        <v>LM</v>
      </c>
      <c r="B156" s="85">
        <f>Pasākumi_kārtas!A156</f>
        <v>4</v>
      </c>
      <c r="C156" s="85" t="str">
        <f>Pasākumi_kārtas!B156</f>
        <v>4.3.</v>
      </c>
      <c r="D156" s="86" t="str">
        <f>Pasākumi_kārtas!C156</f>
        <v>Nodarbinātība un sociālā iekļaušana</v>
      </c>
      <c r="E156" s="85" t="str">
        <f>Pasākumi_kārtas!E156</f>
        <v>4.3.1.</v>
      </c>
      <c r="F156" s="86" t="str">
        <f>Pasākumi_kārtas!F156</f>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
      <c r="G156" s="37" t="str">
        <f>Pasākumi_kārtas!J156</f>
        <v>4.3.1.5.</v>
      </c>
      <c r="H156" s="105" t="str">
        <f>Pasākumi_kārtas!K156</f>
        <v>Sabiedrībā balstītu sociālo pakalpojumu infrastruktūras izveide un attīstība</v>
      </c>
      <c r="I156" s="37" t="str">
        <f>Pasākumi_kārtas!O156</f>
        <v>_</v>
      </c>
      <c r="J156" s="37" t="str">
        <f>Pasākumi_kārtas!P156</f>
        <v>ERAF</v>
      </c>
      <c r="K156" s="106">
        <f>Pasākumi_kārtas!R156</f>
        <v>9388161</v>
      </c>
      <c r="L156" s="251">
        <v>127</v>
      </c>
      <c r="M156" s="106">
        <f t="shared" si="44"/>
        <v>9388161</v>
      </c>
      <c r="N156" s="251"/>
      <c r="O156" s="106"/>
      <c r="P156" s="37"/>
      <c r="Q156" s="106"/>
      <c r="R156" s="37"/>
      <c r="S156" s="106"/>
      <c r="T156" s="37"/>
      <c r="U156" s="106"/>
      <c r="V156" s="37"/>
      <c r="W156" s="106"/>
      <c r="X156" s="2" t="b">
        <f t="shared" si="36"/>
        <v>1</v>
      </c>
      <c r="Y156" s="37">
        <v>1</v>
      </c>
      <c r="Z156" s="108">
        <f t="shared" ref="Z156:Z187" si="46">K156</f>
        <v>9388161</v>
      </c>
      <c r="AA156" s="37"/>
      <c r="AB156" s="108"/>
      <c r="AC156" s="37"/>
      <c r="AD156" s="108"/>
      <c r="AE156" s="37"/>
      <c r="AF156" s="108"/>
      <c r="AG156" s="2" t="b">
        <f t="shared" si="37"/>
        <v>1</v>
      </c>
      <c r="AH156" s="37">
        <v>33</v>
      </c>
      <c r="AI156" s="108">
        <f t="shared" si="42"/>
        <v>9388161</v>
      </c>
      <c r="AJ156" s="37"/>
      <c r="AK156" s="108"/>
      <c r="AL156" s="2" t="b">
        <f t="shared" si="43"/>
        <v>1</v>
      </c>
      <c r="AM156" s="37">
        <v>9</v>
      </c>
      <c r="AN156" s="108">
        <f t="shared" si="45"/>
        <v>9388161</v>
      </c>
      <c r="AO156" s="37"/>
      <c r="AP156" s="108"/>
      <c r="AQ156" s="2" t="b">
        <f t="shared" si="38"/>
        <v>1</v>
      </c>
      <c r="AR156" s="37">
        <v>3</v>
      </c>
      <c r="AS156" s="108">
        <f t="shared" si="39"/>
        <v>9388161</v>
      </c>
      <c r="AT156" s="108"/>
      <c r="AU156" s="108"/>
      <c r="AV156" s="2" t="b">
        <f t="shared" si="40"/>
        <v>1</v>
      </c>
    </row>
    <row r="157" spans="1:48" x14ac:dyDescent="0.2">
      <c r="A157" s="85" t="str">
        <f>Pasākumi_kārtas!V157</f>
        <v>KM</v>
      </c>
      <c r="B157" s="85">
        <f>Pasākumi_kārtas!A157</f>
        <v>4</v>
      </c>
      <c r="C157" s="85" t="str">
        <f>Pasākumi_kārtas!B157</f>
        <v>4.3.</v>
      </c>
      <c r="D157" s="86" t="str">
        <f>Pasākumi_kārtas!C157</f>
        <v>Nodarbinātība un sociālā iekļaušana</v>
      </c>
      <c r="E157" s="85" t="str">
        <f>Pasākumi_kārtas!E157</f>
        <v>4.3.2.</v>
      </c>
      <c r="F157" s="86" t="str">
        <f>Pasākumi_kārtas!F157</f>
        <v xml:space="preserve">"Kultūras un tūrisma lomas palielināšana ekonomiskajā attīstībā, sociālajā iekļaušanā un sociālajās inovācijās" </v>
      </c>
      <c r="G157" s="37" t="str">
        <f>Pasākumi_kārtas!J157</f>
        <v>4.3.2.0.</v>
      </c>
      <c r="H157" s="105" t="str">
        <f>Pasākumi_kārtas!K157</f>
        <v>_</v>
      </c>
      <c r="I157" s="37" t="str">
        <f>Pasākumi_kārtas!O157</f>
        <v>_</v>
      </c>
      <c r="J157" s="37" t="str">
        <f>Pasākumi_kārtas!P157</f>
        <v>ERAF</v>
      </c>
      <c r="K157" s="106">
        <f>Pasākumi_kārtas!R157</f>
        <v>17141132</v>
      </c>
      <c r="L157" s="251">
        <v>166</v>
      </c>
      <c r="M157" s="106">
        <f t="shared" si="44"/>
        <v>17141132</v>
      </c>
      <c r="N157" s="37"/>
      <c r="O157" s="106"/>
      <c r="P157" s="37"/>
      <c r="Q157" s="106"/>
      <c r="R157" s="37"/>
      <c r="S157" s="106"/>
      <c r="T157" s="37"/>
      <c r="U157" s="106"/>
      <c r="V157" s="37"/>
      <c r="W157" s="106"/>
      <c r="X157" s="2" t="b">
        <f t="shared" si="36"/>
        <v>1</v>
      </c>
      <c r="Y157" s="37">
        <v>1</v>
      </c>
      <c r="Z157" s="108">
        <f t="shared" si="46"/>
        <v>17141132</v>
      </c>
      <c r="AA157" s="37"/>
      <c r="AB157" s="108"/>
      <c r="AC157" s="37"/>
      <c r="AD157" s="108"/>
      <c r="AE157" s="37"/>
      <c r="AF157" s="108"/>
      <c r="AG157" s="2" t="b">
        <f t="shared" si="37"/>
        <v>1</v>
      </c>
      <c r="AH157" s="37">
        <v>33</v>
      </c>
      <c r="AI157" s="108">
        <f t="shared" si="42"/>
        <v>17141132</v>
      </c>
      <c r="AJ157" s="37"/>
      <c r="AK157" s="108"/>
      <c r="AL157" s="2" t="b">
        <f t="shared" si="43"/>
        <v>1</v>
      </c>
      <c r="AM157" s="37">
        <v>9</v>
      </c>
      <c r="AN157" s="108">
        <f t="shared" si="45"/>
        <v>17141132</v>
      </c>
      <c r="AO157" s="37"/>
      <c r="AP157" s="108"/>
      <c r="AQ157" s="2" t="b">
        <f t="shared" si="38"/>
        <v>1</v>
      </c>
      <c r="AR157" s="37">
        <v>3</v>
      </c>
      <c r="AS157" s="108">
        <f t="shared" si="39"/>
        <v>17141132</v>
      </c>
      <c r="AT157" s="108"/>
      <c r="AU157" s="108"/>
      <c r="AV157" s="2" t="b">
        <f t="shared" si="40"/>
        <v>1</v>
      </c>
    </row>
    <row r="158" spans="1:48" x14ac:dyDescent="0.2">
      <c r="A158" s="85" t="str">
        <f>Pasākumi_kārtas!V158</f>
        <v>LM</v>
      </c>
      <c r="B158" s="85">
        <f>Pasākumi_kārtas!A158</f>
        <v>4</v>
      </c>
      <c r="C158" s="85" t="str">
        <f>Pasākumi_kārtas!B158</f>
        <v>4.3.</v>
      </c>
      <c r="D158" s="86" t="str">
        <f>Pasākumi_kārtas!C158</f>
        <v>Nodarbinātība un sociālā iekļaušana</v>
      </c>
      <c r="E158" s="85" t="str">
        <f>Pasākumi_kārtas!E158</f>
        <v>4.3.3.</v>
      </c>
      <c r="F158" s="86" t="str">
        <f>Pasākumi_kārtas!F158</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58" s="37" t="str">
        <f>Pasākumi_kārtas!J158</f>
        <v>4.3.3.1.</v>
      </c>
      <c r="H158" s="105" t="str">
        <f>Pasākumi_kārtas!K158</f>
        <v xml:space="preserve"> Bezdarbnieku, darba meklētāju un bezdarba riskam pakļauto personu kvalifikācijas un prasmju paaugstināšana</v>
      </c>
      <c r="I158" s="37" t="str">
        <f>Pasākumi_kārtas!O158</f>
        <v>_</v>
      </c>
      <c r="J158" s="37" t="str">
        <f>Pasākumi_kārtas!P158</f>
        <v>ESF</v>
      </c>
      <c r="K158" s="106">
        <f>Pasākumi_kārtas!R158</f>
        <v>40672500</v>
      </c>
      <c r="L158" s="251">
        <v>134</v>
      </c>
      <c r="M158" s="106">
        <v>34978350</v>
      </c>
      <c r="N158" s="251">
        <v>136</v>
      </c>
      <c r="O158" s="106">
        <v>5694150.0000000009</v>
      </c>
      <c r="P158" s="37"/>
      <c r="Q158" s="106"/>
      <c r="R158" s="37"/>
      <c r="S158" s="106"/>
      <c r="T158" s="37"/>
      <c r="U158" s="106"/>
      <c r="V158" s="37"/>
      <c r="W158" s="106"/>
      <c r="X158" s="2" t="b">
        <f t="shared" si="36"/>
        <v>1</v>
      </c>
      <c r="Y158" s="37">
        <v>1</v>
      </c>
      <c r="Z158" s="108">
        <f t="shared" si="46"/>
        <v>40672500</v>
      </c>
      <c r="AA158" s="37"/>
      <c r="AB158" s="108"/>
      <c r="AC158" s="37"/>
      <c r="AD158" s="108"/>
      <c r="AE158" s="37"/>
      <c r="AF158" s="108"/>
      <c r="AG158" s="2" t="b">
        <f t="shared" si="37"/>
        <v>1</v>
      </c>
      <c r="AH158" s="37">
        <v>33</v>
      </c>
      <c r="AI158" s="108">
        <f t="shared" si="42"/>
        <v>40672500</v>
      </c>
      <c r="AJ158" s="37"/>
      <c r="AK158" s="108"/>
      <c r="AL158" s="2" t="b">
        <f t="shared" si="43"/>
        <v>1</v>
      </c>
      <c r="AM158" s="37">
        <v>10</v>
      </c>
      <c r="AN158" s="108">
        <f t="shared" si="45"/>
        <v>40672500</v>
      </c>
      <c r="AO158" s="37"/>
      <c r="AP158" s="108"/>
      <c r="AQ158" s="2" t="b">
        <f t="shared" si="38"/>
        <v>1</v>
      </c>
      <c r="AR158" s="37">
        <v>2</v>
      </c>
      <c r="AS158" s="108">
        <f t="shared" si="39"/>
        <v>40672500</v>
      </c>
      <c r="AT158" s="108"/>
      <c r="AU158" s="108"/>
      <c r="AV158" s="2" t="b">
        <f t="shared" si="40"/>
        <v>1</v>
      </c>
    </row>
    <row r="159" spans="1:48" x14ac:dyDescent="0.2">
      <c r="A159" s="85" t="str">
        <f>Pasākumi_kārtas!V159</f>
        <v>LM</v>
      </c>
      <c r="B159" s="85">
        <f>Pasākumi_kārtas!A159</f>
        <v>4</v>
      </c>
      <c r="C159" s="85" t="str">
        <f>Pasākumi_kārtas!B159</f>
        <v>4.3.</v>
      </c>
      <c r="D159" s="86" t="str">
        <f>Pasākumi_kārtas!C159</f>
        <v>Nodarbinātība un sociālā iekļaušana</v>
      </c>
      <c r="E159" s="85" t="str">
        <f>Pasākumi_kārtas!E159</f>
        <v>4.3.3.</v>
      </c>
      <c r="F159" s="86" t="str">
        <f>Pasākumi_kārtas!F159</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59" s="37" t="str">
        <f>Pasākumi_kārtas!J159</f>
        <v>4.3.3.2.</v>
      </c>
      <c r="H159" s="105" t="str">
        <f>Pasākumi_kārtas!K159</f>
        <v xml:space="preserve">Nelabvēlīgākā situācijā esošu bezdarbnieku un ekonomiski neaktīvo iedzīvotāju iekļaušanās darba tirgū sekmēšana </v>
      </c>
      <c r="I159" s="37" t="str">
        <f>Pasākumi_kārtas!O159</f>
        <v>_</v>
      </c>
      <c r="J159" s="37" t="str">
        <f>Pasākumi_kārtas!P159</f>
        <v>ESF</v>
      </c>
      <c r="K159" s="106">
        <f>Pasākumi_kārtas!R159</f>
        <v>55437650</v>
      </c>
      <c r="L159" s="251">
        <v>134</v>
      </c>
      <c r="M159" s="106">
        <v>47676379</v>
      </c>
      <c r="N159" s="251">
        <v>136</v>
      </c>
      <c r="O159" s="106">
        <v>7761271</v>
      </c>
      <c r="P159" s="37"/>
      <c r="Q159" s="106"/>
      <c r="R159" s="37"/>
      <c r="S159" s="106"/>
      <c r="T159" s="37"/>
      <c r="U159" s="106"/>
      <c r="V159" s="37"/>
      <c r="W159" s="106"/>
      <c r="X159" s="2" t="b">
        <f t="shared" si="36"/>
        <v>1</v>
      </c>
      <c r="Y159" s="37">
        <v>1</v>
      </c>
      <c r="Z159" s="108">
        <f t="shared" si="46"/>
        <v>55437650</v>
      </c>
      <c r="AA159" s="37"/>
      <c r="AB159" s="108"/>
      <c r="AC159" s="37"/>
      <c r="AD159" s="108"/>
      <c r="AE159" s="37"/>
      <c r="AF159" s="108"/>
      <c r="AG159" s="2" t="b">
        <f t="shared" si="37"/>
        <v>1</v>
      </c>
      <c r="AH159" s="37">
        <v>33</v>
      </c>
      <c r="AI159" s="108">
        <f t="shared" si="42"/>
        <v>55437650</v>
      </c>
      <c r="AJ159" s="37"/>
      <c r="AK159" s="108"/>
      <c r="AL159" s="2" t="b">
        <f t="shared" si="43"/>
        <v>1</v>
      </c>
      <c r="AM159" s="37">
        <v>10</v>
      </c>
      <c r="AN159" s="108">
        <f t="shared" si="45"/>
        <v>55437650</v>
      </c>
      <c r="AO159" s="37"/>
      <c r="AP159" s="108"/>
      <c r="AQ159" s="2" t="b">
        <f t="shared" si="38"/>
        <v>1</v>
      </c>
      <c r="AR159" s="37">
        <v>2</v>
      </c>
      <c r="AS159" s="108">
        <f t="shared" si="39"/>
        <v>55437650</v>
      </c>
      <c r="AT159" s="108"/>
      <c r="AU159" s="108"/>
      <c r="AV159" s="2" t="b">
        <f t="shared" si="40"/>
        <v>1</v>
      </c>
    </row>
    <row r="160" spans="1:48" x14ac:dyDescent="0.2">
      <c r="A160" s="85" t="str">
        <f>Pasākumi_kārtas!V160</f>
        <v>LM</v>
      </c>
      <c r="B160" s="85">
        <f>Pasākumi_kārtas!A160</f>
        <v>4</v>
      </c>
      <c r="C160" s="85" t="str">
        <f>Pasākumi_kārtas!B160</f>
        <v>4.3.</v>
      </c>
      <c r="D160" s="86" t="str">
        <f>Pasākumi_kārtas!C160</f>
        <v>Nodarbinātība un sociālā iekļaušana</v>
      </c>
      <c r="E160" s="85" t="str">
        <f>Pasākumi_kārtas!E160</f>
        <v>4.3.3.</v>
      </c>
      <c r="F160" s="86" t="str">
        <f>Pasākumi_kārtas!F160</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60" s="37" t="str">
        <f>Pasākumi_kārtas!J160</f>
        <v>4.3.3.3.</v>
      </c>
      <c r="H160" s="105" t="str">
        <f>Pasākumi_kārtas!K160</f>
        <v>Atbalsts sociālajai uzņēmējdarbībai</v>
      </c>
      <c r="I160" s="37" t="str">
        <f>Pasākumi_kārtas!O160</f>
        <v>_</v>
      </c>
      <c r="J160" s="37" t="str">
        <f>Pasākumi_kārtas!P160</f>
        <v>ESF</v>
      </c>
      <c r="K160" s="106">
        <f>Pasākumi_kārtas!R160</f>
        <v>11730000</v>
      </c>
      <c r="L160" s="251">
        <v>138</v>
      </c>
      <c r="M160" s="106">
        <f t="shared" ref="M160:M172" si="47">K160</f>
        <v>11730000</v>
      </c>
      <c r="N160" s="37"/>
      <c r="O160" s="106"/>
      <c r="P160" s="37"/>
      <c r="Q160" s="106"/>
      <c r="R160" s="37"/>
      <c r="S160" s="106"/>
      <c r="T160" s="37"/>
      <c r="U160" s="106"/>
      <c r="V160" s="37"/>
      <c r="W160" s="106"/>
      <c r="X160" s="2" t="b">
        <f t="shared" si="36"/>
        <v>1</v>
      </c>
      <c r="Y160" s="37">
        <v>1</v>
      </c>
      <c r="Z160" s="108">
        <f t="shared" si="46"/>
        <v>11730000</v>
      </c>
      <c r="AA160" s="37"/>
      <c r="AB160" s="108"/>
      <c r="AC160" s="37"/>
      <c r="AD160" s="108"/>
      <c r="AE160" s="37"/>
      <c r="AF160" s="108"/>
      <c r="AG160" s="2" t="b">
        <f t="shared" si="37"/>
        <v>1</v>
      </c>
      <c r="AH160" s="37">
        <v>33</v>
      </c>
      <c r="AI160" s="108">
        <f t="shared" si="42"/>
        <v>11730000</v>
      </c>
      <c r="AJ160" s="37"/>
      <c r="AK160" s="108"/>
      <c r="AL160" s="2" t="b">
        <f t="shared" si="43"/>
        <v>1</v>
      </c>
      <c r="AM160" s="37">
        <v>4</v>
      </c>
      <c r="AN160" s="108">
        <f t="shared" si="45"/>
        <v>11730000</v>
      </c>
      <c r="AO160" s="37"/>
      <c r="AP160" s="108"/>
      <c r="AQ160" s="2" t="b">
        <f t="shared" si="38"/>
        <v>1</v>
      </c>
      <c r="AR160" s="37">
        <v>2</v>
      </c>
      <c r="AS160" s="108">
        <f t="shared" si="39"/>
        <v>11730000</v>
      </c>
      <c r="AT160" s="108"/>
      <c r="AU160" s="108"/>
      <c r="AV160" s="2" t="b">
        <f t="shared" si="40"/>
        <v>1</v>
      </c>
    </row>
    <row r="161" spans="1:48" x14ac:dyDescent="0.2">
      <c r="A161" s="85" t="str">
        <f>Pasākumi_kārtas!V161</f>
        <v>LM</v>
      </c>
      <c r="B161" s="85">
        <f>Pasākumi_kārtas!A161</f>
        <v>4</v>
      </c>
      <c r="C161" s="85" t="str">
        <f>Pasākumi_kārtas!B161</f>
        <v>4.3.</v>
      </c>
      <c r="D161" s="86" t="str">
        <f>Pasākumi_kārtas!C161</f>
        <v>Nodarbinātība un sociālā iekļaušana</v>
      </c>
      <c r="E161" s="85" t="str">
        <f>Pasākumi_kārtas!E161</f>
        <v>4.3.3.</v>
      </c>
      <c r="F161" s="86" t="str">
        <f>Pasākumi_kārtas!F161</f>
        <v>“Uzlabot visu darba meklētāju, jo īpaši jauniešu, ilgstošo bezdarbnieku un nelabvēlīgā situācijā esošu grupu, kā arī neaktīvo personu piekļuvi nodarbinātībai, veicināt pašnodarbinātību un sociālo ekonomiku”</v>
      </c>
      <c r="G161" s="37" t="str">
        <f>Pasākumi_kārtas!J161</f>
        <v>4.3.3.4.</v>
      </c>
      <c r="H161" s="105" t="str">
        <f>Pasākumi_kārtas!K161</f>
        <v>EURES tīkla darbības nodrošināšana Latvijā</v>
      </c>
      <c r="I161" s="37" t="str">
        <f>Pasākumi_kārtas!O161</f>
        <v>_</v>
      </c>
      <c r="J161" s="37" t="str">
        <f>Pasākumi_kārtas!P161</f>
        <v>ESF</v>
      </c>
      <c r="K161" s="106">
        <f>Pasākumi_kārtas!R161</f>
        <v>1262250</v>
      </c>
      <c r="L161" s="251">
        <v>134</v>
      </c>
      <c r="M161" s="106">
        <f t="shared" si="47"/>
        <v>1262250</v>
      </c>
      <c r="N161" s="37"/>
      <c r="O161" s="106"/>
      <c r="P161" s="37"/>
      <c r="Q161" s="106"/>
      <c r="R161" s="37"/>
      <c r="S161" s="106"/>
      <c r="T161" s="37"/>
      <c r="U161" s="106"/>
      <c r="V161" s="37"/>
      <c r="W161" s="106"/>
      <c r="X161" s="2" t="b">
        <f t="shared" si="36"/>
        <v>1</v>
      </c>
      <c r="Y161" s="37">
        <v>1</v>
      </c>
      <c r="Z161" s="108">
        <f t="shared" si="46"/>
        <v>1262250</v>
      </c>
      <c r="AA161" s="37"/>
      <c r="AB161" s="108"/>
      <c r="AC161" s="37"/>
      <c r="AD161" s="108"/>
      <c r="AE161" s="37"/>
      <c r="AF161" s="108"/>
      <c r="AG161" s="2" t="b">
        <f t="shared" si="37"/>
        <v>1</v>
      </c>
      <c r="AH161" s="37">
        <v>33</v>
      </c>
      <c r="AI161" s="108">
        <f t="shared" ref="AI161:AI192" si="48">K161</f>
        <v>1262250</v>
      </c>
      <c r="AJ161" s="37"/>
      <c r="AK161" s="108"/>
      <c r="AL161" s="2" t="b">
        <f t="shared" si="43"/>
        <v>1</v>
      </c>
      <c r="AM161" s="37">
        <v>9</v>
      </c>
      <c r="AN161" s="108">
        <f t="shared" si="45"/>
        <v>1262250</v>
      </c>
      <c r="AO161" s="37"/>
      <c r="AP161" s="108"/>
      <c r="AQ161" s="2" t="b">
        <f t="shared" si="38"/>
        <v>1</v>
      </c>
      <c r="AR161" s="37">
        <v>2</v>
      </c>
      <c r="AS161" s="108">
        <f t="shared" si="39"/>
        <v>1262250</v>
      </c>
      <c r="AT161" s="108"/>
      <c r="AU161" s="108"/>
      <c r="AV161" s="2" t="b">
        <f t="shared" si="40"/>
        <v>1</v>
      </c>
    </row>
    <row r="162" spans="1:48" x14ac:dyDescent="0.2">
      <c r="A162" s="85" t="str">
        <f>Pasākumi_kārtas!V162</f>
        <v>LM</v>
      </c>
      <c r="B162" s="85">
        <f>Pasākumi_kārtas!A162</f>
        <v>4</v>
      </c>
      <c r="C162" s="85" t="str">
        <f>Pasākumi_kārtas!B162</f>
        <v>4.3.</v>
      </c>
      <c r="D162" s="86" t="str">
        <f>Pasākumi_kārtas!C162</f>
        <v>Nodarbinātība un sociālā iekļaušana</v>
      </c>
      <c r="E162" s="85" t="str">
        <f>Pasākumi_kārtas!E162</f>
        <v>4.3.3.</v>
      </c>
      <c r="F162" s="86" t="str">
        <f>Pasākumi_kārtas!F162</f>
        <v>“Uzlabot visu darba meklētāju, jo īpaši jauniešu, ilgstošo bezdarbnieku un nelabvēlīgā situācijā esošu grupu, kā arī neaktīvo personu piekļuvi nodarbinātībai, veicināt pašnodarbinātību un sociālo ekonomiku”</v>
      </c>
      <c r="G162" s="37" t="str">
        <f>Pasākumi_kārtas!J162</f>
        <v>4.3.3.5.</v>
      </c>
      <c r="H162" s="105" t="str">
        <f>Pasākumi_kārtas!K162</f>
        <v xml:space="preserve">Ilgāka un labāka darba mūža veicināšana </v>
      </c>
      <c r="I162" s="37" t="str">
        <f>Pasākumi_kārtas!O162</f>
        <v>_</v>
      </c>
      <c r="J162" s="37" t="str">
        <f>Pasākumi_kārtas!P162</f>
        <v>ESF</v>
      </c>
      <c r="K162" s="106">
        <f>Pasākumi_kārtas!R162</f>
        <v>10924527</v>
      </c>
      <c r="L162" s="251">
        <v>144</v>
      </c>
      <c r="M162" s="106">
        <f t="shared" si="47"/>
        <v>10924527</v>
      </c>
      <c r="N162" s="37"/>
      <c r="O162" s="106"/>
      <c r="P162" s="37"/>
      <c r="Q162" s="106"/>
      <c r="R162" s="37"/>
      <c r="S162" s="106"/>
      <c r="T162" s="37"/>
      <c r="U162" s="106"/>
      <c r="V162" s="37"/>
      <c r="W162" s="106"/>
      <c r="X162" s="2" t="b">
        <f t="shared" si="36"/>
        <v>1</v>
      </c>
      <c r="Y162" s="37">
        <v>1</v>
      </c>
      <c r="Z162" s="108">
        <f t="shared" si="46"/>
        <v>10924527</v>
      </c>
      <c r="AA162" s="37"/>
      <c r="AB162" s="108"/>
      <c r="AC162" s="37"/>
      <c r="AD162" s="108"/>
      <c r="AE162" s="37"/>
      <c r="AF162" s="108"/>
      <c r="AG162" s="2" t="b">
        <f t="shared" si="37"/>
        <v>1</v>
      </c>
      <c r="AH162" s="37">
        <v>33</v>
      </c>
      <c r="AI162" s="108">
        <f t="shared" si="48"/>
        <v>10924527</v>
      </c>
      <c r="AJ162" s="37"/>
      <c r="AK162" s="108"/>
      <c r="AL162" s="2" t="b">
        <f t="shared" si="43"/>
        <v>1</v>
      </c>
      <c r="AM162" s="37">
        <v>9</v>
      </c>
      <c r="AN162" s="108">
        <f t="shared" si="45"/>
        <v>10924527</v>
      </c>
      <c r="AO162" s="37"/>
      <c r="AP162" s="108"/>
      <c r="AQ162" s="2" t="b">
        <f t="shared" si="38"/>
        <v>1</v>
      </c>
      <c r="AR162" s="37">
        <v>2</v>
      </c>
      <c r="AS162" s="108">
        <f t="shared" si="39"/>
        <v>10924527</v>
      </c>
      <c r="AT162" s="108"/>
      <c r="AU162" s="108"/>
      <c r="AV162" s="2" t="b">
        <f t="shared" si="40"/>
        <v>1</v>
      </c>
    </row>
    <row r="163" spans="1:48" x14ac:dyDescent="0.2">
      <c r="A163" s="85" t="str">
        <f>Pasākumi_kārtas!V163</f>
        <v>LM</v>
      </c>
      <c r="B163" s="85">
        <f>Pasākumi_kārtas!A163</f>
        <v>4</v>
      </c>
      <c r="C163" s="85" t="str">
        <f>Pasākumi_kārtas!B163</f>
        <v>4.3.</v>
      </c>
      <c r="D163" s="86" t="str">
        <f>Pasākumi_kārtas!C163</f>
        <v>Nodarbinātība un sociālā iekļaušana</v>
      </c>
      <c r="E163" s="85" t="str">
        <f>Pasākumi_kārtas!E163</f>
        <v>4.3.3.</v>
      </c>
      <c r="F163" s="86" t="str">
        <f>Pasākumi_kārtas!F163</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63" s="37" t="str">
        <f>Pasākumi_kārtas!J163</f>
        <v>4.3.3.6.</v>
      </c>
      <c r="H163" s="105" t="str">
        <f>Pasākumi_kārtas!K163</f>
        <v>Nodarbinātības valsts aģentūras veiktspējas stiprināšana un pakalpojumu modernizēšana</v>
      </c>
      <c r="I163" s="37" t="str">
        <f>Pasākumi_kārtas!O163</f>
        <v>_</v>
      </c>
      <c r="J163" s="37" t="str">
        <f>Pasākumi_kārtas!P163</f>
        <v>ESF</v>
      </c>
      <c r="K163" s="106">
        <f>Pasākumi_kārtas!R163</f>
        <v>6800000</v>
      </c>
      <c r="L163" s="251">
        <v>139</v>
      </c>
      <c r="M163" s="106">
        <f t="shared" si="47"/>
        <v>6800000</v>
      </c>
      <c r="N163" s="37"/>
      <c r="O163" s="106"/>
      <c r="P163" s="37"/>
      <c r="Q163" s="106"/>
      <c r="R163" s="37"/>
      <c r="S163" s="106"/>
      <c r="T163" s="37"/>
      <c r="U163" s="106"/>
      <c r="V163" s="37"/>
      <c r="W163" s="106"/>
      <c r="X163" s="2" t="b">
        <f t="shared" si="36"/>
        <v>1</v>
      </c>
      <c r="Y163" s="37">
        <v>1</v>
      </c>
      <c r="Z163" s="108">
        <f t="shared" si="46"/>
        <v>6800000</v>
      </c>
      <c r="AA163" s="37"/>
      <c r="AB163" s="108"/>
      <c r="AC163" s="37"/>
      <c r="AD163" s="108"/>
      <c r="AE163" s="37"/>
      <c r="AF163" s="108"/>
      <c r="AG163" s="2" t="b">
        <f t="shared" si="37"/>
        <v>1</v>
      </c>
      <c r="AH163" s="37">
        <v>33</v>
      </c>
      <c r="AI163" s="108">
        <f t="shared" si="48"/>
        <v>6800000</v>
      </c>
      <c r="AJ163" s="37"/>
      <c r="AK163" s="108"/>
      <c r="AL163" s="2" t="b">
        <f t="shared" si="43"/>
        <v>1</v>
      </c>
      <c r="AM163" s="37">
        <v>9</v>
      </c>
      <c r="AN163" s="108">
        <f t="shared" si="45"/>
        <v>6800000</v>
      </c>
      <c r="AO163" s="37"/>
      <c r="AP163" s="108"/>
      <c r="AQ163" s="2" t="b">
        <f t="shared" si="38"/>
        <v>1</v>
      </c>
      <c r="AR163" s="37">
        <v>2</v>
      </c>
      <c r="AS163" s="108">
        <f t="shared" si="39"/>
        <v>6800000</v>
      </c>
      <c r="AT163" s="108"/>
      <c r="AU163" s="108"/>
      <c r="AV163" s="2" t="b">
        <f t="shared" si="40"/>
        <v>1</v>
      </c>
    </row>
    <row r="164" spans="1:48" x14ac:dyDescent="0.2">
      <c r="A164" s="85" t="str">
        <f>Pasākumi_kārtas!V164</f>
        <v>LM</v>
      </c>
      <c r="B164" s="85">
        <f>Pasākumi_kārtas!A164</f>
        <v>4</v>
      </c>
      <c r="C164" s="85" t="str">
        <f>Pasākumi_kārtas!B164</f>
        <v>4.3.</v>
      </c>
      <c r="D164" s="86" t="str">
        <f>Pasākumi_kārtas!C164</f>
        <v>Nodarbinātība un sociālā iekļaušana</v>
      </c>
      <c r="E164" s="85" t="str">
        <f>Pasākumi_kārtas!E164</f>
        <v>4.3.3.</v>
      </c>
      <c r="F164" s="86" t="str">
        <f>Pasākumi_kārtas!F164</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64" s="37" t="str">
        <f>Pasākumi_kārtas!J164</f>
        <v>4.3.3.7.</v>
      </c>
      <c r="H164" s="105" t="str">
        <f>Pasākumi_kārtas!K164</f>
        <v>Valsts darba inspekcijas veiktspējas stiprināšana un pakalpojumu modernizēšana</v>
      </c>
      <c r="I164" s="37" t="str">
        <f>Pasākumi_kārtas!O164</f>
        <v>_</v>
      </c>
      <c r="J164" s="37" t="str">
        <f>Pasākumi_kārtas!P164</f>
        <v>ESF</v>
      </c>
      <c r="K164" s="106">
        <f>Pasākumi_kārtas!R164</f>
        <v>4249999</v>
      </c>
      <c r="L164" s="251">
        <v>139</v>
      </c>
      <c r="M164" s="106">
        <f t="shared" si="47"/>
        <v>4249999</v>
      </c>
      <c r="N164" s="37"/>
      <c r="O164" s="106"/>
      <c r="P164" s="37"/>
      <c r="Q164" s="106"/>
      <c r="R164" s="37"/>
      <c r="S164" s="106"/>
      <c r="T164" s="37"/>
      <c r="U164" s="106"/>
      <c r="V164" s="37"/>
      <c r="W164" s="106"/>
      <c r="X164" s="2" t="b">
        <f t="shared" si="36"/>
        <v>1</v>
      </c>
      <c r="Y164" s="37">
        <v>1</v>
      </c>
      <c r="Z164" s="108">
        <f t="shared" si="46"/>
        <v>4249999</v>
      </c>
      <c r="AA164" s="37"/>
      <c r="AB164" s="108"/>
      <c r="AC164" s="37"/>
      <c r="AD164" s="108"/>
      <c r="AE164" s="37"/>
      <c r="AF164" s="108"/>
      <c r="AG164" s="2" t="b">
        <f t="shared" si="37"/>
        <v>1</v>
      </c>
      <c r="AH164" s="37">
        <v>33</v>
      </c>
      <c r="AI164" s="108">
        <f t="shared" si="48"/>
        <v>4249999</v>
      </c>
      <c r="AJ164" s="37"/>
      <c r="AK164" s="108"/>
      <c r="AL164" s="2" t="b">
        <f t="shared" si="43"/>
        <v>1</v>
      </c>
      <c r="AM164" s="37">
        <v>9</v>
      </c>
      <c r="AN164" s="108">
        <f t="shared" si="45"/>
        <v>4249999</v>
      </c>
      <c r="AO164" s="37"/>
      <c r="AP164" s="108"/>
      <c r="AQ164" s="2" t="b">
        <f t="shared" si="38"/>
        <v>1</v>
      </c>
      <c r="AR164" s="37">
        <v>2</v>
      </c>
      <c r="AS164" s="108">
        <f t="shared" si="39"/>
        <v>4249999</v>
      </c>
      <c r="AT164" s="108"/>
      <c r="AU164" s="108"/>
      <c r="AV164" s="2" t="b">
        <f t="shared" si="40"/>
        <v>1</v>
      </c>
    </row>
    <row r="165" spans="1:48" x14ac:dyDescent="0.2">
      <c r="A165" s="85" t="str">
        <f>Pasākumi_kārtas!V165</f>
        <v>LM</v>
      </c>
      <c r="B165" s="85">
        <f>Pasākumi_kārtas!A165</f>
        <v>4</v>
      </c>
      <c r="C165" s="85" t="str">
        <f>Pasākumi_kārtas!B165</f>
        <v>4.3.</v>
      </c>
      <c r="D165" s="86" t="str">
        <f>Pasākumi_kārtas!C165</f>
        <v>Nodarbinātība un sociālā iekļaušana</v>
      </c>
      <c r="E165" s="85" t="str">
        <f>Pasākumi_kārtas!E165</f>
        <v>4.3.4.</v>
      </c>
      <c r="F165" s="86" t="str">
        <f>Pasākumi_kārtas!F165</f>
        <v>“Sekmēt aktīvu iekļaušanu, lai veicinātu vienlīdzīgas iespējas, nediskriminēšanu un aktīvu līdzdalību, kā arī uzlabotu nodarbināmību,  jo īpaši attiecībā uz nelabvēlīgā situācijā esošām grupām”</v>
      </c>
      <c r="G165" s="37" t="str">
        <f>Pasākumi_kārtas!J165</f>
        <v>4.3.4.1.</v>
      </c>
      <c r="H165" s="105" t="str">
        <f>Pasākumi_kārtas!K165</f>
        <v>Vienlīdzīgu iespēju un nediskriminācijas veicināšana</v>
      </c>
      <c r="I165" s="37" t="str">
        <f>Pasākumi_kārtas!O165</f>
        <v>_</v>
      </c>
      <c r="J165" s="37" t="str">
        <f>Pasākumi_kārtas!P165</f>
        <v>ESF</v>
      </c>
      <c r="K165" s="106">
        <f>Pasākumi_kārtas!R165</f>
        <v>1700000</v>
      </c>
      <c r="L165" s="251">
        <v>152</v>
      </c>
      <c r="M165" s="106">
        <f t="shared" si="47"/>
        <v>1700000</v>
      </c>
      <c r="N165" s="37"/>
      <c r="O165" s="106"/>
      <c r="P165" s="37"/>
      <c r="Q165" s="106"/>
      <c r="R165" s="37"/>
      <c r="S165" s="106"/>
      <c r="T165" s="37"/>
      <c r="U165" s="106"/>
      <c r="V165" s="37"/>
      <c r="W165" s="106"/>
      <c r="X165" s="2" t="b">
        <f t="shared" si="36"/>
        <v>1</v>
      </c>
      <c r="Y165" s="37">
        <v>1</v>
      </c>
      <c r="Z165" s="108">
        <f t="shared" si="46"/>
        <v>1700000</v>
      </c>
      <c r="AA165" s="37"/>
      <c r="AB165" s="108"/>
      <c r="AC165" s="37"/>
      <c r="AD165" s="108"/>
      <c r="AE165" s="37"/>
      <c r="AF165" s="108"/>
      <c r="AG165" s="2" t="b">
        <f t="shared" si="37"/>
        <v>1</v>
      </c>
      <c r="AH165" s="37">
        <v>33</v>
      </c>
      <c r="AI165" s="108">
        <f t="shared" si="48"/>
        <v>1700000</v>
      </c>
      <c r="AJ165" s="37"/>
      <c r="AK165" s="108"/>
      <c r="AL165" s="2" t="b">
        <f t="shared" si="43"/>
        <v>1</v>
      </c>
      <c r="AM165" s="37">
        <v>5</v>
      </c>
      <c r="AN165" s="108">
        <f>AI165</f>
        <v>1700000</v>
      </c>
      <c r="AO165" s="37"/>
      <c r="AP165" s="108"/>
      <c r="AQ165" s="2" t="b">
        <f t="shared" si="38"/>
        <v>1</v>
      </c>
      <c r="AR165" s="37">
        <v>1</v>
      </c>
      <c r="AS165" s="108">
        <f t="shared" si="39"/>
        <v>1700000</v>
      </c>
      <c r="AT165" s="108"/>
      <c r="AU165" s="108"/>
      <c r="AV165" s="2" t="b">
        <f t="shared" si="40"/>
        <v>1</v>
      </c>
    </row>
    <row r="166" spans="1:48" x14ac:dyDescent="0.2">
      <c r="A166" s="85" t="str">
        <f>Pasākumi_kārtas!V166</f>
        <v>LM</v>
      </c>
      <c r="B166" s="85">
        <f>Pasākumi_kārtas!A166</f>
        <v>4</v>
      </c>
      <c r="C166" s="85" t="str">
        <f>Pasākumi_kārtas!B166</f>
        <v>4.3.</v>
      </c>
      <c r="D166" s="86" t="str">
        <f>Pasākumi_kārtas!C166</f>
        <v>Nodarbinātība un sociālā iekļaušana</v>
      </c>
      <c r="E166" s="85" t="str">
        <f>Pasākumi_kārtas!E166</f>
        <v>4.3.4.</v>
      </c>
      <c r="F166" s="86" t="str">
        <f>Pasākumi_kārtas!F166</f>
        <v>“Sekmēt aktīvu iekļaušanu, lai veicinātu vienlīdzīgas iespējas, nediskriminēšanu un aktīvu līdzdalību, kā arī uzlabotu nodarbināmību,  jo īpaši attiecībā uz nelabvēlīgā situācijā esošām grupām”</v>
      </c>
      <c r="G166" s="37" t="str">
        <f>Pasākumi_kārtas!J166</f>
        <v>4.3.4.2.</v>
      </c>
      <c r="H166" s="105" t="str">
        <f>Pasākumi_kārtas!K166</f>
        <v>Atbalsta pasākumi diskriminācijas riskam pakļautajām personām vienlīdzīgu iespēju un tiesību realizēšanai dažādās dzīves jomās</v>
      </c>
      <c r="I166" s="37">
        <f>Pasākumi_kārtas!O166</f>
        <v>1</v>
      </c>
      <c r="J166" s="37" t="str">
        <f>Pasākumi_kārtas!P166</f>
        <v>ESF</v>
      </c>
      <c r="K166" s="106">
        <f>Pasākumi_kārtas!R166</f>
        <v>1079661</v>
      </c>
      <c r="L166" s="251">
        <v>152</v>
      </c>
      <c r="M166" s="106">
        <f t="shared" si="47"/>
        <v>1079661</v>
      </c>
      <c r="N166" s="37"/>
      <c r="O166" s="106"/>
      <c r="P166" s="37"/>
      <c r="Q166" s="106"/>
      <c r="R166" s="37"/>
      <c r="S166" s="106"/>
      <c r="T166" s="37"/>
      <c r="U166" s="106"/>
      <c r="V166" s="37"/>
      <c r="W166" s="106"/>
      <c r="X166" s="2" t="b">
        <f t="shared" si="36"/>
        <v>1</v>
      </c>
      <c r="Y166" s="37">
        <v>1</v>
      </c>
      <c r="Z166" s="108">
        <f t="shared" si="46"/>
        <v>1079661</v>
      </c>
      <c r="AA166" s="37"/>
      <c r="AB166" s="108"/>
      <c r="AC166" s="37"/>
      <c r="AD166" s="108"/>
      <c r="AE166" s="37"/>
      <c r="AF166" s="108"/>
      <c r="AG166" s="2" t="b">
        <f t="shared" si="37"/>
        <v>1</v>
      </c>
      <c r="AH166" s="37">
        <v>33</v>
      </c>
      <c r="AI166" s="108">
        <f t="shared" si="48"/>
        <v>1079661</v>
      </c>
      <c r="AJ166" s="37"/>
      <c r="AK166" s="108"/>
      <c r="AL166" s="2" t="b">
        <f t="shared" ref="AL166:AL196" si="49">K166=AI166+AK166</f>
        <v>1</v>
      </c>
      <c r="AM166" s="37">
        <v>5</v>
      </c>
      <c r="AN166" s="108">
        <f>K166</f>
        <v>1079661</v>
      </c>
      <c r="AO166" s="37"/>
      <c r="AP166" s="108"/>
      <c r="AQ166" s="2" t="b">
        <f t="shared" si="38"/>
        <v>1</v>
      </c>
      <c r="AR166" s="37">
        <v>2</v>
      </c>
      <c r="AS166" s="108">
        <f t="shared" si="39"/>
        <v>1079661</v>
      </c>
      <c r="AT166" s="108"/>
      <c r="AU166" s="108"/>
      <c r="AV166" s="2" t="b">
        <f t="shared" si="40"/>
        <v>1</v>
      </c>
    </row>
    <row r="167" spans="1:48" x14ac:dyDescent="0.2">
      <c r="A167" s="85" t="str">
        <f>Pasākumi_kārtas!V167</f>
        <v>LM</v>
      </c>
      <c r="B167" s="85">
        <f>Pasākumi_kārtas!A167</f>
        <v>4</v>
      </c>
      <c r="C167" s="85" t="str">
        <f>Pasākumi_kārtas!B167</f>
        <v>4.3.</v>
      </c>
      <c r="D167" s="86" t="str">
        <f>Pasākumi_kārtas!C167</f>
        <v>Nodarbinātība un sociālā iekļaušana</v>
      </c>
      <c r="E167" s="85" t="str">
        <f>Pasākumi_kārtas!E167</f>
        <v>4.3.4.</v>
      </c>
      <c r="F167" s="86" t="str">
        <f>Pasākumi_kārtas!F167</f>
        <v>“Sekmēt aktīvu iekļaušanu, lai veicinātu vienlīdzīgas iespējas, nediskriminēšanu un aktīvu līdzdalību, kā arī uzlabotu nodarbināmību,  jo īpaši attiecībā uz nelabvēlīgā situācijā esošām grupām”</v>
      </c>
      <c r="G167" s="37" t="str">
        <f>Pasākumi_kārtas!J167</f>
        <v>4.3.4.2.</v>
      </c>
      <c r="H167" s="105" t="str">
        <f>Pasākumi_kārtas!K167</f>
        <v>Atbalsta pasākumi diskriminācijas riskam pakļautajām personām vienlīdzīgu iespēju un tiesību realizēšanai dažādās dzīves jomās</v>
      </c>
      <c r="I167" s="37">
        <f>Pasākumi_kārtas!O167</f>
        <v>2</v>
      </c>
      <c r="J167" s="37" t="str">
        <f>Pasākumi_kārtas!P167</f>
        <v>ESF</v>
      </c>
      <c r="K167" s="106">
        <f>Pasākumi_kārtas!R167</f>
        <v>1961606</v>
      </c>
      <c r="L167" s="251">
        <v>152</v>
      </c>
      <c r="M167" s="106">
        <f t="shared" si="47"/>
        <v>1961606</v>
      </c>
      <c r="N167" s="37"/>
      <c r="O167" s="106"/>
      <c r="P167" s="37"/>
      <c r="Q167" s="106"/>
      <c r="R167" s="37"/>
      <c r="S167" s="106"/>
      <c r="T167" s="37"/>
      <c r="U167" s="106"/>
      <c r="V167" s="37"/>
      <c r="W167" s="106"/>
      <c r="X167" s="2" t="b">
        <f t="shared" si="36"/>
        <v>1</v>
      </c>
      <c r="Y167" s="37">
        <v>1</v>
      </c>
      <c r="Z167" s="108">
        <f t="shared" si="46"/>
        <v>1961606</v>
      </c>
      <c r="AA167" s="37"/>
      <c r="AB167" s="108"/>
      <c r="AC167" s="37"/>
      <c r="AD167" s="108"/>
      <c r="AE167" s="37"/>
      <c r="AF167" s="108"/>
      <c r="AG167" s="2" t="b">
        <f t="shared" si="37"/>
        <v>1</v>
      </c>
      <c r="AH167" s="37">
        <v>33</v>
      </c>
      <c r="AI167" s="108">
        <f t="shared" si="48"/>
        <v>1961606</v>
      </c>
      <c r="AJ167" s="37"/>
      <c r="AK167" s="108"/>
      <c r="AL167" s="2" t="b">
        <f t="shared" si="49"/>
        <v>1</v>
      </c>
      <c r="AM167" s="37">
        <v>5</v>
      </c>
      <c r="AN167" s="108">
        <f>K167</f>
        <v>1961606</v>
      </c>
      <c r="AO167" s="37"/>
      <c r="AP167" s="108"/>
      <c r="AQ167" s="2" t="b">
        <f t="shared" si="38"/>
        <v>1</v>
      </c>
      <c r="AR167" s="37">
        <v>2</v>
      </c>
      <c r="AS167" s="108">
        <f t="shared" si="39"/>
        <v>1961606</v>
      </c>
      <c r="AT167" s="108"/>
      <c r="AU167" s="108"/>
      <c r="AV167" s="2" t="b">
        <f t="shared" si="40"/>
        <v>1</v>
      </c>
    </row>
    <row r="168" spans="1:48" x14ac:dyDescent="0.2">
      <c r="A168" s="85" t="str">
        <f>Pasākumi_kārtas!V168</f>
        <v>LM</v>
      </c>
      <c r="B168" s="85">
        <f>Pasākumi_kārtas!A168</f>
        <v>4</v>
      </c>
      <c r="C168" s="85" t="str">
        <f>Pasākumi_kārtas!B168</f>
        <v>4.3.</v>
      </c>
      <c r="D168" s="86" t="str">
        <f>Pasākumi_kārtas!C168</f>
        <v>Nodarbinātība un sociālā iekļaušana</v>
      </c>
      <c r="E168" s="85" t="str">
        <f>Pasākumi_kārtas!E168</f>
        <v>4.3.4.</v>
      </c>
      <c r="F168" s="86" t="str">
        <f>Pasākumi_kārtas!F168</f>
        <v>“Sekmēt aktīvu iekļaušanu, lai veicinātu vienlīdzīgas iespējas, nediskriminēšanu un aktīvu līdzdalību, kā arī uzlabotu nodarbināmību,  jo īpaši attiecībā uz nelabvēlīgā situācijā esošām grupām”</v>
      </c>
      <c r="G168" s="37" t="str">
        <f>Pasākumi_kārtas!J168</f>
        <v>4.3.4.3.</v>
      </c>
      <c r="H168" s="105" t="str">
        <f>Pasākumi_kārtas!K168</f>
        <v>Pasākumi ģimenes un darba dzīves saskaņošanai</v>
      </c>
      <c r="I168" s="37" t="str">
        <f>Pasākumi_kārtas!O168</f>
        <v>_</v>
      </c>
      <c r="J168" s="37" t="str">
        <f>Pasākumi_kārtas!P168</f>
        <v>ESF</v>
      </c>
      <c r="K168" s="106">
        <f>Pasākumi_kārtas!R168</f>
        <v>4513381</v>
      </c>
      <c r="L168" s="251">
        <v>152</v>
      </c>
      <c r="M168" s="106">
        <f t="shared" si="47"/>
        <v>4513381</v>
      </c>
      <c r="N168" s="37"/>
      <c r="O168" s="106"/>
      <c r="P168" s="37"/>
      <c r="Q168" s="106"/>
      <c r="R168" s="37"/>
      <c r="S168" s="106"/>
      <c r="T168" s="37"/>
      <c r="U168" s="106"/>
      <c r="V168" s="37"/>
      <c r="W168" s="106"/>
      <c r="X168" s="2" t="b">
        <f t="shared" si="36"/>
        <v>1</v>
      </c>
      <c r="Y168" s="37">
        <v>1</v>
      </c>
      <c r="Z168" s="108">
        <f t="shared" si="46"/>
        <v>4513381</v>
      </c>
      <c r="AA168" s="37"/>
      <c r="AB168" s="108"/>
      <c r="AC168" s="37"/>
      <c r="AD168" s="108"/>
      <c r="AE168" s="37"/>
      <c r="AF168" s="108"/>
      <c r="AG168" s="2" t="b">
        <f t="shared" si="37"/>
        <v>1</v>
      </c>
      <c r="AH168" s="37">
        <v>33</v>
      </c>
      <c r="AI168" s="108">
        <f t="shared" si="48"/>
        <v>4513381</v>
      </c>
      <c r="AJ168" s="37"/>
      <c r="AK168" s="108"/>
      <c r="AL168" s="2" t="b">
        <f t="shared" si="49"/>
        <v>1</v>
      </c>
      <c r="AM168" s="37">
        <v>9</v>
      </c>
      <c r="AN168" s="108">
        <f>K168</f>
        <v>4513381</v>
      </c>
      <c r="AO168" s="37"/>
      <c r="AP168" s="108"/>
      <c r="AQ168" s="2" t="b">
        <f t="shared" si="38"/>
        <v>1</v>
      </c>
      <c r="AR168" s="37">
        <v>2</v>
      </c>
      <c r="AS168" s="108">
        <f t="shared" si="39"/>
        <v>4513381</v>
      </c>
      <c r="AT168" s="108"/>
      <c r="AU168" s="108"/>
      <c r="AV168" s="2" t="b">
        <f t="shared" si="40"/>
        <v>1</v>
      </c>
    </row>
    <row r="169" spans="1:48" x14ac:dyDescent="0.2">
      <c r="A169" s="85" t="str">
        <f>Pasākumi_kārtas!V169</f>
        <v>VK</v>
      </c>
      <c r="B169" s="85">
        <f>Pasākumi_kārtas!A169</f>
        <v>4</v>
      </c>
      <c r="C169" s="85" t="str">
        <f>Pasākumi_kārtas!B169</f>
        <v>4.3.</v>
      </c>
      <c r="D169" s="86" t="str">
        <f>Pasākumi_kārtas!C169</f>
        <v>Nodarbinātība un sociālā iekļaušana</v>
      </c>
      <c r="E169" s="85" t="str">
        <f>Pasākumi_kārtas!E169</f>
        <v>4.3.4.</v>
      </c>
      <c r="F169" s="86" t="str">
        <f>Pasākumi_kārtas!F169</f>
        <v>“Sekmēt aktīvu iekļaušanu, lai veicinātu vienlīdzīgas iespējas, nediskriminēšanu un aktīvu līdzdalību, kā arī uzlabotu nodarbināmību,  jo īpaši attiecībā uz nelabvēlīgā situācijā esošām grupām”</v>
      </c>
      <c r="G169" s="37" t="str">
        <f>Pasākumi_kārtas!J169</f>
        <v>4.3.4.4.</v>
      </c>
      <c r="H169" s="105" t="str">
        <f>Pasākumi_kārtas!K169</f>
        <v>Sociālā dialoga attīstība, stiprinot sociālo partneru veiktspēju līdzdarboties likumdošanas, nacionālo reformu un koplīgumu slēgšanas pārrunu procesā</v>
      </c>
      <c r="I169" s="37" t="str">
        <f>Pasākumi_kārtas!O169</f>
        <v>_</v>
      </c>
      <c r="J169" s="37" t="str">
        <f>Pasākumi_kārtas!P169</f>
        <v>ESF</v>
      </c>
      <c r="K169" s="106">
        <f>Pasākumi_kārtas!R169</f>
        <v>1448713</v>
      </c>
      <c r="L169" s="251">
        <v>152</v>
      </c>
      <c r="M169" s="106">
        <f t="shared" si="47"/>
        <v>1448713</v>
      </c>
      <c r="N169" s="37"/>
      <c r="O169" s="106"/>
      <c r="P169" s="37"/>
      <c r="Q169" s="106"/>
      <c r="R169" s="37"/>
      <c r="S169" s="106"/>
      <c r="T169" s="37"/>
      <c r="U169" s="106"/>
      <c r="V169" s="37"/>
      <c r="W169" s="106"/>
      <c r="X169" s="2" t="b">
        <f t="shared" si="36"/>
        <v>1</v>
      </c>
      <c r="Y169" s="37">
        <v>1</v>
      </c>
      <c r="Z169" s="108">
        <f t="shared" si="46"/>
        <v>1448713</v>
      </c>
      <c r="AA169" s="37"/>
      <c r="AB169" s="108"/>
      <c r="AC169" s="37"/>
      <c r="AD169" s="108"/>
      <c r="AE169" s="37"/>
      <c r="AF169" s="108"/>
      <c r="AG169" s="2" t="b">
        <f t="shared" si="37"/>
        <v>1</v>
      </c>
      <c r="AH169" s="37">
        <v>33</v>
      </c>
      <c r="AI169" s="108">
        <f t="shared" si="48"/>
        <v>1448713</v>
      </c>
      <c r="AJ169" s="37"/>
      <c r="AK169" s="108"/>
      <c r="AL169" s="2" t="b">
        <f t="shared" si="49"/>
        <v>1</v>
      </c>
      <c r="AM169" s="37">
        <v>7</v>
      </c>
      <c r="AN169" s="108">
        <f>K169</f>
        <v>1448713</v>
      </c>
      <c r="AO169" s="37"/>
      <c r="AP169" s="108"/>
      <c r="AQ169" s="2" t="b">
        <f t="shared" si="38"/>
        <v>1</v>
      </c>
      <c r="AR169" s="37">
        <v>2</v>
      </c>
      <c r="AS169" s="108">
        <f t="shared" si="39"/>
        <v>1448713</v>
      </c>
      <c r="AT169" s="108"/>
      <c r="AU169" s="108"/>
      <c r="AV169" s="2" t="b">
        <f t="shared" si="40"/>
        <v>1</v>
      </c>
    </row>
    <row r="170" spans="1:48" x14ac:dyDescent="0.2">
      <c r="A170" s="85" t="str">
        <f>Pasākumi_kārtas!V170</f>
        <v>VK</v>
      </c>
      <c r="B170" s="85">
        <f>Pasākumi_kārtas!A170</f>
        <v>4</v>
      </c>
      <c r="C170" s="85" t="str">
        <f>Pasākumi_kārtas!B170</f>
        <v>4.3.</v>
      </c>
      <c r="D170" s="86" t="str">
        <f>Pasākumi_kārtas!C170</f>
        <v>Nodarbinātība un sociālā iekļaušana</v>
      </c>
      <c r="E170" s="85" t="str">
        <f>Pasākumi_kārtas!E170</f>
        <v>4.3.4.</v>
      </c>
      <c r="F170" s="86" t="str">
        <f>Pasākumi_kārtas!F170</f>
        <v>“Sekmēt aktīvu iekļaušanu, lai veicinātu vienlīdzīgas iespējas, nediskriminēšanu un aktīvu līdzdalību, kā arī uzlabotu nodarbināmību,  jo īpaši attiecībā uz nelabvēlīgā situācijā esošām grupām”</v>
      </c>
      <c r="G170" s="37" t="str">
        <f>Pasākumi_kārtas!J170</f>
        <v>4.3.4.5.</v>
      </c>
      <c r="H170" s="105" t="str">
        <f>Pasākumi_kārtas!K170</f>
        <v>Atbalsts pilsoniskās sabiedrības organizāciju izaugsmei, stiprinot līdzdalību publiskās pārvaldes lēmumu pieņemšanas procesos</v>
      </c>
      <c r="I170" s="37" t="str">
        <f>Pasākumi_kārtas!O170</f>
        <v>_</v>
      </c>
      <c r="J170" s="37" t="str">
        <f>Pasākumi_kārtas!P170</f>
        <v>ESF</v>
      </c>
      <c r="K170" s="106">
        <f>Pasākumi_kārtas!R170</f>
        <v>1479000</v>
      </c>
      <c r="L170" s="251">
        <v>152</v>
      </c>
      <c r="M170" s="106">
        <f t="shared" si="47"/>
        <v>1479000</v>
      </c>
      <c r="N170" s="37"/>
      <c r="O170" s="106"/>
      <c r="P170" s="37"/>
      <c r="Q170" s="106"/>
      <c r="R170" s="37"/>
      <c r="S170" s="106"/>
      <c r="T170" s="37"/>
      <c r="U170" s="106"/>
      <c r="V170" s="37"/>
      <c r="W170" s="106"/>
      <c r="X170" s="2" t="b">
        <f t="shared" si="36"/>
        <v>1</v>
      </c>
      <c r="Y170" s="37">
        <v>1</v>
      </c>
      <c r="Z170" s="108">
        <f t="shared" si="46"/>
        <v>1479000</v>
      </c>
      <c r="AA170" s="37"/>
      <c r="AB170" s="108"/>
      <c r="AC170" s="37"/>
      <c r="AD170" s="108"/>
      <c r="AE170" s="37"/>
      <c r="AF170" s="108"/>
      <c r="AG170" s="2" t="b">
        <f t="shared" si="37"/>
        <v>1</v>
      </c>
      <c r="AH170" s="37">
        <v>33</v>
      </c>
      <c r="AI170" s="108">
        <f t="shared" si="48"/>
        <v>1479000</v>
      </c>
      <c r="AJ170" s="37"/>
      <c r="AK170" s="108"/>
      <c r="AL170" s="2" t="b">
        <f t="shared" si="49"/>
        <v>1</v>
      </c>
      <c r="AM170" s="37">
        <v>8</v>
      </c>
      <c r="AN170" s="108">
        <f>K170</f>
        <v>1479000</v>
      </c>
      <c r="AO170" s="37"/>
      <c r="AP170" s="108"/>
      <c r="AQ170" s="2" t="b">
        <f t="shared" si="38"/>
        <v>1</v>
      </c>
      <c r="AR170" s="37">
        <v>2</v>
      </c>
      <c r="AS170" s="108">
        <f t="shared" si="39"/>
        <v>1479000</v>
      </c>
      <c r="AT170" s="108"/>
      <c r="AU170" s="108"/>
      <c r="AV170" s="2" t="b">
        <f t="shared" si="40"/>
        <v>1</v>
      </c>
    </row>
    <row r="171" spans="1:48" x14ac:dyDescent="0.2">
      <c r="A171" s="85" t="str">
        <f>Pasākumi_kārtas!V171</f>
        <v>TM</v>
      </c>
      <c r="B171" s="85">
        <f>Pasākumi_kārtas!A171</f>
        <v>4</v>
      </c>
      <c r="C171" s="85" t="str">
        <f>Pasākumi_kārtas!B171</f>
        <v>4.3.</v>
      </c>
      <c r="D171" s="86" t="str">
        <f>Pasākumi_kārtas!C171</f>
        <v>Nodarbinātība un sociālā iekļaušana</v>
      </c>
      <c r="E171" s="85" t="str">
        <f>Pasākumi_kārtas!E171</f>
        <v>4.3.4.</v>
      </c>
      <c r="F171" s="86" t="str">
        <f>Pasākumi_kārtas!F171</f>
        <v>“Sekmēt aktīvu iekļaušanu, lai veicinātu vienlīdzīgas iespējas, nediskriminēšanu un aktīvu līdzdalību, kā arī uzlabotu nodarbināmību,  jo īpaši attiecībā uz nelabvēlīgā situācijā esošām grupām”</v>
      </c>
      <c r="G171" s="37" t="str">
        <f>Pasākumi_kārtas!J171</f>
        <v>4.3.4.6.</v>
      </c>
      <c r="H171" s="105" t="str">
        <f>Pasākumi_kārtas!K171</f>
        <v>Resocializācijas pakalpojumu probācijas klientiem pilnveidošana un taisnīguma atjaunošanas pieeju attīstība, veicinot probācijas klientu aktīvu līdzdalību sabiedrības procesos un radot priekšnosacījumus viņu veiksmīgai iekļaušanai un nodarbināmībai</v>
      </c>
      <c r="I171" s="37" t="str">
        <f>Pasākumi_kārtas!O171</f>
        <v>_</v>
      </c>
      <c r="J171" s="37" t="str">
        <f>Pasākumi_kārtas!P171</f>
        <v>ESF</v>
      </c>
      <c r="K171" s="106">
        <f>Pasākumi_kārtas!R171</f>
        <v>2808499</v>
      </c>
      <c r="L171" s="251">
        <v>134</v>
      </c>
      <c r="M171" s="106">
        <f t="shared" si="47"/>
        <v>2808499</v>
      </c>
      <c r="N171" s="37"/>
      <c r="O171" s="106"/>
      <c r="P171" s="37"/>
      <c r="Q171" s="106"/>
      <c r="R171" s="37"/>
      <c r="S171" s="106"/>
      <c r="T171" s="37"/>
      <c r="U171" s="106"/>
      <c r="V171" s="37"/>
      <c r="W171" s="106"/>
      <c r="X171" s="2" t="b">
        <f t="shared" si="36"/>
        <v>1</v>
      </c>
      <c r="Y171" s="37">
        <v>1</v>
      </c>
      <c r="Z171" s="108">
        <f t="shared" si="46"/>
        <v>2808499</v>
      </c>
      <c r="AA171" s="37"/>
      <c r="AB171" s="108"/>
      <c r="AC171" s="37"/>
      <c r="AD171" s="108"/>
      <c r="AE171" s="37"/>
      <c r="AF171" s="108"/>
      <c r="AG171" s="2" t="b">
        <f t="shared" si="37"/>
        <v>1</v>
      </c>
      <c r="AH171" s="37">
        <v>33</v>
      </c>
      <c r="AI171" s="108">
        <f t="shared" si="48"/>
        <v>2808499</v>
      </c>
      <c r="AJ171" s="37"/>
      <c r="AK171" s="108"/>
      <c r="AL171" s="2" t="b">
        <f t="shared" si="49"/>
        <v>1</v>
      </c>
      <c r="AM171" s="37">
        <v>5</v>
      </c>
      <c r="AN171" s="108">
        <v>1404249</v>
      </c>
      <c r="AO171" s="37">
        <v>10</v>
      </c>
      <c r="AP171" s="108">
        <v>1404250</v>
      </c>
      <c r="AQ171" s="2" t="b">
        <f t="shared" si="38"/>
        <v>1</v>
      </c>
      <c r="AR171" s="37">
        <v>2</v>
      </c>
      <c r="AS171" s="108">
        <f t="shared" si="39"/>
        <v>2808499</v>
      </c>
      <c r="AT171" s="108"/>
      <c r="AU171" s="108"/>
      <c r="AV171" s="2" t="b">
        <f t="shared" si="40"/>
        <v>1</v>
      </c>
    </row>
    <row r="172" spans="1:48" x14ac:dyDescent="0.2">
      <c r="A172" s="85" t="str">
        <f>Pasākumi_kārtas!V172</f>
        <v>TM</v>
      </c>
      <c r="B172" s="85">
        <f>Pasākumi_kārtas!A172</f>
        <v>4</v>
      </c>
      <c r="C172" s="85" t="str">
        <f>Pasākumi_kārtas!B172</f>
        <v>4.3.</v>
      </c>
      <c r="D172" s="86" t="str">
        <f>Pasākumi_kārtas!C172</f>
        <v>Nodarbinātība un sociālā iekļaušana</v>
      </c>
      <c r="E172" s="85" t="str">
        <f>Pasākumi_kārtas!E172</f>
        <v>4.3.4.</v>
      </c>
      <c r="F172" s="86" t="str">
        <f>Pasākumi_kārtas!F172</f>
        <v>“Sekmēt aktīvu iekļaušanu, lai veicinātu vienlīdzīgas iespējas, nediskriminēšanu un aktīvu līdzdalību, kā arī uzlabotu nodarbināmību,  jo īpaši attiecībā uz nelabvēlīgā situācijā esošām grupām”</v>
      </c>
      <c r="G172" s="37" t="str">
        <f>Pasākumi_kārtas!J172</f>
        <v>4.3.4.7.</v>
      </c>
      <c r="H172" s="105" t="str">
        <f>Pasākumi_kārtas!K172</f>
        <v>Nodarbināmības priekšnosacījumu nodrošināšana ieslodzītajiem, pilnveidojot resocializācijas sistēmas efektivitāti,  sekmējot bijušo ieslodzīto iekļaušanos, vienlīdzīgas iespējas un aktīvu līdzdalību</v>
      </c>
      <c r="I172" s="37" t="str">
        <f>Pasākumi_kārtas!O172</f>
        <v>_</v>
      </c>
      <c r="J172" s="37" t="str">
        <f>Pasākumi_kārtas!P172</f>
        <v>ESF</v>
      </c>
      <c r="K172" s="106">
        <f>Pasākumi_kārtas!R172</f>
        <v>2808500</v>
      </c>
      <c r="L172" s="251">
        <v>134</v>
      </c>
      <c r="M172" s="106">
        <f t="shared" si="47"/>
        <v>2808500</v>
      </c>
      <c r="N172" s="37"/>
      <c r="O172" s="106"/>
      <c r="P172" s="37"/>
      <c r="Q172" s="106"/>
      <c r="R172" s="37"/>
      <c r="S172" s="106"/>
      <c r="T172" s="37"/>
      <c r="U172" s="106"/>
      <c r="V172" s="37"/>
      <c r="W172" s="106"/>
      <c r="X172" s="2" t="b">
        <f t="shared" si="36"/>
        <v>1</v>
      </c>
      <c r="Y172" s="37">
        <v>1</v>
      </c>
      <c r="Z172" s="108">
        <f t="shared" si="46"/>
        <v>2808500</v>
      </c>
      <c r="AA172" s="37"/>
      <c r="AB172" s="108"/>
      <c r="AC172" s="37"/>
      <c r="AD172" s="108"/>
      <c r="AE172" s="37"/>
      <c r="AF172" s="108"/>
      <c r="AG172" s="2" t="b">
        <f t="shared" si="37"/>
        <v>1</v>
      </c>
      <c r="AH172" s="37">
        <v>33</v>
      </c>
      <c r="AI172" s="108">
        <f t="shared" si="48"/>
        <v>2808500</v>
      </c>
      <c r="AJ172" s="37"/>
      <c r="AK172" s="108"/>
      <c r="AL172" s="2" t="b">
        <f t="shared" si="49"/>
        <v>1</v>
      </c>
      <c r="AM172" s="37">
        <v>5</v>
      </c>
      <c r="AN172" s="108">
        <v>1404250</v>
      </c>
      <c r="AO172" s="37">
        <v>10</v>
      </c>
      <c r="AP172" s="108">
        <v>1404250</v>
      </c>
      <c r="AQ172" s="2" t="b">
        <f t="shared" si="38"/>
        <v>1</v>
      </c>
      <c r="AR172" s="37">
        <v>2</v>
      </c>
      <c r="AS172" s="108">
        <f t="shared" si="39"/>
        <v>2808500</v>
      </c>
      <c r="AT172" s="108"/>
      <c r="AU172" s="108"/>
      <c r="AV172" s="2" t="b">
        <f t="shared" si="40"/>
        <v>1</v>
      </c>
    </row>
    <row r="173" spans="1:48" x14ac:dyDescent="0.2">
      <c r="A173" s="85" t="str">
        <f>Pasākumi_kārtas!V173</f>
        <v>KM</v>
      </c>
      <c r="B173" s="85">
        <f>Pasākumi_kārtas!A173</f>
        <v>4</v>
      </c>
      <c r="C173" s="85" t="str">
        <f>Pasākumi_kārtas!B173</f>
        <v>4.3.</v>
      </c>
      <c r="D173" s="86" t="str">
        <f>Pasākumi_kārtas!C173</f>
        <v>Nodarbinātība un sociālā iekļaušana</v>
      </c>
      <c r="E173" s="85" t="str">
        <f>Pasākumi_kārtas!E173</f>
        <v>4.3.4.</v>
      </c>
      <c r="F173" s="86" t="str">
        <f>Pasākumi_kārtas!F173</f>
        <v>“Sekmēt aktīvu iekļaušanu, lai veicinātu vienlīdzīgas iespējas, nediskriminēšanu un aktīvu līdzdalību, kā arī uzlabotu nodarbināmību,  jo īpaši attiecībā uz nelabvēlīgā situācijā esošām grupām”</v>
      </c>
      <c r="G173" s="37" t="str">
        <f>Pasākumi_kārtas!J173</f>
        <v>4.3.4.8.</v>
      </c>
      <c r="H173" s="105" t="str">
        <f>Pasākumi_kārtas!K173</f>
        <v>Sabiedrības saliedēšana, veicinot jauniebraucēju iekļaušanos vietējā sabiedrībā un sekmējot starpkultūru komunikāciju</v>
      </c>
      <c r="I173" s="37" t="str">
        <f>Pasākumi_kārtas!O173</f>
        <v>_</v>
      </c>
      <c r="J173" s="37" t="str">
        <f>Pasākumi_kārtas!P173</f>
        <v>ESF</v>
      </c>
      <c r="K173" s="106">
        <f>Pasākumi_kārtas!R173</f>
        <v>2174289</v>
      </c>
      <c r="L173" s="251">
        <v>152</v>
      </c>
      <c r="M173" s="106">
        <v>1087145</v>
      </c>
      <c r="N173" s="251">
        <v>157</v>
      </c>
      <c r="O173" s="106">
        <v>1087144</v>
      </c>
      <c r="P173" s="37"/>
      <c r="Q173" s="106"/>
      <c r="R173" s="37"/>
      <c r="S173" s="106"/>
      <c r="T173" s="37"/>
      <c r="U173" s="106"/>
      <c r="V173" s="37"/>
      <c r="W173" s="106"/>
      <c r="X173" s="2" t="b">
        <f t="shared" si="36"/>
        <v>1</v>
      </c>
      <c r="Y173" s="37">
        <v>1</v>
      </c>
      <c r="Z173" s="108">
        <f t="shared" si="46"/>
        <v>2174289</v>
      </c>
      <c r="AA173" s="37"/>
      <c r="AB173" s="108"/>
      <c r="AC173" s="37"/>
      <c r="AD173" s="108"/>
      <c r="AE173" s="37"/>
      <c r="AF173" s="108"/>
      <c r="AG173" s="2" t="b">
        <f t="shared" si="37"/>
        <v>1</v>
      </c>
      <c r="AH173" s="37">
        <v>33</v>
      </c>
      <c r="AI173" s="108">
        <f t="shared" si="48"/>
        <v>2174289</v>
      </c>
      <c r="AJ173" s="37"/>
      <c r="AK173" s="108"/>
      <c r="AL173" s="2" t="b">
        <f t="shared" si="49"/>
        <v>1</v>
      </c>
      <c r="AM173" s="37">
        <v>9</v>
      </c>
      <c r="AN173" s="108">
        <f>K173</f>
        <v>2174289</v>
      </c>
      <c r="AO173" s="37"/>
      <c r="AP173" s="108"/>
      <c r="AQ173" s="2" t="b">
        <f t="shared" si="38"/>
        <v>1</v>
      </c>
      <c r="AR173" s="37">
        <v>2</v>
      </c>
      <c r="AS173" s="108">
        <f t="shared" si="39"/>
        <v>2174289</v>
      </c>
      <c r="AT173" s="108"/>
      <c r="AU173" s="108"/>
      <c r="AV173" s="2" t="b">
        <f t="shared" si="40"/>
        <v>1</v>
      </c>
    </row>
    <row r="174" spans="1:48" x14ac:dyDescent="0.2">
      <c r="A174" s="85" t="str">
        <f>Pasākumi_kārtas!V174</f>
        <v>KM</v>
      </c>
      <c r="B174" s="85">
        <f>Pasākumi_kārtas!A174</f>
        <v>4</v>
      </c>
      <c r="C174" s="85" t="str">
        <f>Pasākumi_kārtas!B174</f>
        <v>4.3.</v>
      </c>
      <c r="D174" s="86" t="str">
        <f>Pasākumi_kārtas!C174</f>
        <v>Nodarbinātība un sociālā iekļaušana</v>
      </c>
      <c r="E174" s="85" t="str">
        <f>Pasākumi_kārtas!E174</f>
        <v>4.3.4.</v>
      </c>
      <c r="F174" s="86" t="str">
        <f>Pasākumi_kārtas!F174</f>
        <v>“Sekmēt aktīvu iekļaušanu, lai veicinātu vienlīdzīgas iespējas, nediskriminēšanu un aktīvu līdzdalību, kā arī uzlabotu nodarbināmību,  jo īpaši attiecībā uz nelabvēlīgā situācijā esošām grupām”</v>
      </c>
      <c r="G174" s="37" t="str">
        <f>Pasākumi_kārtas!J174</f>
        <v>4.3.4.9.</v>
      </c>
      <c r="H174" s="105" t="str">
        <f>Pasākumi_kārtas!K174</f>
        <v xml:space="preserve">Sabiedrības saliedēšana, veicinot sabiedrības pašorganizēšanos un paplašinot sadarbības un līdzdarbības prasmes un iespējas
</v>
      </c>
      <c r="I174" s="37" t="str">
        <f>Pasākumi_kārtas!O174</f>
        <v>_</v>
      </c>
      <c r="J174" s="37" t="str">
        <f>Pasākumi_kārtas!P174</f>
        <v>ESF</v>
      </c>
      <c r="K174" s="106">
        <f>Pasākumi_kārtas!R174</f>
        <v>3623815</v>
      </c>
      <c r="L174" s="251">
        <v>152</v>
      </c>
      <c r="M174" s="106">
        <f>K174</f>
        <v>3623815</v>
      </c>
      <c r="N174" s="37"/>
      <c r="O174" s="106"/>
      <c r="P174" s="37"/>
      <c r="Q174" s="106"/>
      <c r="R174" s="37"/>
      <c r="S174" s="106"/>
      <c r="T174" s="37"/>
      <c r="U174" s="106"/>
      <c r="V174" s="37"/>
      <c r="W174" s="106"/>
      <c r="X174" s="2" t="b">
        <f t="shared" si="36"/>
        <v>1</v>
      </c>
      <c r="Y174" s="37">
        <v>1</v>
      </c>
      <c r="Z174" s="108">
        <f t="shared" si="46"/>
        <v>3623815</v>
      </c>
      <c r="AA174" s="37"/>
      <c r="AB174" s="108"/>
      <c r="AC174" s="37"/>
      <c r="AD174" s="108"/>
      <c r="AE174" s="37"/>
      <c r="AF174" s="108"/>
      <c r="AG174" s="2" t="b">
        <f t="shared" si="37"/>
        <v>1</v>
      </c>
      <c r="AH174" s="37">
        <v>33</v>
      </c>
      <c r="AI174" s="108">
        <f t="shared" si="48"/>
        <v>3623815</v>
      </c>
      <c r="AJ174" s="37"/>
      <c r="AK174" s="108"/>
      <c r="AL174" s="2" t="b">
        <f t="shared" si="49"/>
        <v>1</v>
      </c>
      <c r="AM174" s="37">
        <v>8</v>
      </c>
      <c r="AN174" s="108">
        <f>K174</f>
        <v>3623815</v>
      </c>
      <c r="AO174" s="37"/>
      <c r="AP174" s="108"/>
      <c r="AQ174" s="2" t="b">
        <f t="shared" si="38"/>
        <v>1</v>
      </c>
      <c r="AR174" s="37">
        <v>2</v>
      </c>
      <c r="AS174" s="108">
        <f t="shared" si="39"/>
        <v>3623815</v>
      </c>
      <c r="AT174" s="108"/>
      <c r="AU174" s="108"/>
      <c r="AV174" s="2" t="b">
        <f t="shared" si="40"/>
        <v>1</v>
      </c>
    </row>
    <row r="175" spans="1:48" x14ac:dyDescent="0.2">
      <c r="A175" s="85" t="str">
        <f>Pasākumi_kārtas!V175</f>
        <v>LM</v>
      </c>
      <c r="B175" s="85">
        <f>Pasākumi_kārtas!A175</f>
        <v>4</v>
      </c>
      <c r="C175" s="85" t="str">
        <f>Pasākumi_kārtas!B175</f>
        <v>4.3.</v>
      </c>
      <c r="D175" s="86" t="str">
        <f>Pasākumi_kārtas!C175</f>
        <v>Nodarbinātība un sociālā iekļaušana</v>
      </c>
      <c r="E175" s="85" t="str">
        <f>Pasākumi_kārtas!E175</f>
        <v>4.3.5.</v>
      </c>
      <c r="F175" s="86" t="str">
        <f>Pasākumi_kārtas!F175</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5" s="37" t="str">
        <f>Pasākumi_kārtas!J175</f>
        <v>4.3.5.1.</v>
      </c>
      <c r="H175" s="105" t="str">
        <f>Pasākumi_kārtas!K175</f>
        <v>Sabiedrībā balstītu sociālo pakalpojumu pieejamības palielināšana</v>
      </c>
      <c r="I175" s="37">
        <f>Pasākumi_kārtas!O175</f>
        <v>1</v>
      </c>
      <c r="J175" s="37" t="str">
        <f>Pasākumi_kārtas!P175</f>
        <v>ESF</v>
      </c>
      <c r="K175" s="106">
        <f>Pasākumi_kārtas!R175</f>
        <v>33657179</v>
      </c>
      <c r="L175" s="252">
        <v>44</v>
      </c>
      <c r="M175" s="106">
        <v>756008</v>
      </c>
      <c r="N175" s="251">
        <v>127</v>
      </c>
      <c r="O175" s="106">
        <v>21751341</v>
      </c>
      <c r="P175" s="251">
        <v>159</v>
      </c>
      <c r="Q175" s="106">
        <v>11149830</v>
      </c>
      <c r="R175" s="37"/>
      <c r="S175" s="106"/>
      <c r="T175" s="37"/>
      <c r="U175" s="106"/>
      <c r="V175" s="37"/>
      <c r="W175" s="106"/>
      <c r="X175" s="2" t="b">
        <f t="shared" si="36"/>
        <v>1</v>
      </c>
      <c r="Y175" s="37">
        <v>1</v>
      </c>
      <c r="Z175" s="108">
        <f t="shared" si="46"/>
        <v>33657179</v>
      </c>
      <c r="AA175" s="37"/>
      <c r="AB175" s="108"/>
      <c r="AC175" s="37"/>
      <c r="AD175" s="108"/>
      <c r="AE175" s="37"/>
      <c r="AF175" s="108"/>
      <c r="AG175" s="2" t="b">
        <f t="shared" si="37"/>
        <v>1</v>
      </c>
      <c r="AH175" s="37">
        <v>33</v>
      </c>
      <c r="AI175" s="108">
        <f t="shared" si="48"/>
        <v>33657179</v>
      </c>
      <c r="AJ175" s="37"/>
      <c r="AK175" s="108"/>
      <c r="AL175" s="2" t="b">
        <f t="shared" si="49"/>
        <v>1</v>
      </c>
      <c r="AM175" s="37">
        <v>6</v>
      </c>
      <c r="AN175" s="108">
        <v>10097154</v>
      </c>
      <c r="AO175" s="37">
        <v>9</v>
      </c>
      <c r="AP175" s="108">
        <v>23560025</v>
      </c>
      <c r="AQ175" s="2" t="b">
        <f t="shared" si="38"/>
        <v>1</v>
      </c>
      <c r="AR175" s="37">
        <v>2</v>
      </c>
      <c r="AS175" s="108">
        <f t="shared" si="39"/>
        <v>33657179</v>
      </c>
      <c r="AT175" s="108"/>
      <c r="AU175" s="108"/>
      <c r="AV175" s="2" t="b">
        <f t="shared" si="40"/>
        <v>1</v>
      </c>
    </row>
    <row r="176" spans="1:48" x14ac:dyDescent="0.2">
      <c r="A176" s="85" t="str">
        <f>Pasākumi_kārtas!V176</f>
        <v>LM</v>
      </c>
      <c r="B176" s="85">
        <f>Pasākumi_kārtas!A176</f>
        <v>4</v>
      </c>
      <c r="C176" s="85" t="str">
        <f>Pasākumi_kārtas!B176</f>
        <v>4.3.</v>
      </c>
      <c r="D176" s="86" t="str">
        <f>Pasākumi_kārtas!C176</f>
        <v>Nodarbinātība un sociālā iekļaušana</v>
      </c>
      <c r="E176" s="85" t="str">
        <f>Pasākumi_kārtas!E176</f>
        <v>4.3.5.</v>
      </c>
      <c r="F176" s="86" t="str">
        <f>Pasākumi_kārtas!F176</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6" s="37" t="str">
        <f>Pasākumi_kārtas!J176</f>
        <v>4.3.5.1.</v>
      </c>
      <c r="H176" s="105" t="str">
        <f>Pasākumi_kārtas!K176</f>
        <v>Sabiedrībā balstītu sociālo pakalpojumu pieejamības palielināšana</v>
      </c>
      <c r="I176" s="37">
        <f>Pasākumi_kārtas!O176</f>
        <v>2</v>
      </c>
      <c r="J176" s="37" t="str">
        <f>Pasākumi_kārtas!P176</f>
        <v>ESF</v>
      </c>
      <c r="K176" s="106">
        <f>Pasākumi_kārtas!R176</f>
        <v>4779271</v>
      </c>
      <c r="L176" s="251">
        <v>159</v>
      </c>
      <c r="M176" s="106">
        <f>K176</f>
        <v>4779271</v>
      </c>
      <c r="N176" s="37"/>
      <c r="O176" s="106"/>
      <c r="P176" s="37"/>
      <c r="Q176" s="106"/>
      <c r="R176" s="37"/>
      <c r="S176" s="106"/>
      <c r="T176" s="37"/>
      <c r="U176" s="106"/>
      <c r="V176" s="37"/>
      <c r="W176" s="106"/>
      <c r="X176" s="2" t="b">
        <f t="shared" si="36"/>
        <v>1</v>
      </c>
      <c r="Y176" s="37">
        <v>1</v>
      </c>
      <c r="Z176" s="108">
        <f t="shared" si="46"/>
        <v>4779271</v>
      </c>
      <c r="AA176" s="37"/>
      <c r="AB176" s="108"/>
      <c r="AC176" s="37"/>
      <c r="AD176" s="108"/>
      <c r="AE176" s="37"/>
      <c r="AF176" s="108"/>
      <c r="AG176" s="2" t="b">
        <f t="shared" si="37"/>
        <v>1</v>
      </c>
      <c r="AH176" s="37">
        <v>33</v>
      </c>
      <c r="AI176" s="108">
        <f t="shared" si="48"/>
        <v>4779271</v>
      </c>
      <c r="AJ176" s="37"/>
      <c r="AK176" s="108"/>
      <c r="AL176" s="2" t="b">
        <f t="shared" si="49"/>
        <v>1</v>
      </c>
      <c r="AM176" s="37">
        <v>6</v>
      </c>
      <c r="AN176" s="108">
        <v>1147025</v>
      </c>
      <c r="AO176" s="37">
        <v>9</v>
      </c>
      <c r="AP176" s="108">
        <v>3632246</v>
      </c>
      <c r="AQ176" s="2" t="b">
        <f t="shared" si="38"/>
        <v>1</v>
      </c>
      <c r="AR176" s="37">
        <v>2</v>
      </c>
      <c r="AS176" s="108">
        <f t="shared" si="39"/>
        <v>4779271</v>
      </c>
      <c r="AT176" s="108"/>
      <c r="AU176" s="108"/>
      <c r="AV176" s="2" t="b">
        <f t="shared" si="40"/>
        <v>1</v>
      </c>
    </row>
    <row r="177" spans="1:48" x14ac:dyDescent="0.2">
      <c r="A177" s="85" t="str">
        <f>Pasākumi_kārtas!V177</f>
        <v>LM</v>
      </c>
      <c r="B177" s="85">
        <f>Pasākumi_kārtas!A177</f>
        <v>4</v>
      </c>
      <c r="C177" s="85" t="str">
        <f>Pasākumi_kārtas!B177</f>
        <v>4.3.</v>
      </c>
      <c r="D177" s="86" t="str">
        <f>Pasākumi_kārtas!C177</f>
        <v>Nodarbinātība un sociālā iekļaušana</v>
      </c>
      <c r="E177" s="85" t="str">
        <f>Pasākumi_kārtas!E177</f>
        <v>4.3.5.</v>
      </c>
      <c r="F177" s="86" t="str">
        <f>Pasākumi_kārtas!F177</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7" s="37" t="str">
        <f>Pasākumi_kārtas!J177</f>
        <v>4.3.5.1.</v>
      </c>
      <c r="H177" s="105" t="str">
        <f>Pasākumi_kārtas!K177</f>
        <v>Sabiedrībā balstītu sociālo pakalpojumu pieejamības palielināšana</v>
      </c>
      <c r="I177" s="37">
        <f>Pasākumi_kārtas!O177</f>
        <v>3</v>
      </c>
      <c r="J177" s="37" t="str">
        <f>Pasākumi_kārtas!P177</f>
        <v>ESF</v>
      </c>
      <c r="K177" s="106">
        <f>Pasākumi_kārtas!R177</f>
        <v>1867283</v>
      </c>
      <c r="L177" s="251">
        <v>159</v>
      </c>
      <c r="M177" s="106">
        <f>K177</f>
        <v>1867283</v>
      </c>
      <c r="N177" s="37"/>
      <c r="O177" s="106"/>
      <c r="P177" s="37"/>
      <c r="Q177" s="106"/>
      <c r="R177" s="37"/>
      <c r="S177" s="106"/>
      <c r="T177" s="37"/>
      <c r="U177" s="106"/>
      <c r="V177" s="37"/>
      <c r="W177" s="106"/>
      <c r="X177" s="2" t="b">
        <f t="shared" si="36"/>
        <v>1</v>
      </c>
      <c r="Y177" s="37">
        <v>1</v>
      </c>
      <c r="Z177" s="108">
        <f t="shared" si="46"/>
        <v>1867283</v>
      </c>
      <c r="AA177" s="37"/>
      <c r="AB177" s="108"/>
      <c r="AC177" s="37"/>
      <c r="AD177" s="108"/>
      <c r="AE177" s="37"/>
      <c r="AF177" s="108"/>
      <c r="AG177" s="2" t="b">
        <f t="shared" si="37"/>
        <v>1</v>
      </c>
      <c r="AH177" s="37">
        <v>33</v>
      </c>
      <c r="AI177" s="108">
        <f t="shared" si="48"/>
        <v>1867283</v>
      </c>
      <c r="AJ177" s="37"/>
      <c r="AK177" s="108"/>
      <c r="AL177" s="2" t="b">
        <f t="shared" si="49"/>
        <v>1</v>
      </c>
      <c r="AM177" s="37">
        <v>6</v>
      </c>
      <c r="AN177" s="108">
        <v>93364</v>
      </c>
      <c r="AO177" s="37">
        <v>9</v>
      </c>
      <c r="AP177" s="108">
        <v>1773919</v>
      </c>
      <c r="AQ177" s="2" t="b">
        <f t="shared" si="38"/>
        <v>1</v>
      </c>
      <c r="AR177" s="37">
        <v>2</v>
      </c>
      <c r="AS177" s="108">
        <f t="shared" si="39"/>
        <v>1867283</v>
      </c>
      <c r="AT177" s="108"/>
      <c r="AU177" s="108"/>
      <c r="AV177" s="2" t="b">
        <f t="shared" si="40"/>
        <v>1</v>
      </c>
    </row>
    <row r="178" spans="1:48" x14ac:dyDescent="0.2">
      <c r="A178" s="85" t="str">
        <f>Pasākumi_kārtas!V178</f>
        <v>LM</v>
      </c>
      <c r="B178" s="85">
        <f>Pasākumi_kārtas!A178</f>
        <v>4</v>
      </c>
      <c r="C178" s="85" t="str">
        <f>Pasākumi_kārtas!B178</f>
        <v>4.3.</v>
      </c>
      <c r="D178" s="86" t="str">
        <f>Pasākumi_kārtas!C178</f>
        <v>Nodarbinātība un sociālā iekļaušana</v>
      </c>
      <c r="E178" s="85" t="str">
        <f>Pasākumi_kārtas!E178</f>
        <v>4.3.5.</v>
      </c>
      <c r="F178" s="86" t="str">
        <f>Pasākumi_kārtas!F178</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8" s="37" t="str">
        <f>Pasākumi_kārtas!J178</f>
        <v>4.3.5.1.</v>
      </c>
      <c r="H178" s="105" t="str">
        <f>Pasākumi_kārtas!K178</f>
        <v>Sabiedrībā balstītu sociālo pakalpojumu pieejamības palielināšana</v>
      </c>
      <c r="I178" s="37">
        <f>Pasākumi_kārtas!O178</f>
        <v>4</v>
      </c>
      <c r="J178" s="37" t="str">
        <f>Pasākumi_kārtas!P178</f>
        <v>ESF</v>
      </c>
      <c r="K178" s="106">
        <f>Pasākumi_kārtas!R178</f>
        <v>13142372</v>
      </c>
      <c r="L178" s="251">
        <v>159</v>
      </c>
      <c r="M178" s="106">
        <f>K178</f>
        <v>13142372</v>
      </c>
      <c r="N178" s="37"/>
      <c r="O178" s="106"/>
      <c r="P178" s="37"/>
      <c r="Q178" s="106"/>
      <c r="R178" s="37"/>
      <c r="S178" s="106"/>
      <c r="T178" s="37"/>
      <c r="U178" s="106"/>
      <c r="V178" s="37"/>
      <c r="W178" s="106"/>
      <c r="X178" s="2" t="b">
        <f t="shared" si="36"/>
        <v>1</v>
      </c>
      <c r="Y178" s="37">
        <v>1</v>
      </c>
      <c r="Z178" s="108">
        <f t="shared" si="46"/>
        <v>13142372</v>
      </c>
      <c r="AA178" s="37"/>
      <c r="AB178" s="108"/>
      <c r="AC178" s="37"/>
      <c r="AD178" s="108"/>
      <c r="AE178" s="37"/>
      <c r="AF178" s="108"/>
      <c r="AG178" s="2" t="b">
        <f t="shared" si="37"/>
        <v>1</v>
      </c>
      <c r="AH178" s="37">
        <v>33</v>
      </c>
      <c r="AI178" s="108">
        <f t="shared" si="48"/>
        <v>13142372</v>
      </c>
      <c r="AJ178" s="37"/>
      <c r="AK178" s="108"/>
      <c r="AL178" s="2" t="b">
        <f t="shared" si="49"/>
        <v>1</v>
      </c>
      <c r="AM178" s="37">
        <v>6</v>
      </c>
      <c r="AN178" s="108">
        <v>6623331</v>
      </c>
      <c r="AO178" s="37">
        <v>9</v>
      </c>
      <c r="AP178" s="108">
        <v>6519041</v>
      </c>
      <c r="AQ178" s="2" t="b">
        <f t="shared" si="38"/>
        <v>1</v>
      </c>
      <c r="AR178" s="37">
        <v>2</v>
      </c>
      <c r="AS178" s="108">
        <f t="shared" si="39"/>
        <v>13142372</v>
      </c>
      <c r="AT178" s="108"/>
      <c r="AU178" s="108"/>
      <c r="AV178" s="2" t="b">
        <f t="shared" si="40"/>
        <v>1</v>
      </c>
    </row>
    <row r="179" spans="1:48" x14ac:dyDescent="0.2">
      <c r="A179" s="85" t="str">
        <f>Pasākumi_kārtas!V179</f>
        <v>LM</v>
      </c>
      <c r="B179" s="85">
        <f>Pasākumi_kārtas!A179</f>
        <v>4</v>
      </c>
      <c r="C179" s="85" t="str">
        <f>Pasākumi_kārtas!B179</f>
        <v>4.3.</v>
      </c>
      <c r="D179" s="86" t="str">
        <f>Pasākumi_kārtas!C179</f>
        <v>Nodarbinātība un sociālā iekļaušana</v>
      </c>
      <c r="E179" s="85" t="str">
        <f>Pasākumi_kārtas!E179</f>
        <v>4.3.5.</v>
      </c>
      <c r="F179" s="86" t="str">
        <f>Pasākumi_kārtas!F179</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9" s="37" t="str">
        <f>Pasākumi_kārtas!J179</f>
        <v>4.3.5.1.</v>
      </c>
      <c r="H179" s="105" t="str">
        <f>Pasākumi_kārtas!K179</f>
        <v>Sabiedrībā balstītu sociālo pakalpojumu pieejamības palielināšana</v>
      </c>
      <c r="I179" s="37">
        <f>Pasākumi_kārtas!O179</f>
        <v>5</v>
      </c>
      <c r="J179" s="37" t="str">
        <f>Pasākumi_kārtas!P179</f>
        <v>ESF</v>
      </c>
      <c r="K179" s="106">
        <f>Pasākumi_kārtas!R179</f>
        <v>6097264</v>
      </c>
      <c r="L179" s="252">
        <v>44</v>
      </c>
      <c r="M179" s="106">
        <v>139797</v>
      </c>
      <c r="N179" s="251">
        <v>127</v>
      </c>
      <c r="O179" s="106">
        <v>4081186</v>
      </c>
      <c r="P179" s="251">
        <v>159</v>
      </c>
      <c r="Q179" s="106">
        <v>1876281</v>
      </c>
      <c r="R179" s="37"/>
      <c r="S179" s="106"/>
      <c r="T179" s="37"/>
      <c r="U179" s="106"/>
      <c r="V179" s="37"/>
      <c r="W179" s="106"/>
      <c r="X179" s="2" t="b">
        <f t="shared" si="36"/>
        <v>1</v>
      </c>
      <c r="Y179" s="37">
        <v>1</v>
      </c>
      <c r="Z179" s="108">
        <f t="shared" si="46"/>
        <v>6097264</v>
      </c>
      <c r="AA179" s="37"/>
      <c r="AB179" s="108"/>
      <c r="AC179" s="37"/>
      <c r="AD179" s="108"/>
      <c r="AE179" s="37"/>
      <c r="AF179" s="108"/>
      <c r="AG179" s="2" t="b">
        <f t="shared" si="37"/>
        <v>1</v>
      </c>
      <c r="AH179" s="37">
        <v>33</v>
      </c>
      <c r="AI179" s="108">
        <f t="shared" si="48"/>
        <v>6097264</v>
      </c>
      <c r="AJ179" s="37"/>
      <c r="AK179" s="108"/>
      <c r="AL179" s="2" t="b">
        <f t="shared" si="49"/>
        <v>1</v>
      </c>
      <c r="AM179" s="37">
        <v>6</v>
      </c>
      <c r="AN179" s="108">
        <v>1829179</v>
      </c>
      <c r="AO179" s="37">
        <v>9</v>
      </c>
      <c r="AP179" s="108">
        <v>4268085</v>
      </c>
      <c r="AQ179" s="2" t="b">
        <f t="shared" si="38"/>
        <v>1</v>
      </c>
      <c r="AR179" s="37">
        <v>2</v>
      </c>
      <c r="AS179" s="108">
        <f t="shared" si="39"/>
        <v>6097264</v>
      </c>
      <c r="AT179" s="108"/>
      <c r="AU179" s="108"/>
      <c r="AV179" s="2" t="b">
        <f t="shared" si="40"/>
        <v>1</v>
      </c>
    </row>
    <row r="180" spans="1:48" x14ac:dyDescent="0.2">
      <c r="A180" s="85" t="str">
        <f>Pasākumi_kārtas!V180</f>
        <v>LM</v>
      </c>
      <c r="B180" s="85">
        <f>Pasākumi_kārtas!A180</f>
        <v>4</v>
      </c>
      <c r="C180" s="85" t="str">
        <f>Pasākumi_kārtas!B180</f>
        <v>4.3.</v>
      </c>
      <c r="D180" s="86" t="str">
        <f>Pasākumi_kārtas!C180</f>
        <v>Nodarbinātība un sociālā iekļaušana</v>
      </c>
      <c r="E180" s="85" t="str">
        <f>Pasākumi_kārtas!E180</f>
        <v>4.3.5.</v>
      </c>
      <c r="F180" s="86" t="str">
        <f>Pasākumi_kārtas!F180</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80" s="37" t="str">
        <f>Pasākumi_kārtas!J180</f>
        <v>4.3.5.2.</v>
      </c>
      <c r="H180" s="105" t="str">
        <f>Pasākumi_kārtas!K180</f>
        <v>Atbalsts paliatīvās aprūpes sistēmas pilnveidošanai</v>
      </c>
      <c r="I180" s="37" t="str">
        <f>Pasākumi_kārtas!O180</f>
        <v>_</v>
      </c>
      <c r="J180" s="37" t="str">
        <f>Pasākumi_kārtas!P180</f>
        <v>ESF</v>
      </c>
      <c r="K180" s="106">
        <f>Pasākumi_kārtas!R180</f>
        <v>5950000</v>
      </c>
      <c r="L180" s="251">
        <v>160</v>
      </c>
      <c r="M180" s="106">
        <f t="shared" ref="M180:M190" si="50">K180</f>
        <v>5950000</v>
      </c>
      <c r="N180" s="37"/>
      <c r="O180" s="106"/>
      <c r="P180" s="37"/>
      <c r="Q180" s="106"/>
      <c r="R180" s="37"/>
      <c r="S180" s="106"/>
      <c r="T180" s="37"/>
      <c r="U180" s="106"/>
      <c r="V180" s="37"/>
      <c r="W180" s="106"/>
      <c r="X180" s="2" t="b">
        <f t="shared" si="36"/>
        <v>1</v>
      </c>
      <c r="Y180" s="37">
        <v>1</v>
      </c>
      <c r="Z180" s="108">
        <f t="shared" si="46"/>
        <v>5950000</v>
      </c>
      <c r="AA180" s="37"/>
      <c r="AB180" s="108"/>
      <c r="AC180" s="37"/>
      <c r="AD180" s="108"/>
      <c r="AE180" s="37"/>
      <c r="AF180" s="108"/>
      <c r="AG180" s="2" t="b">
        <f t="shared" si="37"/>
        <v>1</v>
      </c>
      <c r="AH180" s="37">
        <v>33</v>
      </c>
      <c r="AI180" s="108">
        <f t="shared" si="48"/>
        <v>5950000</v>
      </c>
      <c r="AJ180" s="37"/>
      <c r="AK180" s="108"/>
      <c r="AL180" s="2" t="b">
        <f t="shared" si="49"/>
        <v>1</v>
      </c>
      <c r="AM180" s="37">
        <v>9</v>
      </c>
      <c r="AN180" s="108">
        <f t="shared" ref="AN180:AN190" si="51">K180</f>
        <v>5950000</v>
      </c>
      <c r="AO180" s="37"/>
      <c r="AP180" s="108"/>
      <c r="AQ180" s="2" t="b">
        <f t="shared" si="38"/>
        <v>1</v>
      </c>
      <c r="AR180" s="37">
        <v>2</v>
      </c>
      <c r="AS180" s="108">
        <f t="shared" si="39"/>
        <v>5950000</v>
      </c>
      <c r="AT180" s="108"/>
      <c r="AU180" s="108"/>
      <c r="AV180" s="2" t="b">
        <f t="shared" si="40"/>
        <v>1</v>
      </c>
    </row>
    <row r="181" spans="1:48" x14ac:dyDescent="0.2">
      <c r="A181" s="85" t="str">
        <f>Pasākumi_kārtas!V181</f>
        <v>LM</v>
      </c>
      <c r="B181" s="85">
        <f>Pasākumi_kārtas!A181</f>
        <v>4</v>
      </c>
      <c r="C181" s="85" t="str">
        <f>Pasākumi_kārtas!B181</f>
        <v>4.3.</v>
      </c>
      <c r="D181" s="86" t="str">
        <f>Pasākumi_kārtas!C181</f>
        <v>Nodarbinātība un sociālā iekļaušana</v>
      </c>
      <c r="E181" s="85" t="str">
        <f>Pasākumi_kārtas!E181</f>
        <v>4.3.5.</v>
      </c>
      <c r="F181" s="86" t="str">
        <f>Pasākumi_kārtas!F181</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81" s="37" t="str">
        <f>Pasākumi_kārtas!J181</f>
        <v>4.3.5.3.</v>
      </c>
      <c r="H181" s="105" t="str">
        <f>Pasākumi_kārtas!K181</f>
        <v xml:space="preserve">Sociālo pakalpojumu kvalitātes un efektivitātes paaugstināšana
</v>
      </c>
      <c r="I181" s="37" t="str">
        <f>Pasākumi_kārtas!O181</f>
        <v>_</v>
      </c>
      <c r="J181" s="37" t="str">
        <f>Pasākumi_kārtas!P181</f>
        <v>ESF</v>
      </c>
      <c r="K181" s="106">
        <f>Pasākumi_kārtas!R181</f>
        <v>6120000</v>
      </c>
      <c r="L181" s="251">
        <v>158</v>
      </c>
      <c r="M181" s="106">
        <f t="shared" si="50"/>
        <v>6120000</v>
      </c>
      <c r="N181" s="37"/>
      <c r="O181" s="106"/>
      <c r="P181" s="37"/>
      <c r="Q181" s="106"/>
      <c r="R181" s="37"/>
      <c r="S181" s="106"/>
      <c r="T181" s="37"/>
      <c r="U181" s="106"/>
      <c r="V181" s="37"/>
      <c r="W181" s="106"/>
      <c r="X181" s="2" t="b">
        <f t="shared" si="36"/>
        <v>1</v>
      </c>
      <c r="Y181" s="37">
        <v>1</v>
      </c>
      <c r="Z181" s="108">
        <f t="shared" si="46"/>
        <v>6120000</v>
      </c>
      <c r="AA181" s="37"/>
      <c r="AB181" s="108"/>
      <c r="AC181" s="37"/>
      <c r="AD181" s="108"/>
      <c r="AE181" s="37"/>
      <c r="AF181" s="108"/>
      <c r="AG181" s="2" t="b">
        <f t="shared" si="37"/>
        <v>1</v>
      </c>
      <c r="AH181" s="37">
        <v>33</v>
      </c>
      <c r="AI181" s="108">
        <f t="shared" si="48"/>
        <v>6120000</v>
      </c>
      <c r="AJ181" s="37"/>
      <c r="AK181" s="108"/>
      <c r="AL181" s="2" t="b">
        <f t="shared" si="49"/>
        <v>1</v>
      </c>
      <c r="AM181" s="37">
        <v>9</v>
      </c>
      <c r="AN181" s="108">
        <f t="shared" si="51"/>
        <v>6120000</v>
      </c>
      <c r="AO181" s="37"/>
      <c r="AP181" s="108"/>
      <c r="AQ181" s="2" t="b">
        <f t="shared" si="38"/>
        <v>1</v>
      </c>
      <c r="AR181" s="37">
        <v>2</v>
      </c>
      <c r="AS181" s="108">
        <f t="shared" si="39"/>
        <v>6120000</v>
      </c>
      <c r="AT181" s="108"/>
      <c r="AU181" s="108"/>
      <c r="AV181" s="2" t="b">
        <f t="shared" si="40"/>
        <v>1</v>
      </c>
    </row>
    <row r="182" spans="1:48" x14ac:dyDescent="0.2">
      <c r="A182" s="85" t="str">
        <f>Pasākumi_kārtas!V182</f>
        <v>LM</v>
      </c>
      <c r="B182" s="85">
        <f>Pasākumi_kārtas!A182</f>
        <v>4</v>
      </c>
      <c r="C182" s="85" t="str">
        <f>Pasākumi_kārtas!B182</f>
        <v>4.3.</v>
      </c>
      <c r="D182" s="86" t="str">
        <f>Pasākumi_kārtas!C182</f>
        <v>Nodarbinātība un sociālā iekļaušana</v>
      </c>
      <c r="E182" s="85" t="str">
        <f>Pasākumi_kārtas!E182</f>
        <v>4.3.5.</v>
      </c>
      <c r="F182" s="86" t="str">
        <f>Pasākumi_kārtas!F182</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82" s="37" t="str">
        <f>Pasākumi_kārtas!J182</f>
        <v>4.3.5.4.</v>
      </c>
      <c r="H182" s="105" t="str">
        <f>Pasākumi_kārtas!K182</f>
        <v>Profesionāla un mūsdienīga sociālā darba attīstība</v>
      </c>
      <c r="I182" s="37" t="str">
        <f>Pasākumi_kārtas!O182</f>
        <v>_</v>
      </c>
      <c r="J182" s="37" t="str">
        <f>Pasākumi_kārtas!P182</f>
        <v>ESF</v>
      </c>
      <c r="K182" s="106">
        <f>Pasākumi_kārtas!R182</f>
        <v>10599500</v>
      </c>
      <c r="L182" s="251">
        <v>158</v>
      </c>
      <c r="M182" s="106">
        <f t="shared" si="50"/>
        <v>10599500</v>
      </c>
      <c r="N182" s="37"/>
      <c r="O182" s="106"/>
      <c r="P182" s="37"/>
      <c r="Q182" s="106"/>
      <c r="R182" s="37"/>
      <c r="S182" s="106"/>
      <c r="T182" s="37"/>
      <c r="U182" s="106"/>
      <c r="V182" s="37"/>
      <c r="W182" s="106"/>
      <c r="X182" s="2" t="b">
        <f t="shared" ref="X182:X223" si="52">K182=M182+O182+Q182+S182+U182+W182</f>
        <v>1</v>
      </c>
      <c r="Y182" s="37">
        <v>1</v>
      </c>
      <c r="Z182" s="108">
        <f t="shared" si="46"/>
        <v>10599500</v>
      </c>
      <c r="AA182" s="37"/>
      <c r="AB182" s="108"/>
      <c r="AC182" s="37"/>
      <c r="AD182" s="108"/>
      <c r="AE182" s="37"/>
      <c r="AF182" s="108"/>
      <c r="AG182" s="2" t="b">
        <f t="shared" ref="AG182:AG222" si="53">K182=Z182+AB182+AD182+AF182</f>
        <v>1</v>
      </c>
      <c r="AH182" s="37">
        <v>33</v>
      </c>
      <c r="AI182" s="108">
        <f t="shared" si="48"/>
        <v>10599500</v>
      </c>
      <c r="AJ182" s="37"/>
      <c r="AK182" s="108"/>
      <c r="AL182" s="2" t="b">
        <f t="shared" si="49"/>
        <v>1</v>
      </c>
      <c r="AM182" s="37">
        <v>9</v>
      </c>
      <c r="AN182" s="108">
        <f t="shared" si="51"/>
        <v>10599500</v>
      </c>
      <c r="AO182" s="37"/>
      <c r="AP182" s="108"/>
      <c r="AQ182" s="2" t="b">
        <f t="shared" ref="AQ182:AQ222" si="54">K182=AN182+AP182</f>
        <v>1</v>
      </c>
      <c r="AR182" s="37">
        <v>2</v>
      </c>
      <c r="AS182" s="108">
        <f t="shared" ref="AS182:AS222" si="55">K182</f>
        <v>10599500</v>
      </c>
      <c r="AT182" s="108"/>
      <c r="AU182" s="108"/>
      <c r="AV182" s="2" t="b">
        <f t="shared" ref="AV182:AV222" si="56">K182=AS182+AU182</f>
        <v>1</v>
      </c>
    </row>
    <row r="183" spans="1:48" x14ac:dyDescent="0.2">
      <c r="A183" s="85" t="str">
        <f>Pasākumi_kārtas!V183</f>
        <v>TM</v>
      </c>
      <c r="B183" s="85">
        <f>Pasākumi_kārtas!A183</f>
        <v>4</v>
      </c>
      <c r="C183" s="85" t="str">
        <f>Pasākumi_kārtas!B183</f>
        <v>4.3.</v>
      </c>
      <c r="D183" s="86" t="str">
        <f>Pasākumi_kārtas!C183</f>
        <v>Nodarbinātība un sociālā iekļaušana</v>
      </c>
      <c r="E183" s="85" t="str">
        <f>Pasākumi_kārtas!E183</f>
        <v>4.3.5.</v>
      </c>
      <c r="F183" s="86" t="str">
        <f>Pasākumi_kārtas!F183</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83" s="37" t="str">
        <f>Pasākumi_kārtas!J183</f>
        <v>4.3.5.5.</v>
      </c>
      <c r="H183" s="105" t="str">
        <f>Pasākumi_kārtas!K183</f>
        <v>Pieeja tiesiskumam</v>
      </c>
      <c r="I183" s="37" t="str">
        <f>Pasākumi_kārtas!O183</f>
        <v>_</v>
      </c>
      <c r="J183" s="37" t="str">
        <f>Pasākumi_kārtas!P183</f>
        <v>ESF</v>
      </c>
      <c r="K183" s="106">
        <f>Pasākumi_kārtas!R183</f>
        <v>1087059</v>
      </c>
      <c r="L183" s="251">
        <v>162</v>
      </c>
      <c r="M183" s="106">
        <f t="shared" si="50"/>
        <v>1087059</v>
      </c>
      <c r="N183" s="37"/>
      <c r="O183" s="106"/>
      <c r="P183" s="37"/>
      <c r="Q183" s="106"/>
      <c r="R183" s="37"/>
      <c r="S183" s="106"/>
      <c r="T183" s="37"/>
      <c r="U183" s="106"/>
      <c r="V183" s="37"/>
      <c r="W183" s="106"/>
      <c r="X183" s="2" t="b">
        <f t="shared" si="52"/>
        <v>1</v>
      </c>
      <c r="Y183" s="37">
        <v>1</v>
      </c>
      <c r="Z183" s="108">
        <f t="shared" si="46"/>
        <v>1087059</v>
      </c>
      <c r="AA183" s="37"/>
      <c r="AB183" s="108"/>
      <c r="AC183" s="37"/>
      <c r="AD183" s="108"/>
      <c r="AE183" s="37"/>
      <c r="AF183" s="108"/>
      <c r="AG183" s="2" t="b">
        <f t="shared" si="53"/>
        <v>1</v>
      </c>
      <c r="AH183" s="37">
        <v>33</v>
      </c>
      <c r="AI183" s="108">
        <f t="shared" si="48"/>
        <v>1087059</v>
      </c>
      <c r="AJ183" s="37"/>
      <c r="AK183" s="108"/>
      <c r="AL183" s="2" t="b">
        <f t="shared" si="49"/>
        <v>1</v>
      </c>
      <c r="AM183" s="37">
        <v>5</v>
      </c>
      <c r="AN183" s="108">
        <f t="shared" si="51"/>
        <v>1087059</v>
      </c>
      <c r="AO183" s="37"/>
      <c r="AP183" s="108"/>
      <c r="AQ183" s="2" t="b">
        <f t="shared" si="54"/>
        <v>1</v>
      </c>
      <c r="AR183" s="37">
        <v>2</v>
      </c>
      <c r="AS183" s="108">
        <f t="shared" si="55"/>
        <v>1087059</v>
      </c>
      <c r="AT183" s="108"/>
      <c r="AU183" s="108"/>
      <c r="AV183" s="2" t="b">
        <f t="shared" si="56"/>
        <v>1</v>
      </c>
    </row>
    <row r="184" spans="1:48" x14ac:dyDescent="0.2">
      <c r="A184" s="85" t="str">
        <f>Pasākumi_kārtas!V184</f>
        <v>LM</v>
      </c>
      <c r="B184" s="85">
        <f>Pasākumi_kārtas!A184</f>
        <v>4</v>
      </c>
      <c r="C184" s="85" t="str">
        <f>Pasākumi_kārtas!B184</f>
        <v>4.3.</v>
      </c>
      <c r="D184" s="86" t="str">
        <f>Pasākumi_kārtas!C184</f>
        <v>Nodarbinātība un sociālā iekļaušana</v>
      </c>
      <c r="E184" s="85" t="str">
        <f>Pasākumi_kārtas!E184</f>
        <v>4.3.6.</v>
      </c>
      <c r="F184" s="86" t="str">
        <f>Pasākumi_kārtas!F184</f>
        <v>"Veicināt nabadzības vai sociālās atstumtības riskam pakļauto cilvēku, tostarp vistrūcīgāko un bērnu, sociālo integrāciju"</v>
      </c>
      <c r="G184" s="37" t="str">
        <f>Pasākumi_kārtas!J184</f>
        <v>4.3.6.1.</v>
      </c>
      <c r="H184" s="105" t="str">
        <f>Pasākumi_kārtas!K184</f>
        <v>Speciālistu, kuru profesionālā darbība saistīta ar bērnu tiesību aizsardzības nodrošināšanu, profesionālās kvalifikācijas pilnveide un bērnu likumisko pārstāvju atbildības stiprināšana bērnu tiesību aizsardzības sistēmas reorganizācijas ietvaros</v>
      </c>
      <c r="I184" s="37" t="str">
        <f>Pasākumi_kārtas!O184</f>
        <v>_</v>
      </c>
      <c r="J184" s="37" t="str">
        <f>Pasākumi_kārtas!P184</f>
        <v>ESF</v>
      </c>
      <c r="K184" s="106">
        <f>Pasākumi_kārtas!R184</f>
        <v>6732119</v>
      </c>
      <c r="L184" s="251">
        <v>158</v>
      </c>
      <c r="M184" s="106">
        <f t="shared" si="50"/>
        <v>6732119</v>
      </c>
      <c r="N184" s="37"/>
      <c r="O184" s="106"/>
      <c r="P184" s="37"/>
      <c r="Q184" s="106"/>
      <c r="R184" s="37"/>
      <c r="S184" s="106"/>
      <c r="T184" s="37"/>
      <c r="U184" s="106"/>
      <c r="V184" s="37"/>
      <c r="W184" s="106"/>
      <c r="X184" s="2" t="b">
        <f t="shared" si="52"/>
        <v>1</v>
      </c>
      <c r="Y184" s="37">
        <v>1</v>
      </c>
      <c r="Z184" s="108">
        <f t="shared" si="46"/>
        <v>6732119</v>
      </c>
      <c r="AA184" s="37"/>
      <c r="AB184" s="108"/>
      <c r="AC184" s="37"/>
      <c r="AD184" s="108"/>
      <c r="AE184" s="37"/>
      <c r="AF184" s="108"/>
      <c r="AG184" s="2" t="b">
        <f t="shared" si="53"/>
        <v>1</v>
      </c>
      <c r="AH184" s="37">
        <v>33</v>
      </c>
      <c r="AI184" s="108">
        <f t="shared" si="48"/>
        <v>6732119</v>
      </c>
      <c r="AJ184" s="37"/>
      <c r="AK184" s="108"/>
      <c r="AL184" s="2" t="b">
        <f t="shared" si="49"/>
        <v>1</v>
      </c>
      <c r="AM184" s="37">
        <v>9</v>
      </c>
      <c r="AN184" s="108">
        <f t="shared" si="51"/>
        <v>6732119</v>
      </c>
      <c r="AO184" s="37"/>
      <c r="AP184" s="108"/>
      <c r="AQ184" s="2" t="b">
        <f t="shared" si="54"/>
        <v>1</v>
      </c>
      <c r="AR184" s="37">
        <v>2</v>
      </c>
      <c r="AS184" s="108">
        <f t="shared" si="55"/>
        <v>6732119</v>
      </c>
      <c r="AT184" s="108"/>
      <c r="AU184" s="108"/>
      <c r="AV184" s="2" t="b">
        <f t="shared" si="56"/>
        <v>1</v>
      </c>
    </row>
    <row r="185" spans="1:48" x14ac:dyDescent="0.2">
      <c r="A185" s="85" t="str">
        <f>Pasākumi_kārtas!V185</f>
        <v>LM</v>
      </c>
      <c r="B185" s="85">
        <f>Pasākumi_kārtas!A185</f>
        <v>4</v>
      </c>
      <c r="C185" s="85" t="str">
        <f>Pasākumi_kārtas!B185</f>
        <v>4.3.</v>
      </c>
      <c r="D185" s="86" t="str">
        <f>Pasākumi_kārtas!C185</f>
        <v>Nodarbinātība un sociālā iekļaušana</v>
      </c>
      <c r="E185" s="85" t="str">
        <f>Pasākumi_kārtas!E185</f>
        <v>4.3.6.</v>
      </c>
      <c r="F185" s="86" t="str">
        <f>Pasākumi_kārtas!F185</f>
        <v>"Veicināt nabadzības vai sociālās atstumtības riskam pakļauto cilvēku, tostarp vistrūcīgāko un bērnu, sociālo integrāciju"</v>
      </c>
      <c r="G185" s="37" t="str">
        <f>Pasākumi_kārtas!J185</f>
        <v>4.3.6.2.</v>
      </c>
      <c r="H185" s="105" t="str">
        <f>Pasākumi_kārtas!K185</f>
        <v>Atbalsta pasākumi Veselības un darbspēju ekspertīzes ārstu valsts komisijas klientu apkalpošanas efektivitātes un kvalitātes uzlabošanai, speciālistu profesionālo spēju, invaliditātes informatīvās sistēmas procesu un funkcionalitātes pilnveidei</v>
      </c>
      <c r="I185" s="37" t="str">
        <f>Pasākumi_kārtas!O185</f>
        <v>_</v>
      </c>
      <c r="J185" s="37" t="str">
        <f>Pasākumi_kārtas!P185</f>
        <v>ESF</v>
      </c>
      <c r="K185" s="106">
        <f>Pasākumi_kārtas!R185</f>
        <v>850000</v>
      </c>
      <c r="L185" s="251">
        <v>158</v>
      </c>
      <c r="M185" s="106">
        <f t="shared" si="50"/>
        <v>850000</v>
      </c>
      <c r="N185" s="37"/>
      <c r="O185" s="106"/>
      <c r="P185" s="37"/>
      <c r="Q185" s="106"/>
      <c r="R185" s="37"/>
      <c r="S185" s="106"/>
      <c r="T185" s="37"/>
      <c r="U185" s="106"/>
      <c r="V185" s="37"/>
      <c r="W185" s="106"/>
      <c r="X185" s="2" t="b">
        <f t="shared" si="52"/>
        <v>1</v>
      </c>
      <c r="Y185" s="37">
        <v>1</v>
      </c>
      <c r="Z185" s="108">
        <f t="shared" si="46"/>
        <v>850000</v>
      </c>
      <c r="AA185" s="37"/>
      <c r="AB185" s="108"/>
      <c r="AC185" s="37"/>
      <c r="AD185" s="108"/>
      <c r="AE185" s="37"/>
      <c r="AF185" s="108"/>
      <c r="AG185" s="2" t="b">
        <f t="shared" si="53"/>
        <v>1</v>
      </c>
      <c r="AH185" s="37">
        <v>33</v>
      </c>
      <c r="AI185" s="108">
        <f t="shared" si="48"/>
        <v>850000</v>
      </c>
      <c r="AJ185" s="37"/>
      <c r="AK185" s="108"/>
      <c r="AL185" s="2" t="b">
        <f t="shared" si="49"/>
        <v>1</v>
      </c>
      <c r="AM185" s="37">
        <v>9</v>
      </c>
      <c r="AN185" s="108">
        <f t="shared" si="51"/>
        <v>850000</v>
      </c>
      <c r="AO185" s="37"/>
      <c r="AP185" s="108"/>
      <c r="AQ185" s="2" t="b">
        <f t="shared" si="54"/>
        <v>1</v>
      </c>
      <c r="AR185" s="37">
        <v>2</v>
      </c>
      <c r="AS185" s="108">
        <f t="shared" si="55"/>
        <v>850000</v>
      </c>
      <c r="AT185" s="108"/>
      <c r="AU185" s="108"/>
      <c r="AV185" s="2" t="b">
        <f t="shared" si="56"/>
        <v>1</v>
      </c>
    </row>
    <row r="186" spans="1:48" x14ac:dyDescent="0.2">
      <c r="A186" s="85" t="str">
        <f>Pasākumi_kārtas!V186</f>
        <v>LM</v>
      </c>
      <c r="B186" s="85">
        <f>Pasākumi_kārtas!A186</f>
        <v>4</v>
      </c>
      <c r="C186" s="85" t="str">
        <f>Pasākumi_kārtas!B186</f>
        <v>4.3.</v>
      </c>
      <c r="D186" s="86" t="str">
        <f>Pasākumi_kārtas!C186</f>
        <v>Nodarbinātība un sociālā iekļaušana</v>
      </c>
      <c r="E186" s="85" t="str">
        <f>Pasākumi_kārtas!E186</f>
        <v>4.3.6.</v>
      </c>
      <c r="F186" s="86" t="str">
        <f>Pasākumi_kārtas!F186</f>
        <v>"Veicināt nabadzības vai sociālās atstumtības riskam pakļauto cilvēku, tostarp vistrūcīgāko un bērnu, sociālo integrāciju"</v>
      </c>
      <c r="G186" s="37" t="str">
        <f>Pasākumi_kārtas!J186</f>
        <v>4.3.6.3.</v>
      </c>
      <c r="H186" s="105" t="str">
        <f>Pasākumi_kārtas!K186</f>
        <v>Atbalsts bērniem ar smagu diagnozi vai funkcionāliem traucējumiem, iespējamu vai esošu invaliditāti un viņu ģimenes locekļiem</v>
      </c>
      <c r="I186" s="37" t="str">
        <f>Pasākumi_kārtas!O186</f>
        <v>_</v>
      </c>
      <c r="J186" s="37" t="str">
        <f>Pasākumi_kārtas!P186</f>
        <v>ESF</v>
      </c>
      <c r="K186" s="106">
        <f>Pasākumi_kārtas!R186</f>
        <v>3697500</v>
      </c>
      <c r="L186" s="251">
        <v>159</v>
      </c>
      <c r="M186" s="106">
        <f t="shared" si="50"/>
        <v>3697500</v>
      </c>
      <c r="N186" s="37"/>
      <c r="O186" s="106"/>
      <c r="P186" s="37"/>
      <c r="Q186" s="106"/>
      <c r="R186" s="37"/>
      <c r="S186" s="106"/>
      <c r="T186" s="37"/>
      <c r="U186" s="106"/>
      <c r="V186" s="37"/>
      <c r="W186" s="106"/>
      <c r="X186" s="2" t="b">
        <f t="shared" si="52"/>
        <v>1</v>
      </c>
      <c r="Y186" s="37">
        <v>1</v>
      </c>
      <c r="Z186" s="108">
        <f t="shared" si="46"/>
        <v>3697500</v>
      </c>
      <c r="AA186" s="37"/>
      <c r="AB186" s="108"/>
      <c r="AC186" s="37"/>
      <c r="AD186" s="108"/>
      <c r="AE186" s="37"/>
      <c r="AF186" s="108"/>
      <c r="AG186" s="2" t="b">
        <f t="shared" si="53"/>
        <v>1</v>
      </c>
      <c r="AH186" s="37">
        <v>33</v>
      </c>
      <c r="AI186" s="108">
        <f t="shared" si="48"/>
        <v>3697500</v>
      </c>
      <c r="AJ186" s="37"/>
      <c r="AK186" s="108"/>
      <c r="AL186" s="2" t="b">
        <f t="shared" si="49"/>
        <v>1</v>
      </c>
      <c r="AM186" s="37">
        <v>6</v>
      </c>
      <c r="AN186" s="108">
        <f t="shared" si="51"/>
        <v>3697500</v>
      </c>
      <c r="AO186" s="37"/>
      <c r="AP186" s="108"/>
      <c r="AQ186" s="2" t="b">
        <f t="shared" si="54"/>
        <v>1</v>
      </c>
      <c r="AR186" s="37">
        <v>2</v>
      </c>
      <c r="AS186" s="108">
        <f t="shared" si="55"/>
        <v>3697500</v>
      </c>
      <c r="AT186" s="108"/>
      <c r="AU186" s="108"/>
      <c r="AV186" s="2" t="b">
        <f t="shared" si="56"/>
        <v>1</v>
      </c>
    </row>
    <row r="187" spans="1:48" x14ac:dyDescent="0.2">
      <c r="A187" s="85" t="str">
        <f>Pasākumi_kārtas!V187</f>
        <v>LM</v>
      </c>
      <c r="B187" s="85">
        <f>Pasākumi_kārtas!A187</f>
        <v>4</v>
      </c>
      <c r="C187" s="85" t="str">
        <f>Pasākumi_kārtas!B187</f>
        <v>4.3.</v>
      </c>
      <c r="D187" s="86" t="str">
        <f>Pasākumi_kārtas!C187</f>
        <v>Nodarbinātība un sociālā iekļaušana</v>
      </c>
      <c r="E187" s="85" t="str">
        <f>Pasākumi_kārtas!E187</f>
        <v>4.3.6.</v>
      </c>
      <c r="F187" s="86" t="str">
        <f>Pasākumi_kārtas!F187</f>
        <v>"Veicināt nabadzības vai sociālās atstumtības riskam pakļauto cilvēku, tostarp vistrūcīgāko un bērnu, sociālo integrāciju"</v>
      </c>
      <c r="G187" s="37" t="str">
        <f>Pasākumi_kārtas!J187</f>
        <v>4.3.6.4.</v>
      </c>
      <c r="H187" s="105" t="str">
        <f>Pasākumi_kārtas!K187</f>
        <v>Atbalsta instrumentu izstrāde un ieviešana ģimenes funkcionalitātes stiprināšanai</v>
      </c>
      <c r="I187" s="37">
        <f>Pasākumi_kārtas!O187</f>
        <v>1</v>
      </c>
      <c r="J187" s="37" t="str">
        <f>Pasākumi_kārtas!P187</f>
        <v>ESF</v>
      </c>
      <c r="K187" s="106">
        <f>Pasākumi_kārtas!R187</f>
        <v>8035359</v>
      </c>
      <c r="L187" s="251">
        <v>162</v>
      </c>
      <c r="M187" s="106">
        <f t="shared" si="50"/>
        <v>8035359</v>
      </c>
      <c r="N187" s="37"/>
      <c r="O187" s="106"/>
      <c r="P187" s="37"/>
      <c r="Q187" s="106"/>
      <c r="R187" s="37"/>
      <c r="S187" s="106"/>
      <c r="T187" s="37"/>
      <c r="U187" s="106"/>
      <c r="V187" s="37"/>
      <c r="W187" s="106"/>
      <c r="X187" s="2" t="b">
        <f t="shared" si="52"/>
        <v>1</v>
      </c>
      <c r="Y187" s="37">
        <v>1</v>
      </c>
      <c r="Z187" s="108">
        <f t="shared" si="46"/>
        <v>8035359</v>
      </c>
      <c r="AA187" s="37"/>
      <c r="AB187" s="108"/>
      <c r="AC187" s="37"/>
      <c r="AD187" s="108"/>
      <c r="AE187" s="37"/>
      <c r="AF187" s="108"/>
      <c r="AG187" s="2" t="b">
        <f t="shared" si="53"/>
        <v>1</v>
      </c>
      <c r="AH187" s="37">
        <v>33</v>
      </c>
      <c r="AI187" s="108">
        <f t="shared" si="48"/>
        <v>8035359</v>
      </c>
      <c r="AJ187" s="37"/>
      <c r="AK187" s="108"/>
      <c r="AL187" s="2" t="b">
        <f t="shared" si="49"/>
        <v>1</v>
      </c>
      <c r="AM187" s="37">
        <v>6</v>
      </c>
      <c r="AN187" s="108">
        <f t="shared" si="51"/>
        <v>8035359</v>
      </c>
      <c r="AO187" s="37"/>
      <c r="AP187" s="108"/>
      <c r="AQ187" s="2" t="b">
        <f t="shared" si="54"/>
        <v>1</v>
      </c>
      <c r="AR187" s="37">
        <v>2</v>
      </c>
      <c r="AS187" s="108">
        <f t="shared" si="55"/>
        <v>8035359</v>
      </c>
      <c r="AT187" s="108"/>
      <c r="AU187" s="108"/>
      <c r="AV187" s="2" t="b">
        <f t="shared" si="56"/>
        <v>1</v>
      </c>
    </row>
    <row r="188" spans="1:48" x14ac:dyDescent="0.2">
      <c r="A188" s="85" t="str">
        <f>Pasākumi_kārtas!V188</f>
        <v>LM</v>
      </c>
      <c r="B188" s="85">
        <f>Pasākumi_kārtas!A188</f>
        <v>4</v>
      </c>
      <c r="C188" s="85" t="str">
        <f>Pasākumi_kārtas!B188</f>
        <v>4.3.</v>
      </c>
      <c r="D188" s="86" t="str">
        <f>Pasākumi_kārtas!C188</f>
        <v>Nodarbinātība un sociālā iekļaušana</v>
      </c>
      <c r="E188" s="85" t="str">
        <f>Pasākumi_kārtas!E188</f>
        <v>4.3.6.</v>
      </c>
      <c r="F188" s="86" t="str">
        <f>Pasākumi_kārtas!F188</f>
        <v>"Veicināt nabadzības vai sociālās atstumtības riskam pakļauto cilvēku, tostarp vistrūcīgāko un bērnu, sociālo integrāciju"</v>
      </c>
      <c r="G188" s="37" t="str">
        <f>Pasākumi_kārtas!J188</f>
        <v>4.3.6.4.</v>
      </c>
      <c r="H188" s="105" t="str">
        <f>Pasākumi_kārtas!K188</f>
        <v>Atbalsta instrumentu izstrāde un ieviešana ģimenes funkcionalitātes stiprināšanai</v>
      </c>
      <c r="I188" s="37">
        <f>Pasākumi_kārtas!O188</f>
        <v>2</v>
      </c>
      <c r="J188" s="37" t="str">
        <f>Pasākumi_kārtas!P188</f>
        <v>ESF</v>
      </c>
      <c r="K188" s="106">
        <f>Pasākumi_kārtas!R188</f>
        <v>1280641</v>
      </c>
      <c r="L188" s="251">
        <v>162</v>
      </c>
      <c r="M188" s="106">
        <f t="shared" si="50"/>
        <v>1280641</v>
      </c>
      <c r="N188" s="37"/>
      <c r="O188" s="106"/>
      <c r="P188" s="37"/>
      <c r="Q188" s="106"/>
      <c r="R188" s="37"/>
      <c r="S188" s="106"/>
      <c r="T188" s="37"/>
      <c r="U188" s="106"/>
      <c r="V188" s="37"/>
      <c r="W188" s="106"/>
      <c r="X188" s="2" t="b">
        <f t="shared" si="52"/>
        <v>1</v>
      </c>
      <c r="Y188" s="37">
        <v>1</v>
      </c>
      <c r="Z188" s="108">
        <f t="shared" ref="Z188:Z215" si="57">K188</f>
        <v>1280641</v>
      </c>
      <c r="AA188" s="37"/>
      <c r="AB188" s="108"/>
      <c r="AC188" s="37"/>
      <c r="AD188" s="108"/>
      <c r="AE188" s="37"/>
      <c r="AF188" s="108"/>
      <c r="AG188" s="2" t="b">
        <f t="shared" si="53"/>
        <v>1</v>
      </c>
      <c r="AH188" s="37">
        <v>33</v>
      </c>
      <c r="AI188" s="108">
        <f t="shared" si="48"/>
        <v>1280641</v>
      </c>
      <c r="AJ188" s="37"/>
      <c r="AK188" s="108"/>
      <c r="AL188" s="2" t="b">
        <f t="shared" si="49"/>
        <v>1</v>
      </c>
      <c r="AM188" s="37">
        <v>9</v>
      </c>
      <c r="AN188" s="108">
        <f t="shared" si="51"/>
        <v>1280641</v>
      </c>
      <c r="AO188" s="37"/>
      <c r="AP188" s="108"/>
      <c r="AQ188" s="2" t="b">
        <f t="shared" si="54"/>
        <v>1</v>
      </c>
      <c r="AR188" s="37">
        <v>2</v>
      </c>
      <c r="AS188" s="108">
        <f t="shared" si="55"/>
        <v>1280641</v>
      </c>
      <c r="AT188" s="108"/>
      <c r="AU188" s="108"/>
      <c r="AV188" s="2" t="b">
        <f t="shared" si="56"/>
        <v>1</v>
      </c>
    </row>
    <row r="189" spans="1:48" x14ac:dyDescent="0.2">
      <c r="A189" s="85" t="str">
        <f>Pasākumi_kārtas!V189</f>
        <v>LM</v>
      </c>
      <c r="B189" s="85">
        <f>Pasākumi_kārtas!A189</f>
        <v>4</v>
      </c>
      <c r="C189" s="85" t="str">
        <f>Pasākumi_kārtas!B189</f>
        <v>4.3.</v>
      </c>
      <c r="D189" s="86" t="str">
        <f>Pasākumi_kārtas!C189</f>
        <v>Nodarbinātība un sociālā iekļaušana</v>
      </c>
      <c r="E189" s="85" t="str">
        <f>Pasākumi_kārtas!E189</f>
        <v>4.3.6.</v>
      </c>
      <c r="F189" s="86" t="str">
        <f>Pasākumi_kārtas!F189</f>
        <v>"Veicināt nabadzības vai sociālās atstumtības riskam pakļauto cilvēku, tostarp vistrūcīgāko un bērnu, sociālo integrāciju"</v>
      </c>
      <c r="G189" s="37" t="str">
        <f>Pasākumi_kārtas!J189</f>
        <v>4.3.6.5.</v>
      </c>
      <c r="H189" s="105" t="str">
        <f>Pasākumi_kārtas!K189</f>
        <v>Atbalsta pasākumi bērniem ar uzvedības vai atkarību problēmām un to ģimenēm</v>
      </c>
      <c r="I189" s="37" t="str">
        <f>Pasākumi_kārtas!O189</f>
        <v>_</v>
      </c>
      <c r="J189" s="37" t="str">
        <f>Pasākumi_kārtas!P189</f>
        <v>ESF</v>
      </c>
      <c r="K189" s="106">
        <f>Pasākumi_kārtas!R189</f>
        <v>11092500</v>
      </c>
      <c r="L189" s="251">
        <v>158</v>
      </c>
      <c r="M189" s="106">
        <f t="shared" si="50"/>
        <v>11092500</v>
      </c>
      <c r="N189" s="37"/>
      <c r="O189" s="106"/>
      <c r="P189" s="37"/>
      <c r="Q189" s="106"/>
      <c r="R189" s="37"/>
      <c r="S189" s="106"/>
      <c r="T189" s="37"/>
      <c r="U189" s="106"/>
      <c r="V189" s="37"/>
      <c r="W189" s="106"/>
      <c r="X189" s="2" t="b">
        <f t="shared" si="52"/>
        <v>1</v>
      </c>
      <c r="Y189" s="37">
        <v>1</v>
      </c>
      <c r="Z189" s="108">
        <f t="shared" si="57"/>
        <v>11092500</v>
      </c>
      <c r="AA189" s="37"/>
      <c r="AB189" s="108"/>
      <c r="AC189" s="37"/>
      <c r="AD189" s="108"/>
      <c r="AE189" s="37"/>
      <c r="AF189" s="108"/>
      <c r="AG189" s="2" t="b">
        <f t="shared" si="53"/>
        <v>1</v>
      </c>
      <c r="AH189" s="37">
        <v>33</v>
      </c>
      <c r="AI189" s="108">
        <f t="shared" si="48"/>
        <v>11092500</v>
      </c>
      <c r="AJ189" s="37"/>
      <c r="AK189" s="108"/>
      <c r="AL189" s="2" t="b">
        <f t="shared" si="49"/>
        <v>1</v>
      </c>
      <c r="AM189" s="37">
        <v>6</v>
      </c>
      <c r="AN189" s="108">
        <f t="shared" si="51"/>
        <v>11092500</v>
      </c>
      <c r="AO189" s="37"/>
      <c r="AP189" s="108"/>
      <c r="AQ189" s="2" t="b">
        <f t="shared" si="54"/>
        <v>1</v>
      </c>
      <c r="AR189" s="37">
        <v>2</v>
      </c>
      <c r="AS189" s="108">
        <f t="shared" si="55"/>
        <v>11092500</v>
      </c>
      <c r="AT189" s="108"/>
      <c r="AU189" s="108"/>
      <c r="AV189" s="2" t="b">
        <f t="shared" si="56"/>
        <v>1</v>
      </c>
    </row>
    <row r="190" spans="1:48" x14ac:dyDescent="0.2">
      <c r="A190" s="85" t="str">
        <f>Pasākumi_kārtas!V190</f>
        <v>VARAM</v>
      </c>
      <c r="B190" s="85">
        <f>Pasākumi_kārtas!A190</f>
        <v>4</v>
      </c>
      <c r="C190" s="85" t="str">
        <f>Pasākumi_kārtas!B190</f>
        <v>4.3.</v>
      </c>
      <c r="D190" s="86" t="str">
        <f>Pasākumi_kārtas!C190</f>
        <v>Nodarbinātība un sociālā iekļaušana</v>
      </c>
      <c r="E190" s="85" t="str">
        <f>Pasākumi_kārtas!E190</f>
        <v>4.3.6.</v>
      </c>
      <c r="F190" s="86" t="str">
        <f>Pasākumi_kārtas!F190</f>
        <v>"Veicināt nabadzības vai sociālās atstumtības riskam pakļauto cilvēku, tostarp vistrūcīgāko un bērnu, sociālo integrāciju"</v>
      </c>
      <c r="G190" s="37" t="str">
        <f>Pasākumi_kārtas!J190</f>
        <v>4.3.6.6.</v>
      </c>
      <c r="H190" s="105" t="str">
        <f>Pasākumi_kārtas!K190</f>
        <v xml:space="preserve">Bērnu pieskatīšanas pakalpojumi </v>
      </c>
      <c r="I190" s="37" t="str">
        <f>Pasākumi_kārtas!O190</f>
        <v>_</v>
      </c>
      <c r="J190" s="37" t="str">
        <f>Pasākumi_kārtas!P190</f>
        <v>ESF</v>
      </c>
      <c r="K190" s="106">
        <f>Pasākumi_kārtas!R190</f>
        <v>11341111</v>
      </c>
      <c r="L190" s="251">
        <v>148</v>
      </c>
      <c r="M190" s="106">
        <f t="shared" si="50"/>
        <v>11341111</v>
      </c>
      <c r="N190" s="37"/>
      <c r="O190" s="106"/>
      <c r="P190" s="37"/>
      <c r="Q190" s="106"/>
      <c r="R190" s="37"/>
      <c r="S190" s="106"/>
      <c r="T190" s="37"/>
      <c r="U190" s="106"/>
      <c r="V190" s="37"/>
      <c r="W190" s="106"/>
      <c r="X190" s="2" t="b">
        <f t="shared" si="52"/>
        <v>1</v>
      </c>
      <c r="Y190" s="37">
        <v>1</v>
      </c>
      <c r="Z190" s="108">
        <f t="shared" si="57"/>
        <v>11341111</v>
      </c>
      <c r="AA190" s="37"/>
      <c r="AB190" s="108"/>
      <c r="AC190" s="37"/>
      <c r="AD190" s="108"/>
      <c r="AE190" s="37"/>
      <c r="AF190" s="108"/>
      <c r="AG190" s="2" t="b">
        <f t="shared" si="53"/>
        <v>1</v>
      </c>
      <c r="AH190" s="37">
        <v>33</v>
      </c>
      <c r="AI190" s="108">
        <f t="shared" si="48"/>
        <v>11341111</v>
      </c>
      <c r="AJ190" s="37"/>
      <c r="AK190" s="108"/>
      <c r="AL190" s="2" t="b">
        <f t="shared" si="49"/>
        <v>1</v>
      </c>
      <c r="AM190" s="37">
        <v>9</v>
      </c>
      <c r="AN190" s="108">
        <f t="shared" si="51"/>
        <v>11341111</v>
      </c>
      <c r="AO190" s="37"/>
      <c r="AP190" s="108"/>
      <c r="AQ190" s="2" t="b">
        <f t="shared" si="54"/>
        <v>1</v>
      </c>
      <c r="AR190" s="37">
        <v>2</v>
      </c>
      <c r="AS190" s="108">
        <f t="shared" si="55"/>
        <v>11341111</v>
      </c>
      <c r="AT190" s="108"/>
      <c r="AU190" s="108"/>
      <c r="AV190" s="2" t="b">
        <f t="shared" si="56"/>
        <v>1</v>
      </c>
    </row>
    <row r="191" spans="1:48" x14ac:dyDescent="0.2">
      <c r="A191" s="85" t="str">
        <f>Pasākumi_kārtas!V191</f>
        <v>VK</v>
      </c>
      <c r="B191" s="85">
        <f>Pasākumi_kārtas!A191</f>
        <v>4</v>
      </c>
      <c r="C191" s="85" t="str">
        <f>Pasākumi_kārtas!B191</f>
        <v>4.3.</v>
      </c>
      <c r="D191" s="86" t="str">
        <f>Pasākumi_kārtas!C191</f>
        <v>Nodarbinātība un sociālā iekļaušana</v>
      </c>
      <c r="E191" s="85" t="str">
        <f>Pasākumi_kārtas!E191</f>
        <v>4.3.6.</v>
      </c>
      <c r="F191" s="86" t="str">
        <f>Pasākumi_kārtas!F191</f>
        <v>"Veicināt nabadzības vai sociālās atstumtības riskam pakļauto cilvēku, tostarp vistrūcīgāko un bērnu, sociālo integrāciju"</v>
      </c>
      <c r="G191" s="37" t="str">
        <f>Pasākumi_kārtas!J191</f>
        <v>4.3.6.7.</v>
      </c>
      <c r="H191" s="105" t="str">
        <f>Pasākumi_kārtas!K191</f>
        <v>Starpnozaru sadarbības un atbalsta sistēmas izveide bērnu veselīgais attīstībai un sekmīgai pašrealizācijai</v>
      </c>
      <c r="I191" s="37">
        <f>Pasākumi_kārtas!O191</f>
        <v>1</v>
      </c>
      <c r="J191" s="37" t="str">
        <f>Pasākumi_kārtas!P191</f>
        <v>ESF</v>
      </c>
      <c r="K191" s="106">
        <f>Pasākumi_kārtas!R191</f>
        <v>18716653</v>
      </c>
      <c r="L191" s="251">
        <v>148</v>
      </c>
      <c r="M191" s="106">
        <v>4679164</v>
      </c>
      <c r="N191" s="251">
        <v>149</v>
      </c>
      <c r="O191" s="106">
        <v>4679163</v>
      </c>
      <c r="P191" s="251">
        <v>152</v>
      </c>
      <c r="Q191" s="106">
        <v>4679163</v>
      </c>
      <c r="R191" s="251">
        <v>158</v>
      </c>
      <c r="S191" s="106">
        <v>4679163</v>
      </c>
      <c r="T191" s="37"/>
      <c r="U191" s="106"/>
      <c r="V191" s="37"/>
      <c r="W191" s="106"/>
      <c r="X191" s="2" t="b">
        <f t="shared" si="52"/>
        <v>1</v>
      </c>
      <c r="Y191" s="37">
        <v>1</v>
      </c>
      <c r="Z191" s="108">
        <f t="shared" si="57"/>
        <v>18716653</v>
      </c>
      <c r="AA191" s="37"/>
      <c r="AB191" s="108"/>
      <c r="AC191" s="37"/>
      <c r="AD191" s="108"/>
      <c r="AE191" s="37"/>
      <c r="AF191" s="108"/>
      <c r="AG191" s="2" t="b">
        <f t="shared" si="53"/>
        <v>1</v>
      </c>
      <c r="AH191" s="37">
        <v>33</v>
      </c>
      <c r="AI191" s="108">
        <f t="shared" si="48"/>
        <v>18716653</v>
      </c>
      <c r="AJ191" s="37"/>
      <c r="AK191" s="108"/>
      <c r="AL191" s="2" t="b">
        <f t="shared" si="49"/>
        <v>1</v>
      </c>
      <c r="AM191" s="37">
        <v>9</v>
      </c>
      <c r="AN191" s="108">
        <v>16332678</v>
      </c>
      <c r="AO191" s="37">
        <v>6</v>
      </c>
      <c r="AP191" s="108">
        <v>2383975</v>
      </c>
      <c r="AQ191" s="2" t="b">
        <f t="shared" si="54"/>
        <v>1</v>
      </c>
      <c r="AR191" s="37">
        <v>2</v>
      </c>
      <c r="AS191" s="108">
        <f t="shared" si="55"/>
        <v>18716653</v>
      </c>
      <c r="AT191" s="108"/>
      <c r="AU191" s="108"/>
      <c r="AV191" s="2" t="b">
        <f t="shared" si="56"/>
        <v>1</v>
      </c>
    </row>
    <row r="192" spans="1:48" x14ac:dyDescent="0.2">
      <c r="A192" s="85" t="str">
        <f>Pasākumi_kārtas!V192</f>
        <v>VK</v>
      </c>
      <c r="B192" s="85">
        <f>Pasākumi_kārtas!A192</f>
        <v>4</v>
      </c>
      <c r="C192" s="85" t="str">
        <f>Pasākumi_kārtas!B192</f>
        <v>4.3.</v>
      </c>
      <c r="D192" s="86" t="str">
        <f>Pasākumi_kārtas!C192</f>
        <v>Nodarbinātība un sociālā iekļaušana</v>
      </c>
      <c r="E192" s="85" t="str">
        <f>Pasākumi_kārtas!E192</f>
        <v>4.3.6.</v>
      </c>
      <c r="F192" s="86" t="str">
        <f>Pasākumi_kārtas!F192</f>
        <v>"Veicināt nabadzības vai sociālās atstumtības riskam pakļauto cilvēku, tostarp vistrūcīgāko un bērnu, sociālo integrāciju"</v>
      </c>
      <c r="G192" s="37" t="str">
        <f>Pasākumi_kārtas!J192</f>
        <v>4.3.6.7.</v>
      </c>
      <c r="H192" s="105" t="str">
        <f>Pasākumi_kārtas!K192</f>
        <v>Starpnozaru sadarbības un atbalsta sistēmas izveide bērnu veselīgais attīstībai un sekmīgai pašrealizācijai</v>
      </c>
      <c r="I192" s="37">
        <f>Pasākumi_kārtas!O192</f>
        <v>2</v>
      </c>
      <c r="J192" s="37" t="str">
        <f>Pasākumi_kārtas!P192</f>
        <v>ESF</v>
      </c>
      <c r="K192" s="106">
        <f>Pasākumi_kārtas!R192</f>
        <v>16081760</v>
      </c>
      <c r="L192" s="251">
        <v>148</v>
      </c>
      <c r="M192" s="106">
        <v>4020440</v>
      </c>
      <c r="N192" s="251">
        <v>149</v>
      </c>
      <c r="O192" s="106">
        <v>4020440</v>
      </c>
      <c r="P192" s="251">
        <v>152</v>
      </c>
      <c r="Q192" s="106">
        <v>4020440</v>
      </c>
      <c r="R192" s="251">
        <v>158</v>
      </c>
      <c r="S192" s="106">
        <v>4020440</v>
      </c>
      <c r="T192" s="37"/>
      <c r="U192" s="106"/>
      <c r="V192" s="37"/>
      <c r="W192" s="106"/>
      <c r="X192" s="2" t="b">
        <f t="shared" si="52"/>
        <v>1</v>
      </c>
      <c r="Y192" s="37">
        <v>1</v>
      </c>
      <c r="Z192" s="108">
        <f t="shared" si="57"/>
        <v>16081760</v>
      </c>
      <c r="AA192" s="37"/>
      <c r="AB192" s="108"/>
      <c r="AC192" s="37"/>
      <c r="AD192" s="108"/>
      <c r="AE192" s="37"/>
      <c r="AF192" s="108"/>
      <c r="AG192" s="2" t="b">
        <f t="shared" si="53"/>
        <v>1</v>
      </c>
      <c r="AH192" s="37">
        <v>33</v>
      </c>
      <c r="AI192" s="108">
        <f t="shared" si="48"/>
        <v>16081760</v>
      </c>
      <c r="AJ192" s="37"/>
      <c r="AK192" s="108"/>
      <c r="AL192" s="2" t="b">
        <f t="shared" si="49"/>
        <v>1</v>
      </c>
      <c r="AM192" s="37">
        <v>9</v>
      </c>
      <c r="AN192" s="108">
        <v>14033397</v>
      </c>
      <c r="AO192" s="37">
        <v>6</v>
      </c>
      <c r="AP192" s="108">
        <v>2048363</v>
      </c>
      <c r="AQ192" s="2" t="b">
        <f t="shared" si="54"/>
        <v>1</v>
      </c>
      <c r="AR192" s="37">
        <v>2</v>
      </c>
      <c r="AS192" s="108">
        <f t="shared" si="55"/>
        <v>16081760</v>
      </c>
      <c r="AT192" s="108"/>
      <c r="AU192" s="108"/>
      <c r="AV192" s="2" t="b">
        <f t="shared" si="56"/>
        <v>1</v>
      </c>
    </row>
    <row r="193" spans="1:48" x14ac:dyDescent="0.2">
      <c r="A193" s="85" t="str">
        <f>Pasākumi_kārtas!V193</f>
        <v>VK</v>
      </c>
      <c r="B193" s="85">
        <f>Pasākumi_kārtas!A193</f>
        <v>4</v>
      </c>
      <c r="C193" s="85" t="str">
        <f>Pasākumi_kārtas!B193</f>
        <v>4.3.</v>
      </c>
      <c r="D193" s="86" t="str">
        <f>Pasākumi_kārtas!C193</f>
        <v>Nodarbinātība un sociālā iekļaušana</v>
      </c>
      <c r="E193" s="85" t="str">
        <f>Pasākumi_kārtas!E193</f>
        <v>4.3.6.</v>
      </c>
      <c r="F193" s="86" t="str">
        <f>Pasākumi_kārtas!F193</f>
        <v>"Veicināt nabadzības vai sociālās atstumtības riskam pakļauto cilvēku, tostarp vistrūcīgāko un bērnu, sociālo integrāciju"</v>
      </c>
      <c r="G193" s="37" t="str">
        <f>Pasākumi_kārtas!J193</f>
        <v>4.3.6.8.</v>
      </c>
      <c r="H193" s="105" t="str">
        <f>Pasākumi_kārtas!K193</f>
        <v>IKT sistēmu modernizācija labākas bērnu tiesību aizsardzības sistēmas nodrošināšanai</v>
      </c>
      <c r="I193" s="37" t="str">
        <f>Pasākumi_kārtas!O193</f>
        <v>_</v>
      </c>
      <c r="J193" s="37" t="str">
        <f>Pasākumi_kārtas!P193</f>
        <v>ESF</v>
      </c>
      <c r="K193" s="106">
        <f>Pasākumi_kārtas!R193</f>
        <v>3621784</v>
      </c>
      <c r="L193" s="251">
        <v>148</v>
      </c>
      <c r="M193" s="106">
        <v>905446</v>
      </c>
      <c r="N193" s="251">
        <v>149</v>
      </c>
      <c r="O193" s="106">
        <v>905446</v>
      </c>
      <c r="P193" s="251">
        <v>152</v>
      </c>
      <c r="Q193" s="106">
        <v>905446</v>
      </c>
      <c r="R193" s="251">
        <v>158</v>
      </c>
      <c r="S193" s="106">
        <v>905446</v>
      </c>
      <c r="T193" s="37"/>
      <c r="U193" s="106"/>
      <c r="V193" s="37"/>
      <c r="W193" s="106"/>
      <c r="X193" s="2" t="b">
        <f t="shared" si="52"/>
        <v>1</v>
      </c>
      <c r="Y193" s="37">
        <v>1</v>
      </c>
      <c r="Z193" s="108">
        <f t="shared" si="57"/>
        <v>3621784</v>
      </c>
      <c r="AA193" s="37"/>
      <c r="AB193" s="108"/>
      <c r="AC193" s="37"/>
      <c r="AD193" s="108"/>
      <c r="AE193" s="37"/>
      <c r="AF193" s="108"/>
      <c r="AG193" s="2" t="b">
        <f t="shared" si="53"/>
        <v>1</v>
      </c>
      <c r="AH193" s="37">
        <v>33</v>
      </c>
      <c r="AI193" s="108">
        <f t="shared" ref="AI193:AI222" si="58">K193</f>
        <v>3621784</v>
      </c>
      <c r="AJ193" s="37"/>
      <c r="AK193" s="108"/>
      <c r="AL193" s="2" t="b">
        <f t="shared" si="49"/>
        <v>1</v>
      </c>
      <c r="AM193" s="37">
        <v>9</v>
      </c>
      <c r="AN193" s="108">
        <f>K193-AP193</f>
        <v>2771034</v>
      </c>
      <c r="AO193" s="37">
        <v>6</v>
      </c>
      <c r="AP193" s="108">
        <v>850750</v>
      </c>
      <c r="AQ193" s="2" t="b">
        <f t="shared" si="54"/>
        <v>1</v>
      </c>
      <c r="AR193" s="37">
        <v>2</v>
      </c>
      <c r="AS193" s="108">
        <f t="shared" si="55"/>
        <v>3621784</v>
      </c>
      <c r="AT193" s="108"/>
      <c r="AU193" s="108"/>
      <c r="AV193" s="2" t="b">
        <f t="shared" si="56"/>
        <v>1</v>
      </c>
    </row>
    <row r="194" spans="1:48" x14ac:dyDescent="0.2">
      <c r="A194" s="85" t="str">
        <f>Pasākumi_kārtas!V194</f>
        <v>VK</v>
      </c>
      <c r="B194" s="85">
        <f>Pasākumi_kārtas!A194</f>
        <v>4</v>
      </c>
      <c r="C194" s="85" t="str">
        <f>Pasākumi_kārtas!B194</f>
        <v>4.3.</v>
      </c>
      <c r="D194" s="86" t="str">
        <f>Pasākumi_kārtas!C194</f>
        <v>Nodarbinātība un sociālā iekļaušana</v>
      </c>
      <c r="E194" s="85" t="str">
        <f>Pasākumi_kārtas!E194</f>
        <v>4.3.6.</v>
      </c>
      <c r="F194" s="86" t="str">
        <f>Pasākumi_kārtas!F194</f>
        <v>"Veicināt nabadzības vai sociālās atstumtības riskam pakļauto cilvēku, tostarp vistrūcīgāko un bērnu, sociālo integrāciju"</v>
      </c>
      <c r="G194" s="37" t="str">
        <f>Pasākumi_kārtas!J194</f>
        <v>4.3.6.9.</v>
      </c>
      <c r="H194" s="105" t="str">
        <f>Pasākumi_kārtas!K194</f>
        <v xml:space="preserve">Ģimenei draudzīgas vides un sabiedrības veidošana un intervences psiholoģiskā un emocionālā noturīguma veicināšanai </v>
      </c>
      <c r="I194" s="37">
        <f>Pasākumi_kārtas!O194</f>
        <v>1</v>
      </c>
      <c r="J194" s="37" t="str">
        <f>Pasākumi_kārtas!P194</f>
        <v>ESF</v>
      </c>
      <c r="K194" s="106">
        <f>Pasākumi_kārtas!R194</f>
        <v>8301520</v>
      </c>
      <c r="L194" s="251">
        <v>148</v>
      </c>
      <c r="M194" s="106">
        <v>1245226</v>
      </c>
      <c r="N194" s="251">
        <v>149</v>
      </c>
      <c r="O194" s="106">
        <v>2241410</v>
      </c>
      <c r="P194" s="251">
        <v>152</v>
      </c>
      <c r="Q194" s="106">
        <v>3154580</v>
      </c>
      <c r="R194" s="251">
        <v>158</v>
      </c>
      <c r="S194" s="106">
        <v>1660304</v>
      </c>
      <c r="T194" s="37"/>
      <c r="U194" s="106"/>
      <c r="V194" s="37"/>
      <c r="W194" s="106"/>
      <c r="X194" s="2" t="b">
        <f t="shared" si="52"/>
        <v>1</v>
      </c>
      <c r="Y194" s="37">
        <v>1</v>
      </c>
      <c r="Z194" s="108">
        <f t="shared" si="57"/>
        <v>8301520</v>
      </c>
      <c r="AA194" s="37"/>
      <c r="AB194" s="108"/>
      <c r="AC194" s="37"/>
      <c r="AD194" s="108"/>
      <c r="AE194" s="37"/>
      <c r="AF194" s="108"/>
      <c r="AG194" s="2" t="b">
        <f t="shared" si="53"/>
        <v>1</v>
      </c>
      <c r="AH194" s="37">
        <v>33</v>
      </c>
      <c r="AI194" s="108">
        <f t="shared" si="58"/>
        <v>8301520</v>
      </c>
      <c r="AJ194" s="37"/>
      <c r="AK194" s="108"/>
      <c r="AL194" s="2" t="b">
        <f t="shared" si="49"/>
        <v>1</v>
      </c>
      <c r="AM194" s="37">
        <v>9</v>
      </c>
      <c r="AN194" s="108">
        <v>6310151</v>
      </c>
      <c r="AO194" s="37">
        <v>6</v>
      </c>
      <c r="AP194" s="108">
        <v>1991369</v>
      </c>
      <c r="AQ194" s="2" t="b">
        <f t="shared" si="54"/>
        <v>1</v>
      </c>
      <c r="AR194" s="37">
        <v>2</v>
      </c>
      <c r="AS194" s="108">
        <f t="shared" si="55"/>
        <v>8301520</v>
      </c>
      <c r="AT194" s="108"/>
      <c r="AU194" s="108"/>
      <c r="AV194" s="2" t="b">
        <f t="shared" si="56"/>
        <v>1</v>
      </c>
    </row>
    <row r="195" spans="1:48" x14ac:dyDescent="0.2">
      <c r="A195" s="85" t="str">
        <f>Pasākumi_kārtas!V195</f>
        <v>VK</v>
      </c>
      <c r="B195" s="85">
        <f>Pasākumi_kārtas!A195</f>
        <v>4</v>
      </c>
      <c r="C195" s="85" t="str">
        <f>Pasākumi_kārtas!B195</f>
        <v>4.3.</v>
      </c>
      <c r="D195" s="86" t="str">
        <f>Pasākumi_kārtas!C195</f>
        <v>Nodarbinātība un sociālā iekļaušana</v>
      </c>
      <c r="E195" s="85" t="str">
        <f>Pasākumi_kārtas!E195</f>
        <v>4.3.6.</v>
      </c>
      <c r="F195" s="86" t="str">
        <f>Pasākumi_kārtas!F195</f>
        <v>"Veicināt nabadzības vai sociālās atstumtības riskam pakļauto cilvēku, tostarp vistrūcīgāko un bērnu, sociālo integrāciju"</v>
      </c>
      <c r="G195" s="37" t="str">
        <f>Pasākumi_kārtas!J195</f>
        <v>4.3.6.9.</v>
      </c>
      <c r="H195" s="105" t="str">
        <f>Pasākumi_kārtas!K195</f>
        <v xml:space="preserve">Ģimenei draudzīgas vides un sabiedrības veidošana un intervences psiholoģiskā un emocionālā noturīguma veicināšanai </v>
      </c>
      <c r="I195" s="37">
        <f>Pasākumi_kārtas!O195</f>
        <v>2</v>
      </c>
      <c r="J195" s="37" t="str">
        <f>Pasākumi_kārtas!P195</f>
        <v>ESF</v>
      </c>
      <c r="K195" s="106">
        <f>Pasākumi_kārtas!R195</f>
        <v>4374723</v>
      </c>
      <c r="L195" s="251">
        <v>148</v>
      </c>
      <c r="M195" s="106">
        <v>720883</v>
      </c>
      <c r="N195" s="251">
        <v>149</v>
      </c>
      <c r="O195" s="106">
        <v>1225155</v>
      </c>
      <c r="P195" s="251">
        <v>152</v>
      </c>
      <c r="Q195" s="106">
        <v>1502001</v>
      </c>
      <c r="R195" s="251">
        <v>158</v>
      </c>
      <c r="S195" s="106">
        <v>926684</v>
      </c>
      <c r="T195" s="37"/>
      <c r="U195" s="106"/>
      <c r="V195" s="37"/>
      <c r="W195" s="106"/>
      <c r="X195" s="2" t="b">
        <f t="shared" si="52"/>
        <v>1</v>
      </c>
      <c r="Y195" s="37">
        <v>1</v>
      </c>
      <c r="Z195" s="108">
        <f t="shared" si="57"/>
        <v>4374723</v>
      </c>
      <c r="AA195" s="37"/>
      <c r="AB195" s="108"/>
      <c r="AC195" s="37"/>
      <c r="AD195" s="108"/>
      <c r="AE195" s="37"/>
      <c r="AF195" s="108"/>
      <c r="AG195" s="2" t="b">
        <f t="shared" si="53"/>
        <v>1</v>
      </c>
      <c r="AH195" s="37">
        <v>33</v>
      </c>
      <c r="AI195" s="108">
        <f t="shared" si="58"/>
        <v>4374723</v>
      </c>
      <c r="AJ195" s="37"/>
      <c r="AK195" s="108"/>
      <c r="AL195" s="2" t="b">
        <f t="shared" si="49"/>
        <v>1</v>
      </c>
      <c r="AM195" s="37">
        <v>9</v>
      </c>
      <c r="AN195" s="108">
        <v>3876881</v>
      </c>
      <c r="AO195" s="37">
        <v>6</v>
      </c>
      <c r="AP195" s="108">
        <v>497842</v>
      </c>
      <c r="AQ195" s="2" t="b">
        <f t="shared" si="54"/>
        <v>1</v>
      </c>
      <c r="AR195" s="37">
        <v>2</v>
      </c>
      <c r="AS195" s="108">
        <f t="shared" si="55"/>
        <v>4374723</v>
      </c>
      <c r="AT195" s="108"/>
      <c r="AU195" s="108"/>
      <c r="AV195" s="2" t="b">
        <f t="shared" si="56"/>
        <v>1</v>
      </c>
    </row>
    <row r="196" spans="1:48" x14ac:dyDescent="0.2">
      <c r="A196" s="85" t="str">
        <f>Pasākumi_kārtas!V196</f>
        <v>LM</v>
      </c>
      <c r="B196" s="85">
        <f>Pasākumi_kārtas!A196</f>
        <v>4</v>
      </c>
      <c r="C196" s="85" t="str">
        <f>Pasākumi_kārtas!B196</f>
        <v>4.4.</v>
      </c>
      <c r="D196" s="86" t="str">
        <f>Pasākumi_kārtas!C196</f>
        <v>Sociālās inovācijas</v>
      </c>
      <c r="E196" s="85" t="str">
        <f>Pasākumi_kārtas!E196</f>
        <v>4.4.1.</v>
      </c>
      <c r="F196" s="86" t="str">
        <f>Pasākumi_kārtas!F196</f>
        <v>"Veicināt nabadzības vai sociālās atstumtības riskam pakļauto personu sociālo integrāciju, izmantojot sociālās inovācijas "</v>
      </c>
      <c r="G196" s="37" t="str">
        <f>Pasākumi_kārtas!J196</f>
        <v>4.4.1.1.</v>
      </c>
      <c r="H196" s="105" t="str">
        <f>Pasākumi_kārtas!K196</f>
        <v>Atbalsts jaunām pieejām sabiedrībā balstītu sociālo pakalpojumu sniegšanā</v>
      </c>
      <c r="I196" s="37" t="str">
        <f>Pasākumi_kārtas!O196</f>
        <v>_</v>
      </c>
      <c r="J196" s="37" t="str">
        <f>Pasākumi_kārtas!P196</f>
        <v>ESF</v>
      </c>
      <c r="K196" s="106">
        <f>Pasākumi_kārtas!R196</f>
        <v>8671931</v>
      </c>
      <c r="L196" s="251">
        <v>158</v>
      </c>
      <c r="M196" s="106">
        <f t="shared" ref="M196:M213" si="59">K196</f>
        <v>8671931</v>
      </c>
      <c r="N196" s="37"/>
      <c r="O196" s="106"/>
      <c r="P196" s="37"/>
      <c r="Q196" s="106"/>
      <c r="R196" s="37"/>
      <c r="S196" s="106"/>
      <c r="T196" s="37"/>
      <c r="U196" s="106"/>
      <c r="V196" s="37"/>
      <c r="W196" s="106"/>
      <c r="X196" s="2" t="b">
        <f t="shared" si="52"/>
        <v>1</v>
      </c>
      <c r="Y196" s="37">
        <v>1</v>
      </c>
      <c r="Z196" s="108">
        <f t="shared" si="57"/>
        <v>8671931</v>
      </c>
      <c r="AA196" s="37"/>
      <c r="AB196" s="108"/>
      <c r="AC196" s="37"/>
      <c r="AD196" s="108"/>
      <c r="AE196" s="37"/>
      <c r="AF196" s="108"/>
      <c r="AG196" s="2" t="b">
        <f t="shared" si="53"/>
        <v>1</v>
      </c>
      <c r="AH196" s="37">
        <v>33</v>
      </c>
      <c r="AI196" s="108">
        <f t="shared" si="58"/>
        <v>8671931</v>
      </c>
      <c r="AJ196" s="37"/>
      <c r="AK196" s="108"/>
      <c r="AL196" s="2" t="b">
        <f t="shared" si="49"/>
        <v>1</v>
      </c>
      <c r="AM196" s="37">
        <v>9</v>
      </c>
      <c r="AN196" s="108">
        <f t="shared" ref="AN196:AN222" si="60">K196</f>
        <v>8671931</v>
      </c>
      <c r="AO196" s="37"/>
      <c r="AP196" s="108"/>
      <c r="AQ196" s="2" t="b">
        <f t="shared" si="54"/>
        <v>1</v>
      </c>
      <c r="AR196" s="37">
        <v>2</v>
      </c>
      <c r="AS196" s="108">
        <f t="shared" si="55"/>
        <v>8671931</v>
      </c>
      <c r="AT196" s="108"/>
      <c r="AU196" s="108"/>
      <c r="AV196" s="2" t="b">
        <f t="shared" si="56"/>
        <v>1</v>
      </c>
    </row>
    <row r="197" spans="1:48" x14ac:dyDescent="0.2">
      <c r="A197" s="85" t="str">
        <f>Pasākumi_kārtas!V197</f>
        <v>VARAM</v>
      </c>
      <c r="B197" s="85">
        <f>Pasākumi_kārtas!A197</f>
        <v>5</v>
      </c>
      <c r="C197" s="85" t="str">
        <f>Pasākumi_kārtas!B197</f>
        <v>5.1.</v>
      </c>
      <c r="D197" s="86" t="str">
        <f>Pasākumi_kārtas!C197</f>
        <v xml:space="preserve">Reģionu līdzsvarota attīstība </v>
      </c>
      <c r="E197" s="85" t="str">
        <f>Pasākumi_kārtas!E197</f>
        <v>5.1.1.</v>
      </c>
      <c r="F197" s="86" t="str">
        <f>Pasākumi_kārtas!F197</f>
        <v>“Vietējās teritorijas integrētās sociālās, ekonomiskās un vides attīstības un kultūras mantojuma, tūrisma un drošības veicināšana pilsētu funkcionālajās teritorijās”</v>
      </c>
      <c r="G197" s="37" t="str">
        <f>Pasākumi_kārtas!J197</f>
        <v>5.1.1.1.</v>
      </c>
      <c r="H197" s="105" t="str">
        <f>Pasākumi_kārtas!K197</f>
        <v xml:space="preserve">Infrastruktūra uzņēmējdarbības atbalstam </v>
      </c>
      <c r="I197" s="37">
        <f>Pasākumi_kārtas!O197</f>
        <v>1</v>
      </c>
      <c r="J197" s="37" t="str">
        <f>Pasākumi_kārtas!P197</f>
        <v>ERAF</v>
      </c>
      <c r="K197" s="106">
        <f>Pasākumi_kārtas!R197</f>
        <v>34554003</v>
      </c>
      <c r="L197" s="251">
        <v>20</v>
      </c>
      <c r="M197" s="106">
        <f t="shared" si="59"/>
        <v>34554003</v>
      </c>
      <c r="N197" s="37"/>
      <c r="O197" s="106"/>
      <c r="P197" s="37"/>
      <c r="Q197" s="106"/>
      <c r="R197" s="37"/>
      <c r="S197" s="106"/>
      <c r="T197" s="37"/>
      <c r="U197" s="106"/>
      <c r="V197" s="37"/>
      <c r="W197" s="106"/>
      <c r="X197" s="2" t="b">
        <f t="shared" si="52"/>
        <v>1</v>
      </c>
      <c r="Y197" s="37">
        <v>1</v>
      </c>
      <c r="Z197" s="108">
        <f t="shared" si="57"/>
        <v>34554003</v>
      </c>
      <c r="AA197" s="37"/>
      <c r="AB197" s="108"/>
      <c r="AC197" s="37"/>
      <c r="AD197" s="108"/>
      <c r="AE197" s="37"/>
      <c r="AF197" s="108"/>
      <c r="AG197" s="2" t="b">
        <f t="shared" si="53"/>
        <v>1</v>
      </c>
      <c r="AH197" s="37">
        <v>19</v>
      </c>
      <c r="AI197" s="108">
        <f t="shared" si="58"/>
        <v>34554003</v>
      </c>
      <c r="AJ197" s="37"/>
      <c r="AK197" s="108"/>
      <c r="AL197" s="2" t="b">
        <f t="shared" ref="AL197:AL222" si="61">K197=AI197+AK197</f>
        <v>1</v>
      </c>
      <c r="AM197" s="37">
        <v>9</v>
      </c>
      <c r="AN197" s="108">
        <f t="shared" si="60"/>
        <v>34554003</v>
      </c>
      <c r="AO197" s="37"/>
      <c r="AP197" s="108"/>
      <c r="AQ197" s="2" t="b">
        <f t="shared" si="54"/>
        <v>1</v>
      </c>
      <c r="AR197" s="37">
        <v>3</v>
      </c>
      <c r="AS197" s="108">
        <f t="shared" si="55"/>
        <v>34554003</v>
      </c>
      <c r="AT197" s="108"/>
      <c r="AU197" s="108"/>
      <c r="AV197" s="2" t="b">
        <f t="shared" si="56"/>
        <v>1</v>
      </c>
    </row>
    <row r="198" spans="1:48" x14ac:dyDescent="0.2">
      <c r="A198" s="85" t="str">
        <f>Pasākumi_kārtas!V198</f>
        <v>VARAM</v>
      </c>
      <c r="B198" s="85">
        <f>Pasākumi_kārtas!A198</f>
        <v>5</v>
      </c>
      <c r="C198" s="85" t="str">
        <f>Pasākumi_kārtas!B198</f>
        <v>5.1.</v>
      </c>
      <c r="D198" s="86" t="str">
        <f>Pasākumi_kārtas!C198</f>
        <v xml:space="preserve">Reģionu līdzsvarota attīstība </v>
      </c>
      <c r="E198" s="85" t="str">
        <f>Pasākumi_kārtas!E198</f>
        <v>5.1.1.</v>
      </c>
      <c r="F198" s="86" t="str">
        <f>Pasākumi_kārtas!F198</f>
        <v>“Vietējās teritorijas integrētās sociālās, ekonomiskās un vides attīstības un kultūras mantojuma, tūrisma un drošības veicināšana pilsētu funkcionālajās teritorijās”</v>
      </c>
      <c r="G198" s="37" t="str">
        <f>Pasākumi_kārtas!J198</f>
        <v>5.1.1.1.</v>
      </c>
      <c r="H198" s="105" t="str">
        <f>Pasākumi_kārtas!K198</f>
        <v xml:space="preserve">Infrastruktūra uzņēmējdarbības atbalstam </v>
      </c>
      <c r="I198" s="37">
        <f>Pasākumi_kārtas!O198</f>
        <v>2</v>
      </c>
      <c r="J198" s="37" t="str">
        <f>Pasākumi_kārtas!P198</f>
        <v>ERAF</v>
      </c>
      <c r="K198" s="106">
        <f>Pasākumi_kārtas!R198</f>
        <v>48453250</v>
      </c>
      <c r="L198" s="251">
        <v>20</v>
      </c>
      <c r="M198" s="106">
        <f t="shared" si="59"/>
        <v>48453250</v>
      </c>
      <c r="N198" s="37"/>
      <c r="O198" s="106"/>
      <c r="P198" s="37"/>
      <c r="Q198" s="106"/>
      <c r="R198" s="37"/>
      <c r="S198" s="106"/>
      <c r="T198" s="37"/>
      <c r="U198" s="106"/>
      <c r="V198" s="37"/>
      <c r="W198" s="106"/>
      <c r="X198" s="2" t="b">
        <f t="shared" si="52"/>
        <v>1</v>
      </c>
      <c r="Y198" s="37">
        <v>1</v>
      </c>
      <c r="Z198" s="108">
        <f t="shared" si="57"/>
        <v>48453250</v>
      </c>
      <c r="AA198" s="37"/>
      <c r="AB198" s="108"/>
      <c r="AC198" s="37"/>
      <c r="AD198" s="108"/>
      <c r="AE198" s="37"/>
      <c r="AF198" s="108"/>
      <c r="AG198" s="2" t="b">
        <f t="shared" si="53"/>
        <v>1</v>
      </c>
      <c r="AH198" s="37">
        <v>19</v>
      </c>
      <c r="AI198" s="108">
        <f t="shared" si="58"/>
        <v>48453250</v>
      </c>
      <c r="AJ198" s="37"/>
      <c r="AK198" s="108"/>
      <c r="AL198" s="2" t="b">
        <f t="shared" si="61"/>
        <v>1</v>
      </c>
      <c r="AM198" s="37">
        <v>9</v>
      </c>
      <c r="AN198" s="108">
        <f t="shared" si="60"/>
        <v>48453250</v>
      </c>
      <c r="AO198" s="37"/>
      <c r="AP198" s="108"/>
      <c r="AQ198" s="2" t="b">
        <f t="shared" si="54"/>
        <v>1</v>
      </c>
      <c r="AR198" s="37">
        <v>3</v>
      </c>
      <c r="AS198" s="108">
        <f t="shared" si="55"/>
        <v>48453250</v>
      </c>
      <c r="AT198" s="108"/>
      <c r="AU198" s="108"/>
      <c r="AV198" s="2" t="b">
        <f t="shared" si="56"/>
        <v>1</v>
      </c>
    </row>
    <row r="199" spans="1:48" x14ac:dyDescent="0.2">
      <c r="A199" s="85" t="str">
        <f>Pasākumi_kārtas!V199</f>
        <v>VARAM</v>
      </c>
      <c r="B199" s="85">
        <f>Pasākumi_kārtas!A199</f>
        <v>5</v>
      </c>
      <c r="C199" s="85" t="str">
        <f>Pasākumi_kārtas!B199</f>
        <v>5.1.</v>
      </c>
      <c r="D199" s="86" t="str">
        <f>Pasākumi_kārtas!C199</f>
        <v xml:space="preserve">Reģionu līdzsvarota attīstība </v>
      </c>
      <c r="E199" s="85" t="str">
        <f>Pasākumi_kārtas!E199</f>
        <v>5.1.1.</v>
      </c>
      <c r="F199" s="86" t="str">
        <f>Pasākumi_kārtas!F199</f>
        <v>“Vietējās teritorijas integrētās sociālās, ekonomiskās un vides attīstības un kultūras mantojuma, tūrisma un drošības veicināšana pilsētu funkcionālajās teritorijās”</v>
      </c>
      <c r="G199" s="37" t="str">
        <f>Pasākumi_kārtas!J199</f>
        <v>5.1.1.1.</v>
      </c>
      <c r="H199" s="105" t="str">
        <f>Pasākumi_kārtas!K199</f>
        <v xml:space="preserve">Infrastruktūra uzņēmējdarbības atbalstam </v>
      </c>
      <c r="I199" s="37">
        <f>Pasākumi_kārtas!O199</f>
        <v>3</v>
      </c>
      <c r="J199" s="37" t="str">
        <f>Pasākumi_kārtas!P199</f>
        <v>ERAF</v>
      </c>
      <c r="K199" s="106">
        <f>Pasākumi_kārtas!R199</f>
        <v>56231280</v>
      </c>
      <c r="L199" s="251">
        <v>20</v>
      </c>
      <c r="M199" s="106">
        <f t="shared" si="59"/>
        <v>56231280</v>
      </c>
      <c r="N199" s="37"/>
      <c r="O199" s="106"/>
      <c r="P199" s="37"/>
      <c r="Q199" s="106"/>
      <c r="R199" s="37"/>
      <c r="S199" s="106"/>
      <c r="T199" s="37"/>
      <c r="U199" s="106"/>
      <c r="V199" s="37"/>
      <c r="W199" s="106"/>
      <c r="X199" s="2" t="b">
        <f t="shared" si="52"/>
        <v>1</v>
      </c>
      <c r="Y199" s="37">
        <v>1</v>
      </c>
      <c r="Z199" s="108">
        <f t="shared" si="57"/>
        <v>56231280</v>
      </c>
      <c r="AA199" s="37"/>
      <c r="AB199" s="108"/>
      <c r="AC199" s="37"/>
      <c r="AD199" s="108"/>
      <c r="AE199" s="37"/>
      <c r="AF199" s="108"/>
      <c r="AG199" s="2" t="b">
        <f t="shared" si="53"/>
        <v>1</v>
      </c>
      <c r="AH199" s="37">
        <v>19</v>
      </c>
      <c r="AI199" s="108">
        <f t="shared" si="58"/>
        <v>56231280</v>
      </c>
      <c r="AJ199" s="37"/>
      <c r="AK199" s="108"/>
      <c r="AL199" s="2" t="b">
        <f t="shared" si="61"/>
        <v>1</v>
      </c>
      <c r="AM199" s="37">
        <v>9</v>
      </c>
      <c r="AN199" s="108">
        <f t="shared" si="60"/>
        <v>56231280</v>
      </c>
      <c r="AO199" s="37"/>
      <c r="AP199" s="108"/>
      <c r="AQ199" s="2" t="b">
        <f t="shared" si="54"/>
        <v>1</v>
      </c>
      <c r="AR199" s="37">
        <v>3</v>
      </c>
      <c r="AS199" s="108">
        <f t="shared" si="55"/>
        <v>56231280</v>
      </c>
      <c r="AT199" s="108"/>
      <c r="AU199" s="108"/>
      <c r="AV199" s="2" t="b">
        <f t="shared" si="56"/>
        <v>1</v>
      </c>
    </row>
    <row r="200" spans="1:48" x14ac:dyDescent="0.2">
      <c r="A200" s="85" t="str">
        <f>Pasākumi_kārtas!V200</f>
        <v>VARAM</v>
      </c>
      <c r="B200" s="85">
        <f>Pasākumi_kārtas!A200</f>
        <v>5</v>
      </c>
      <c r="C200" s="85" t="str">
        <f>Pasākumi_kārtas!B200</f>
        <v>5.1.</v>
      </c>
      <c r="D200" s="86" t="str">
        <f>Pasākumi_kārtas!C200</f>
        <v xml:space="preserve">Reģionu līdzsvarota attīstība </v>
      </c>
      <c r="E200" s="85" t="str">
        <f>Pasākumi_kārtas!E200</f>
        <v>5.1.1.</v>
      </c>
      <c r="F200" s="86" t="str">
        <f>Pasākumi_kārtas!F200</f>
        <v>“Vietējās teritorijas integrētās sociālās, ekonomiskās un vides attīstības un kultūras mantojuma, tūrisma un drošības veicināšana pilsētu funkcionālajās teritorijās”</v>
      </c>
      <c r="G200" s="37" t="str">
        <f>Pasākumi_kārtas!J200</f>
        <v>5.1.1.2.</v>
      </c>
      <c r="H200" s="105" t="str">
        <f>Pasākumi_kārtas!K200</f>
        <v>Pašvaldību un plānošanas reģionu kapacitātes uzlabošana</v>
      </c>
      <c r="I200" s="37" t="str">
        <f>Pasākumi_kārtas!O200</f>
        <v>_</v>
      </c>
      <c r="J200" s="37" t="str">
        <f>Pasākumi_kārtas!P200</f>
        <v>ERAF</v>
      </c>
      <c r="K200" s="106">
        <f>Pasākumi_kārtas!R200</f>
        <v>377295</v>
      </c>
      <c r="L200" s="251">
        <v>169</v>
      </c>
      <c r="M200" s="106">
        <f t="shared" si="59"/>
        <v>377295</v>
      </c>
      <c r="N200" s="37"/>
      <c r="O200" s="106"/>
      <c r="P200" s="37"/>
      <c r="Q200" s="106"/>
      <c r="R200" s="37"/>
      <c r="S200" s="106"/>
      <c r="T200" s="37"/>
      <c r="U200" s="106"/>
      <c r="V200" s="37"/>
      <c r="W200" s="106"/>
      <c r="X200" s="2" t="b">
        <f t="shared" si="52"/>
        <v>1</v>
      </c>
      <c r="Y200" s="37">
        <v>1</v>
      </c>
      <c r="Z200" s="108">
        <f t="shared" si="57"/>
        <v>377295</v>
      </c>
      <c r="AA200" s="37"/>
      <c r="AB200" s="108"/>
      <c r="AC200" s="37"/>
      <c r="AD200" s="108"/>
      <c r="AE200" s="37"/>
      <c r="AF200" s="108"/>
      <c r="AG200" s="2" t="b">
        <f t="shared" si="53"/>
        <v>1</v>
      </c>
      <c r="AH200" s="37">
        <v>19</v>
      </c>
      <c r="AI200" s="108">
        <f t="shared" si="58"/>
        <v>377295</v>
      </c>
      <c r="AJ200" s="37"/>
      <c r="AK200" s="108"/>
      <c r="AL200" s="2" t="b">
        <f t="shared" si="61"/>
        <v>1</v>
      </c>
      <c r="AM200" s="37">
        <v>9</v>
      </c>
      <c r="AN200" s="108">
        <f t="shared" si="60"/>
        <v>377295</v>
      </c>
      <c r="AO200" s="37"/>
      <c r="AP200" s="108"/>
      <c r="AQ200" s="2" t="b">
        <f t="shared" si="54"/>
        <v>1</v>
      </c>
      <c r="AR200" s="37">
        <v>3</v>
      </c>
      <c r="AS200" s="108">
        <f t="shared" si="55"/>
        <v>377295</v>
      </c>
      <c r="AT200" s="108"/>
      <c r="AU200" s="108"/>
      <c r="AV200" s="2" t="b">
        <f t="shared" si="56"/>
        <v>1</v>
      </c>
    </row>
    <row r="201" spans="1:48" x14ac:dyDescent="0.2">
      <c r="A201" s="85" t="str">
        <f>Pasākumi_kārtas!V201</f>
        <v>VARAM</v>
      </c>
      <c r="B201" s="85">
        <f>Pasākumi_kārtas!A201</f>
        <v>5</v>
      </c>
      <c r="C201" s="85" t="str">
        <f>Pasākumi_kārtas!B201</f>
        <v>5.1.</v>
      </c>
      <c r="D201" s="86" t="str">
        <f>Pasākumi_kārtas!C201</f>
        <v xml:space="preserve">Reģionu līdzsvarota attīstība </v>
      </c>
      <c r="E201" s="85" t="str">
        <f>Pasākumi_kārtas!E201</f>
        <v>5.1.1.</v>
      </c>
      <c r="F201" s="86" t="str">
        <f>Pasākumi_kārtas!F201</f>
        <v>“Vietējās teritorijas integrētās sociālās, ekonomiskās un vides attīstības un kultūras mantojuma, tūrisma un drošības veicināšana pilsētu funkcionālajās teritorijās”</v>
      </c>
      <c r="G201" s="37" t="str">
        <f>Pasākumi_kārtas!J201</f>
        <v>5.1.1.3.</v>
      </c>
      <c r="H201" s="105" t="str">
        <f>Pasākumi_kārtas!K201</f>
        <v>Publiskās ārtelpas attīstība</v>
      </c>
      <c r="I201" s="37" t="str">
        <f>Pasākumi_kārtas!O201</f>
        <v>_</v>
      </c>
      <c r="J201" s="37" t="str">
        <f>Pasākumi_kārtas!P201</f>
        <v>ERAF</v>
      </c>
      <c r="K201" s="106">
        <f>Pasākumi_kārtas!R201</f>
        <v>26525957</v>
      </c>
      <c r="L201" s="251">
        <v>168</v>
      </c>
      <c r="M201" s="106">
        <f t="shared" si="59"/>
        <v>26525957</v>
      </c>
      <c r="N201" s="37"/>
      <c r="O201" s="106"/>
      <c r="P201" s="37"/>
      <c r="Q201" s="106"/>
      <c r="R201" s="37"/>
      <c r="S201" s="106"/>
      <c r="T201" s="37"/>
      <c r="U201" s="106"/>
      <c r="V201" s="37"/>
      <c r="W201" s="106"/>
      <c r="X201" s="2" t="b">
        <f t="shared" si="52"/>
        <v>1</v>
      </c>
      <c r="Y201" s="37">
        <v>1</v>
      </c>
      <c r="Z201" s="108">
        <f t="shared" si="57"/>
        <v>26525957</v>
      </c>
      <c r="AA201" s="37"/>
      <c r="AB201" s="108"/>
      <c r="AC201" s="37"/>
      <c r="AD201" s="108"/>
      <c r="AE201" s="37"/>
      <c r="AF201" s="108"/>
      <c r="AG201" s="2" t="b">
        <f t="shared" si="53"/>
        <v>1</v>
      </c>
      <c r="AH201" s="37">
        <v>19</v>
      </c>
      <c r="AI201" s="108">
        <f t="shared" si="58"/>
        <v>26525957</v>
      </c>
      <c r="AJ201" s="37"/>
      <c r="AK201" s="108"/>
      <c r="AL201" s="2" t="b">
        <f t="shared" si="61"/>
        <v>1</v>
      </c>
      <c r="AM201" s="37">
        <v>9</v>
      </c>
      <c r="AN201" s="108">
        <f t="shared" si="60"/>
        <v>26525957</v>
      </c>
      <c r="AO201" s="37"/>
      <c r="AP201" s="108"/>
      <c r="AQ201" s="2" t="b">
        <f t="shared" si="54"/>
        <v>1</v>
      </c>
      <c r="AR201" s="37">
        <v>3</v>
      </c>
      <c r="AS201" s="108">
        <f t="shared" si="55"/>
        <v>26525957</v>
      </c>
      <c r="AT201" s="108"/>
      <c r="AU201" s="108"/>
      <c r="AV201" s="2" t="b">
        <f t="shared" si="56"/>
        <v>1</v>
      </c>
    </row>
    <row r="202" spans="1:48" x14ac:dyDescent="0.2">
      <c r="A202" s="85" t="str">
        <f>Pasākumi_kārtas!V202</f>
        <v>VARAM</v>
      </c>
      <c r="B202" s="85">
        <f>Pasākumi_kārtas!A202</f>
        <v>5</v>
      </c>
      <c r="C202" s="85" t="str">
        <f>Pasākumi_kārtas!B202</f>
        <v>5.1.</v>
      </c>
      <c r="D202" s="86" t="str">
        <f>Pasākumi_kārtas!C202</f>
        <v xml:space="preserve">Reģionu līdzsvarota attīstība </v>
      </c>
      <c r="E202" s="85" t="str">
        <f>Pasākumi_kārtas!E202</f>
        <v>5.1.1.</v>
      </c>
      <c r="F202" s="86" t="str">
        <f>Pasākumi_kārtas!F202</f>
        <v>“Vietējās teritorijas integrētās sociālās, ekonomiskās un vides attīstības un kultūras mantojuma, tūrisma un drošības veicināšana pilsētu funkcionālajās teritorijās”</v>
      </c>
      <c r="G202" s="37" t="str">
        <f>Pasākumi_kārtas!J202</f>
        <v>5.1.1.4.</v>
      </c>
      <c r="H202" s="105" t="str">
        <f>Pasākumi_kārtas!K202</f>
        <v>Viedās pašvaldības</v>
      </c>
      <c r="I202" s="37" t="str">
        <f>Pasākumi_kārtas!O202</f>
        <v>_</v>
      </c>
      <c r="J202" s="37" t="str">
        <f>Pasākumi_kārtas!P202</f>
        <v>ERAF</v>
      </c>
      <c r="K202" s="106">
        <f>Pasākumi_kārtas!R202</f>
        <v>15529500</v>
      </c>
      <c r="L202" s="251">
        <v>168</v>
      </c>
      <c r="M202" s="106">
        <f t="shared" si="59"/>
        <v>15529500</v>
      </c>
      <c r="N202" s="37"/>
      <c r="O202" s="106"/>
      <c r="P202" s="37"/>
      <c r="Q202" s="106"/>
      <c r="R202" s="37"/>
      <c r="S202" s="106"/>
      <c r="T202" s="37"/>
      <c r="U202" s="106"/>
      <c r="V202" s="37"/>
      <c r="W202" s="106"/>
      <c r="X202" s="2" t="b">
        <f t="shared" si="52"/>
        <v>1</v>
      </c>
      <c r="Y202" s="37">
        <v>1</v>
      </c>
      <c r="Z202" s="262">
        <f t="shared" si="57"/>
        <v>15529500</v>
      </c>
      <c r="AA202" s="29"/>
      <c r="AB202" s="262"/>
      <c r="AC202" s="29"/>
      <c r="AD202" s="262"/>
      <c r="AE202" s="37"/>
      <c r="AF202" s="108"/>
      <c r="AG202" s="2" t="b">
        <f t="shared" si="53"/>
        <v>1</v>
      </c>
      <c r="AH202" s="37">
        <v>19</v>
      </c>
      <c r="AI202" s="108">
        <f t="shared" si="58"/>
        <v>15529500</v>
      </c>
      <c r="AJ202" s="37"/>
      <c r="AK202" s="108"/>
      <c r="AL202" s="2" t="b">
        <f t="shared" si="61"/>
        <v>1</v>
      </c>
      <c r="AM202" s="37">
        <v>9</v>
      </c>
      <c r="AN202" s="108">
        <f t="shared" si="60"/>
        <v>15529500</v>
      </c>
      <c r="AO202" s="37"/>
      <c r="AP202" s="108"/>
      <c r="AQ202" s="2" t="b">
        <f t="shared" si="54"/>
        <v>1</v>
      </c>
      <c r="AR202" s="37">
        <v>3</v>
      </c>
      <c r="AS202" s="108">
        <f t="shared" si="55"/>
        <v>15529500</v>
      </c>
      <c r="AT202" s="108"/>
      <c r="AU202" s="108"/>
      <c r="AV202" s="2" t="b">
        <f t="shared" si="56"/>
        <v>1</v>
      </c>
    </row>
    <row r="203" spans="1:48" x14ac:dyDescent="0.2">
      <c r="A203" s="85" t="str">
        <f>Pasākumi_kārtas!V203</f>
        <v>KM</v>
      </c>
      <c r="B203" s="85">
        <f>Pasākumi_kārtas!A203</f>
        <v>5</v>
      </c>
      <c r="C203" s="85" t="str">
        <f>Pasākumi_kārtas!B203</f>
        <v>5.1.</v>
      </c>
      <c r="D203" s="86" t="str">
        <f>Pasākumi_kārtas!C203</f>
        <v xml:space="preserve">Reģionu līdzsvarota attīstība </v>
      </c>
      <c r="E203" s="85" t="str">
        <f>Pasākumi_kārtas!E203</f>
        <v>5.1.1.</v>
      </c>
      <c r="F203" s="86" t="str">
        <f>Pasākumi_kārtas!F203</f>
        <v>“Vietējās teritorijas integrētās sociālās, ekonomiskās un vides attīstības un kultūras mantojuma, tūrisma un drošības veicināšana pilsētu funkcionālajās teritorijās”</v>
      </c>
      <c r="G203" s="37" t="str">
        <f>Pasākumi_kārtas!J203</f>
        <v>5.1.1.5.</v>
      </c>
      <c r="H203" s="105" t="str">
        <f>Pasākumi_kārtas!K203</f>
        <v>Unikāla Eiropas mēroga kultūras  mantojuma  atjaunošana, lai veicinātu to pieejamību,  attīstot kultūras pakalpojumus</v>
      </c>
      <c r="I203" s="37">
        <f>Pasākumi_kārtas!O203</f>
        <v>1</v>
      </c>
      <c r="J203" s="37" t="str">
        <f>Pasākumi_kārtas!P203</f>
        <v>ERAF</v>
      </c>
      <c r="K203" s="106">
        <f>Pasākumi_kārtas!R203</f>
        <v>20082491</v>
      </c>
      <c r="L203" s="251">
        <v>166</v>
      </c>
      <c r="M203" s="106">
        <f t="shared" si="59"/>
        <v>20082491</v>
      </c>
      <c r="N203" s="37"/>
      <c r="O203" s="106"/>
      <c r="P203" s="37"/>
      <c r="Q203" s="106"/>
      <c r="R203" s="37"/>
      <c r="S203" s="106"/>
      <c r="T203" s="37"/>
      <c r="U203" s="106"/>
      <c r="V203" s="37"/>
      <c r="W203" s="106"/>
      <c r="X203" s="2" t="b">
        <f t="shared" si="52"/>
        <v>1</v>
      </c>
      <c r="Y203" s="37">
        <v>1</v>
      </c>
      <c r="Z203" s="262">
        <f t="shared" si="57"/>
        <v>20082491</v>
      </c>
      <c r="AA203" s="29">
        <v>5</v>
      </c>
      <c r="AB203" s="262">
        <v>0</v>
      </c>
      <c r="AC203" s="29">
        <v>3</v>
      </c>
      <c r="AD203" s="262">
        <v>0</v>
      </c>
      <c r="AE203" s="37"/>
      <c r="AF203" s="108"/>
      <c r="AG203" s="2" t="b">
        <f t="shared" si="53"/>
        <v>1</v>
      </c>
      <c r="AH203" s="37">
        <v>19</v>
      </c>
      <c r="AI203" s="108">
        <f t="shared" si="58"/>
        <v>20082491</v>
      </c>
      <c r="AJ203" s="37"/>
      <c r="AK203" s="108"/>
      <c r="AL203" s="2" t="b">
        <f t="shared" si="61"/>
        <v>1</v>
      </c>
      <c r="AM203" s="37">
        <v>9</v>
      </c>
      <c r="AN203" s="108">
        <f t="shared" si="60"/>
        <v>20082491</v>
      </c>
      <c r="AO203" s="37"/>
      <c r="AP203" s="108"/>
      <c r="AQ203" s="2" t="b">
        <f t="shared" si="54"/>
        <v>1</v>
      </c>
      <c r="AR203" s="37">
        <v>3</v>
      </c>
      <c r="AS203" s="108">
        <f t="shared" si="55"/>
        <v>20082491</v>
      </c>
      <c r="AT203" s="108"/>
      <c r="AU203" s="108"/>
      <c r="AV203" s="2" t="b">
        <f t="shared" si="56"/>
        <v>1</v>
      </c>
    </row>
    <row r="204" spans="1:48" x14ac:dyDescent="0.2">
      <c r="A204" s="85" t="str">
        <f>Pasākumi_kārtas!V204</f>
        <v>KM</v>
      </c>
      <c r="B204" s="85">
        <f>Pasākumi_kārtas!A204</f>
        <v>5</v>
      </c>
      <c r="C204" s="85" t="str">
        <f>Pasākumi_kārtas!B204</f>
        <v>5.1.</v>
      </c>
      <c r="D204" s="86" t="str">
        <f>Pasākumi_kārtas!C204</f>
        <v xml:space="preserve">Reģionu līdzsvarota attīstība </v>
      </c>
      <c r="E204" s="85" t="str">
        <f>Pasākumi_kārtas!E204</f>
        <v>5.1.1.</v>
      </c>
      <c r="F204" s="86" t="str">
        <f>Pasākumi_kārtas!F204</f>
        <v>“Vietējās teritorijas integrētās sociālās, ekonomiskās un vides attīstības un kultūras mantojuma, tūrisma un drošības veicināšana pilsētu funkcionālajās teritorijās”</v>
      </c>
      <c r="G204" s="37" t="str">
        <f>Pasākumi_kārtas!J204</f>
        <v>5.1.1.5.</v>
      </c>
      <c r="H204" s="105" t="str">
        <f>Pasākumi_kārtas!K204</f>
        <v>Unikāla Eiropas mēroga kultūras  mantojuma  atjaunošana, lai veicinātu to pieejamību,  attīstot kultūras pakalpojumus</v>
      </c>
      <c r="I204" s="37">
        <f>Pasākumi_kārtas!O204</f>
        <v>2</v>
      </c>
      <c r="J204" s="37" t="str">
        <f>Pasākumi_kārtas!P204</f>
        <v>ERAF</v>
      </c>
      <c r="K204" s="106">
        <f>Pasākumi_kārtas!R204</f>
        <v>8573134</v>
      </c>
      <c r="L204" s="251">
        <v>166</v>
      </c>
      <c r="M204" s="106">
        <f t="shared" si="59"/>
        <v>8573134</v>
      </c>
      <c r="N204" s="37"/>
      <c r="O204" s="106"/>
      <c r="P204" s="37"/>
      <c r="Q204" s="106"/>
      <c r="R204" s="37"/>
      <c r="S204" s="106"/>
      <c r="T204" s="37"/>
      <c r="U204" s="106"/>
      <c r="V204" s="37"/>
      <c r="W204" s="106"/>
      <c r="X204" s="2" t="b">
        <f t="shared" si="52"/>
        <v>1</v>
      </c>
      <c r="Y204" s="37">
        <v>1</v>
      </c>
      <c r="Z204" s="262">
        <f t="shared" si="57"/>
        <v>8573134</v>
      </c>
      <c r="AA204" s="29"/>
      <c r="AB204" s="262"/>
      <c r="AC204" s="29"/>
      <c r="AD204" s="262"/>
      <c r="AE204" s="37"/>
      <c r="AF204" s="108"/>
      <c r="AG204" s="2" t="b">
        <f t="shared" si="53"/>
        <v>1</v>
      </c>
      <c r="AH204" s="37">
        <v>19</v>
      </c>
      <c r="AI204" s="108">
        <f t="shared" si="58"/>
        <v>8573134</v>
      </c>
      <c r="AJ204" s="37"/>
      <c r="AK204" s="108"/>
      <c r="AL204" s="2" t="b">
        <f t="shared" si="61"/>
        <v>1</v>
      </c>
      <c r="AM204" s="37">
        <v>9</v>
      </c>
      <c r="AN204" s="108">
        <f t="shared" si="60"/>
        <v>8573134</v>
      </c>
      <c r="AO204" s="37"/>
      <c r="AP204" s="108"/>
      <c r="AQ204" s="2" t="b">
        <f t="shared" si="54"/>
        <v>1</v>
      </c>
      <c r="AR204" s="37">
        <v>3</v>
      </c>
      <c r="AS204" s="108">
        <f t="shared" si="55"/>
        <v>8573134</v>
      </c>
      <c r="AT204" s="108"/>
      <c r="AU204" s="108"/>
      <c r="AV204" s="2" t="b">
        <f t="shared" si="56"/>
        <v>1</v>
      </c>
    </row>
    <row r="205" spans="1:48" x14ac:dyDescent="0.2">
      <c r="A205" s="85" t="str">
        <f>Pasākumi_kārtas!V205</f>
        <v>KM</v>
      </c>
      <c r="B205" s="85">
        <f>Pasākumi_kārtas!A205</f>
        <v>5</v>
      </c>
      <c r="C205" s="85" t="str">
        <f>Pasākumi_kārtas!B205</f>
        <v>5.1.</v>
      </c>
      <c r="D205" s="86" t="str">
        <f>Pasākumi_kārtas!C205</f>
        <v xml:space="preserve">Reģionu līdzsvarota attīstība </v>
      </c>
      <c r="E205" s="85" t="str">
        <f>Pasākumi_kārtas!E205</f>
        <v>5.1.1.</v>
      </c>
      <c r="F205" s="86" t="str">
        <f>Pasākumi_kārtas!F205</f>
        <v>“Vietējās teritorijas integrētās sociālās, ekonomiskās un vides attīstības un kultūras mantojuma, tūrisma un drošības veicināšana pilsētu funkcionālajās teritorijās”</v>
      </c>
      <c r="G205" s="37" t="str">
        <f>Pasākumi_kārtas!J205</f>
        <v>5.1.1.6.</v>
      </c>
      <c r="H205" s="105" t="str">
        <f>Pasākumi_kārtas!K205</f>
        <v>Kultūras mantojuma saglabāšana un jaunu pakalpojumu attīstība</v>
      </c>
      <c r="I205" s="37" t="str">
        <f>Pasākumi_kārtas!O205</f>
        <v>_</v>
      </c>
      <c r="J205" s="37" t="str">
        <f>Pasākumi_kārtas!P205</f>
        <v>ERAF</v>
      </c>
      <c r="K205" s="106">
        <f>Pasākumi_kārtas!R205</f>
        <v>7395000</v>
      </c>
      <c r="L205" s="251">
        <v>166</v>
      </c>
      <c r="M205" s="106">
        <f t="shared" si="59"/>
        <v>7395000</v>
      </c>
      <c r="N205" s="37"/>
      <c r="O205" s="106"/>
      <c r="P205" s="37"/>
      <c r="Q205" s="106"/>
      <c r="R205" s="37"/>
      <c r="S205" s="106"/>
      <c r="T205" s="37"/>
      <c r="U205" s="106"/>
      <c r="V205" s="37"/>
      <c r="W205" s="106"/>
      <c r="X205" s="2" t="b">
        <f t="shared" si="52"/>
        <v>1</v>
      </c>
      <c r="Y205" s="37">
        <v>1</v>
      </c>
      <c r="Z205" s="108">
        <f t="shared" si="57"/>
        <v>7395000</v>
      </c>
      <c r="AA205" s="37"/>
      <c r="AB205" s="108"/>
      <c r="AC205" s="37"/>
      <c r="AD205" s="108"/>
      <c r="AE205" s="37"/>
      <c r="AF205" s="108"/>
      <c r="AG205" s="2" t="b">
        <f t="shared" si="53"/>
        <v>1</v>
      </c>
      <c r="AH205" s="37">
        <v>19</v>
      </c>
      <c r="AI205" s="108">
        <f t="shared" si="58"/>
        <v>7395000</v>
      </c>
      <c r="AJ205" s="37"/>
      <c r="AK205" s="108"/>
      <c r="AL205" s="2" t="b">
        <f t="shared" si="61"/>
        <v>1</v>
      </c>
      <c r="AM205" s="37">
        <v>9</v>
      </c>
      <c r="AN205" s="108">
        <f t="shared" si="60"/>
        <v>7395000</v>
      </c>
      <c r="AO205" s="37"/>
      <c r="AP205" s="108"/>
      <c r="AQ205" s="2" t="b">
        <f t="shared" si="54"/>
        <v>1</v>
      </c>
      <c r="AR205" s="37">
        <v>3</v>
      </c>
      <c r="AS205" s="108">
        <f t="shared" si="55"/>
        <v>7395000</v>
      </c>
      <c r="AT205" s="108"/>
      <c r="AU205" s="108"/>
      <c r="AV205" s="2" t="b">
        <f t="shared" si="56"/>
        <v>1</v>
      </c>
    </row>
    <row r="206" spans="1:48" x14ac:dyDescent="0.2">
      <c r="A206" s="85" t="str">
        <f>Pasākumi_kārtas!V206</f>
        <v>KM</v>
      </c>
      <c r="B206" s="85">
        <f>Pasākumi_kārtas!A206</f>
        <v>5</v>
      </c>
      <c r="C206" s="85" t="str">
        <f>Pasākumi_kārtas!B206</f>
        <v>5.1.</v>
      </c>
      <c r="D206" s="86" t="str">
        <f>Pasākumi_kārtas!C206</f>
        <v xml:space="preserve">Reģionu līdzsvarota attīstība </v>
      </c>
      <c r="E206" s="85" t="str">
        <f>Pasākumi_kārtas!E206</f>
        <v>5.1.1.</v>
      </c>
      <c r="F206" s="86" t="str">
        <f>Pasākumi_kārtas!F206</f>
        <v>“Vietējās teritorijas integrētās sociālās, ekonomiskās un vides attīstības un kultūras mantojuma, tūrisma un drošības veicināšana pilsētu funkcionālajās teritorijās”</v>
      </c>
      <c r="G206" s="37" t="str">
        <f>Pasākumi_kārtas!J206</f>
        <v>5.1.1.7.</v>
      </c>
      <c r="H206" s="105" t="str">
        <f>Pasākumi_kārtas!K206</f>
        <v>Reģionālās kultūras infrastruktūras attīstība kultūras pakalpojumu pieejamības uzlabošana</v>
      </c>
      <c r="I206" s="37" t="str">
        <f>Pasākumi_kārtas!O206</f>
        <v>_</v>
      </c>
      <c r="J206" s="37" t="str">
        <f>Pasākumi_kārtas!P206</f>
        <v>ERAF</v>
      </c>
      <c r="K206" s="106">
        <f>Pasākumi_kārtas!R206</f>
        <v>14790000</v>
      </c>
      <c r="L206" s="251">
        <v>166</v>
      </c>
      <c r="M206" s="106">
        <f t="shared" si="59"/>
        <v>14790000</v>
      </c>
      <c r="N206" s="37"/>
      <c r="O206" s="106"/>
      <c r="P206" s="37"/>
      <c r="Q206" s="106"/>
      <c r="R206" s="37"/>
      <c r="S206" s="106"/>
      <c r="T206" s="37"/>
      <c r="U206" s="106"/>
      <c r="V206" s="37"/>
      <c r="W206" s="106"/>
      <c r="X206" s="2" t="b">
        <f t="shared" si="52"/>
        <v>1</v>
      </c>
      <c r="Y206" s="37">
        <v>1</v>
      </c>
      <c r="Z206" s="108">
        <f t="shared" si="57"/>
        <v>14790000</v>
      </c>
      <c r="AA206" s="37"/>
      <c r="AB206" s="108"/>
      <c r="AC206" s="37"/>
      <c r="AD206" s="108"/>
      <c r="AE206" s="37"/>
      <c r="AF206" s="108"/>
      <c r="AG206" s="2" t="b">
        <f t="shared" si="53"/>
        <v>1</v>
      </c>
      <c r="AH206" s="37">
        <v>19</v>
      </c>
      <c r="AI206" s="108">
        <f t="shared" si="58"/>
        <v>14790000</v>
      </c>
      <c r="AJ206" s="37"/>
      <c r="AK206" s="108"/>
      <c r="AL206" s="2" t="b">
        <f t="shared" si="61"/>
        <v>1</v>
      </c>
      <c r="AM206" s="37">
        <v>9</v>
      </c>
      <c r="AN206" s="108">
        <f t="shared" si="60"/>
        <v>14790000</v>
      </c>
      <c r="AO206" s="37"/>
      <c r="AP206" s="108"/>
      <c r="AQ206" s="2" t="b">
        <f t="shared" si="54"/>
        <v>1</v>
      </c>
      <c r="AR206" s="37">
        <v>3</v>
      </c>
      <c r="AS206" s="108">
        <f t="shared" si="55"/>
        <v>14790000</v>
      </c>
      <c r="AT206" s="108"/>
      <c r="AU206" s="108"/>
      <c r="AV206" s="2" t="b">
        <f t="shared" si="56"/>
        <v>1</v>
      </c>
    </row>
    <row r="207" spans="1:48" x14ac:dyDescent="0.2">
      <c r="A207" s="85" t="str">
        <f>Pasākumi_kārtas!V207</f>
        <v>VARAM</v>
      </c>
      <c r="B207" s="85">
        <f>Pasākumi_kārtas!A207</f>
        <v>5</v>
      </c>
      <c r="C207" s="85" t="str">
        <f>Pasākumi_kārtas!B207</f>
        <v>5.2.</v>
      </c>
      <c r="D207" s="86" t="str">
        <f>Pasākumi_kārtas!C207</f>
        <v>Civilās aizsardzības stiprināšana</v>
      </c>
      <c r="E207" s="85" t="str">
        <f>Pasākumi_kārtas!E207</f>
        <v>5.2.1.</v>
      </c>
      <c r="F207" s="86" t="str">
        <f>Pasākumi_kārtas!F207</f>
        <v>"Civilās sagatavotības nodrošināšana visu veidu teritorijās"</v>
      </c>
      <c r="G207" s="37" t="str">
        <f>Pasākumi_kārtas!J207</f>
        <v>5.2.1.1.</v>
      </c>
      <c r="H207" s="105" t="str">
        <f>Pasākumi_kārtas!K207</f>
        <v>Objektu (patvertņu) pielāgošana un aprīkošana civilās aizsardzības mērķiem</v>
      </c>
      <c r="I207" s="37" t="str">
        <f>Pasākumi_kārtas!O207</f>
        <v>_</v>
      </c>
      <c r="J207" s="37" t="str">
        <f>Pasākumi_kārtas!P207</f>
        <v>ERAF</v>
      </c>
      <c r="K207" s="106">
        <f>Pasākumi_kārtas!R207</f>
        <v>22196492</v>
      </c>
      <c r="L207" s="251">
        <v>168</v>
      </c>
      <c r="M207" s="106">
        <f t="shared" si="59"/>
        <v>22196492</v>
      </c>
      <c r="N207" s="37"/>
      <c r="O207" s="106"/>
      <c r="P207" s="37"/>
      <c r="Q207" s="106"/>
      <c r="R207" s="37"/>
      <c r="S207" s="106"/>
      <c r="T207" s="37"/>
      <c r="U207" s="106"/>
      <c r="V207" s="37"/>
      <c r="W207" s="106"/>
      <c r="X207" s="2" t="b">
        <f t="shared" si="52"/>
        <v>1</v>
      </c>
      <c r="Y207" s="37">
        <v>1</v>
      </c>
      <c r="Z207" s="108">
        <f t="shared" si="57"/>
        <v>22196492</v>
      </c>
      <c r="AA207" s="37"/>
      <c r="AB207" s="108"/>
      <c r="AC207" s="37"/>
      <c r="AD207" s="108"/>
      <c r="AE207" s="37"/>
      <c r="AF207" s="108"/>
      <c r="AG207" s="2" t="b">
        <f t="shared" si="53"/>
        <v>1</v>
      </c>
      <c r="AH207" s="37">
        <v>19</v>
      </c>
      <c r="AI207" s="108">
        <f t="shared" si="58"/>
        <v>22196492</v>
      </c>
      <c r="AJ207" s="37"/>
      <c r="AK207" s="108"/>
      <c r="AL207" s="2" t="b">
        <f t="shared" si="61"/>
        <v>1</v>
      </c>
      <c r="AM207" s="37">
        <v>9</v>
      </c>
      <c r="AN207" s="108">
        <f t="shared" si="60"/>
        <v>22196492</v>
      </c>
      <c r="AO207" s="37"/>
      <c r="AP207" s="108"/>
      <c r="AQ207" s="2" t="b">
        <f t="shared" si="54"/>
        <v>1</v>
      </c>
      <c r="AR207" s="37">
        <v>3</v>
      </c>
      <c r="AS207" s="108">
        <f t="shared" si="55"/>
        <v>22196492</v>
      </c>
      <c r="AT207" s="108"/>
      <c r="AU207" s="108"/>
      <c r="AV207" s="2" t="b">
        <f t="shared" si="56"/>
        <v>1</v>
      </c>
    </row>
    <row r="208" spans="1:48" x14ac:dyDescent="0.2">
      <c r="A208" s="85" t="str">
        <f>Pasākumi_kārtas!V208</f>
        <v>VARAM</v>
      </c>
      <c r="B208" s="85">
        <f>Pasākumi_kārtas!A208</f>
        <v>6</v>
      </c>
      <c r="C208" s="85" t="str">
        <f>Pasākumi_kārtas!B208</f>
        <v>6.1.</v>
      </c>
      <c r="D208" s="86" t="str">
        <f>Pasākumi_kārtas!C208</f>
        <v>Pāreja uz klimatneitralitāti</v>
      </c>
      <c r="E208" s="85" t="str">
        <f>Pasākumi_kārtas!E208</f>
        <v>6.1.1.</v>
      </c>
      <c r="F208" s="86" t="str">
        <f>Pasākumi_kārtas!F208</f>
        <v>"Pārejas uz klimatneitralitāti radīto ekonomisko, sociālo un vides seku mazināšana visvairāk skartajos reģionos"</v>
      </c>
      <c r="G208" s="259" t="str">
        <f>Pasākumi_kārtas!J208</f>
        <v>6.1.1.1.</v>
      </c>
      <c r="H208" s="105" t="str">
        <f>Pasākumi_kārtas!K208</f>
        <v>Atteikšanās no kūdras izmantošanas enerģētikā</v>
      </c>
      <c r="I208" s="37">
        <f>Pasākumi_kārtas!O208</f>
        <v>1</v>
      </c>
      <c r="J208" s="37" t="str">
        <f>Pasākumi_kārtas!P208</f>
        <v>TPF</v>
      </c>
      <c r="K208" s="106">
        <f>Pasākumi_kārtas!R208</f>
        <v>1908656</v>
      </c>
      <c r="L208" s="252">
        <v>74</v>
      </c>
      <c r="M208" s="106">
        <f t="shared" si="59"/>
        <v>1908656</v>
      </c>
      <c r="N208" s="37"/>
      <c r="O208" s="106"/>
      <c r="P208" s="37"/>
      <c r="Q208" s="106"/>
      <c r="R208" s="37"/>
      <c r="S208" s="106"/>
      <c r="T208" s="37"/>
      <c r="U208" s="106"/>
      <c r="V208" s="37"/>
      <c r="W208" s="106"/>
      <c r="X208" s="2" t="b">
        <f t="shared" si="52"/>
        <v>1</v>
      </c>
      <c r="Y208" s="37">
        <v>1</v>
      </c>
      <c r="Z208" s="108">
        <f t="shared" si="57"/>
        <v>1908656</v>
      </c>
      <c r="AA208" s="37"/>
      <c r="AB208" s="108"/>
      <c r="AC208" s="37"/>
      <c r="AD208" s="108"/>
      <c r="AE208" s="37"/>
      <c r="AF208" s="108"/>
      <c r="AG208" s="2" t="b">
        <f t="shared" si="53"/>
        <v>1</v>
      </c>
      <c r="AH208" s="37">
        <v>32</v>
      </c>
      <c r="AI208" s="108">
        <f t="shared" si="58"/>
        <v>1908656</v>
      </c>
      <c r="AJ208" s="37"/>
      <c r="AK208" s="108"/>
      <c r="AL208" s="2" t="b">
        <f t="shared" si="61"/>
        <v>1</v>
      </c>
      <c r="AM208" s="37">
        <v>9</v>
      </c>
      <c r="AN208" s="108">
        <f t="shared" si="60"/>
        <v>1908656</v>
      </c>
      <c r="AO208" s="37"/>
      <c r="AP208" s="108"/>
      <c r="AQ208" s="2" t="b">
        <f t="shared" si="54"/>
        <v>1</v>
      </c>
      <c r="AR208" s="37">
        <v>3</v>
      </c>
      <c r="AS208" s="108">
        <f t="shared" si="55"/>
        <v>1908656</v>
      </c>
      <c r="AT208" s="108"/>
      <c r="AU208" s="108"/>
      <c r="AV208" s="2" t="b">
        <f t="shared" si="56"/>
        <v>1</v>
      </c>
    </row>
    <row r="209" spans="1:48" x14ac:dyDescent="0.2">
      <c r="A209" s="85" t="str">
        <f>Pasākumi_kārtas!V209</f>
        <v>VARAM</v>
      </c>
      <c r="B209" s="85">
        <f>Pasākumi_kārtas!A209</f>
        <v>6</v>
      </c>
      <c r="C209" s="85" t="str">
        <f>Pasākumi_kārtas!B209</f>
        <v>6.1.</v>
      </c>
      <c r="D209" s="86" t="str">
        <f>Pasākumi_kārtas!C209</f>
        <v>Pāreja uz klimatneitralitāti</v>
      </c>
      <c r="E209" s="85" t="str">
        <f>Pasākumi_kārtas!E209</f>
        <v>6.1.1.</v>
      </c>
      <c r="F209" s="86" t="str">
        <f>Pasākumi_kārtas!F209</f>
        <v>"Pārejas uz klimatneitralitāti radīto ekonomisko, sociālo un vides seku mazināšana visvairāk skartajos reģionos"</v>
      </c>
      <c r="G209" s="259" t="str">
        <f>Pasākumi_kārtas!J209</f>
        <v>6.1.1.1.</v>
      </c>
      <c r="H209" s="105" t="str">
        <f>Pasākumi_kārtas!K209</f>
        <v>Atteikšanās no kūdras izmantošanas enerģētikā</v>
      </c>
      <c r="I209" s="37">
        <f>Pasākumi_kārtas!O209</f>
        <v>2</v>
      </c>
      <c r="J209" s="37" t="str">
        <f>Pasākumi_kārtas!P209</f>
        <v>TPF</v>
      </c>
      <c r="K209" s="106">
        <f>Pasākumi_kārtas!R209</f>
        <v>871328</v>
      </c>
      <c r="L209" s="252">
        <v>74</v>
      </c>
      <c r="M209" s="106">
        <f t="shared" si="59"/>
        <v>871328</v>
      </c>
      <c r="N209" s="37"/>
      <c r="O209" s="106"/>
      <c r="P209" s="37"/>
      <c r="Q209" s="106"/>
      <c r="R209" s="37"/>
      <c r="S209" s="106"/>
      <c r="T209" s="37"/>
      <c r="U209" s="106"/>
      <c r="V209" s="37"/>
      <c r="W209" s="106"/>
      <c r="X209" s="2" t="b">
        <f t="shared" si="52"/>
        <v>1</v>
      </c>
      <c r="Y209" s="37">
        <v>1</v>
      </c>
      <c r="Z209" s="108">
        <f t="shared" si="57"/>
        <v>871328</v>
      </c>
      <c r="AA209" s="37"/>
      <c r="AB209" s="108"/>
      <c r="AC209" s="37"/>
      <c r="AD209" s="108"/>
      <c r="AE209" s="37"/>
      <c r="AF209" s="108"/>
      <c r="AG209" s="2" t="b">
        <f t="shared" si="53"/>
        <v>1</v>
      </c>
      <c r="AH209" s="37">
        <v>32</v>
      </c>
      <c r="AI209" s="108">
        <f t="shared" si="58"/>
        <v>871328</v>
      </c>
      <c r="AJ209" s="37"/>
      <c r="AK209" s="108"/>
      <c r="AL209" s="2" t="b">
        <f t="shared" si="61"/>
        <v>1</v>
      </c>
      <c r="AM209" s="37">
        <v>9</v>
      </c>
      <c r="AN209" s="108">
        <f t="shared" si="60"/>
        <v>871328</v>
      </c>
      <c r="AO209" s="37"/>
      <c r="AP209" s="108"/>
      <c r="AQ209" s="2" t="b">
        <f t="shared" si="54"/>
        <v>1</v>
      </c>
      <c r="AR209" s="37">
        <v>3</v>
      </c>
      <c r="AS209" s="108">
        <f t="shared" si="55"/>
        <v>871328</v>
      </c>
      <c r="AT209" s="108"/>
      <c r="AU209" s="108"/>
      <c r="AV209" s="2" t="b">
        <f t="shared" si="56"/>
        <v>1</v>
      </c>
    </row>
    <row r="210" spans="1:48" x14ac:dyDescent="0.2">
      <c r="A210" s="85" t="str">
        <f>Pasākumi_kārtas!V210</f>
        <v>VARAM</v>
      </c>
      <c r="B210" s="85">
        <f>Pasākumi_kārtas!A210</f>
        <v>6</v>
      </c>
      <c r="C210" s="85" t="str">
        <f>Pasākumi_kārtas!B210</f>
        <v>6.1.</v>
      </c>
      <c r="D210" s="86" t="str">
        <f>Pasākumi_kārtas!C210</f>
        <v>Pāreja uz klimatneitralitāti</v>
      </c>
      <c r="E210" s="85" t="str">
        <f>Pasākumi_kārtas!E210</f>
        <v>6.1.1.</v>
      </c>
      <c r="F210" s="86" t="str">
        <f>Pasākumi_kārtas!F210</f>
        <v>"Pārejas uz klimatneitralitāti radīto ekonomisko, sociālo un vides seku mazināšana visvairāk skartajos reģionos"</v>
      </c>
      <c r="G210" s="259" t="str">
        <f>Pasākumi_kārtas!J210</f>
        <v>6.1.1.1.</v>
      </c>
      <c r="H210" s="105" t="str">
        <f>Pasākumi_kārtas!K210</f>
        <v>Atteikšanās no kūdras izmantošanas enerģētikā</v>
      </c>
      <c r="I210" s="37">
        <f>Pasākumi_kārtas!O210</f>
        <v>3</v>
      </c>
      <c r="J210" s="37" t="str">
        <f>Pasākumi_kārtas!P210</f>
        <v>TPF</v>
      </c>
      <c r="K210" s="106">
        <f>Pasākumi_kārtas!R210</f>
        <v>30005000</v>
      </c>
      <c r="L210" s="252">
        <v>74</v>
      </c>
      <c r="M210" s="106">
        <f t="shared" si="59"/>
        <v>30005000</v>
      </c>
      <c r="N210" s="37"/>
      <c r="O210" s="106"/>
      <c r="P210" s="37"/>
      <c r="Q210" s="106"/>
      <c r="R210" s="37"/>
      <c r="S210" s="106"/>
      <c r="T210" s="37"/>
      <c r="U210" s="106"/>
      <c r="V210" s="37"/>
      <c r="W210" s="106"/>
      <c r="X210" s="2" t="b">
        <f t="shared" si="52"/>
        <v>1</v>
      </c>
      <c r="Y210" s="37">
        <v>1</v>
      </c>
      <c r="Z210" s="108">
        <f t="shared" si="57"/>
        <v>30005000</v>
      </c>
      <c r="AA210" s="37"/>
      <c r="AB210" s="108"/>
      <c r="AC210" s="37"/>
      <c r="AD210" s="108"/>
      <c r="AE210" s="37"/>
      <c r="AF210" s="108"/>
      <c r="AG210" s="2" t="b">
        <f t="shared" si="53"/>
        <v>1</v>
      </c>
      <c r="AH210" s="37">
        <v>32</v>
      </c>
      <c r="AI210" s="108">
        <f t="shared" si="58"/>
        <v>30005000</v>
      </c>
      <c r="AJ210" s="37"/>
      <c r="AK210" s="108"/>
      <c r="AL210" s="2" t="b">
        <f t="shared" si="61"/>
        <v>1</v>
      </c>
      <c r="AM210" s="37">
        <v>9</v>
      </c>
      <c r="AN210" s="108">
        <f t="shared" si="60"/>
        <v>30005000</v>
      </c>
      <c r="AO210" s="37"/>
      <c r="AP210" s="108"/>
      <c r="AQ210" s="2" t="b">
        <f t="shared" si="54"/>
        <v>1</v>
      </c>
      <c r="AR210" s="37">
        <v>3</v>
      </c>
      <c r="AS210" s="108">
        <f t="shared" si="55"/>
        <v>30005000</v>
      </c>
      <c r="AT210" s="108"/>
      <c r="AU210" s="108"/>
      <c r="AV210" s="2" t="b">
        <f t="shared" si="56"/>
        <v>1</v>
      </c>
    </row>
    <row r="211" spans="1:48" x14ac:dyDescent="0.2">
      <c r="A211" s="85" t="str">
        <f>Pasākumi_kārtas!V211</f>
        <v>VARAM</v>
      </c>
      <c r="B211" s="85">
        <f>Pasākumi_kārtas!A211</f>
        <v>6</v>
      </c>
      <c r="C211" s="85" t="str">
        <f>Pasākumi_kārtas!B211</f>
        <v>6.1.</v>
      </c>
      <c r="D211" s="86" t="str">
        <f>Pasākumi_kārtas!C211</f>
        <v>Pāreja uz klimatneitralitāti</v>
      </c>
      <c r="E211" s="85" t="str">
        <f>Pasākumi_kārtas!E211</f>
        <v>6.1.1.</v>
      </c>
      <c r="F211" s="86" t="str">
        <f>Pasākumi_kārtas!F211</f>
        <v>"Pārejas uz klimatneitralitāti radīto ekonomisko, sociālo un vides seku mazināšana visvairāk skartajos reģionos"</v>
      </c>
      <c r="G211" s="259" t="str">
        <f>Pasākumi_kārtas!J211</f>
        <v>6.1.1.1.</v>
      </c>
      <c r="H211" s="105" t="str">
        <f>Pasākumi_kārtas!K211</f>
        <v>Atteikšanās no kūdras izmantošanas enerģētikā</v>
      </c>
      <c r="I211" s="37">
        <f>Pasākumi_kārtas!O211</f>
        <v>4</v>
      </c>
      <c r="J211" s="37" t="str">
        <f>Pasākumi_kārtas!P211</f>
        <v>TPF</v>
      </c>
      <c r="K211" s="106">
        <f>Pasākumi_kārtas!R211</f>
        <v>2007407</v>
      </c>
      <c r="L211" s="252">
        <v>74</v>
      </c>
      <c r="M211" s="106">
        <f t="shared" si="59"/>
        <v>2007407</v>
      </c>
      <c r="N211" s="37"/>
      <c r="O211" s="106"/>
      <c r="P211" s="37"/>
      <c r="Q211" s="106"/>
      <c r="R211" s="37"/>
      <c r="S211" s="106"/>
      <c r="T211" s="37"/>
      <c r="U211" s="106"/>
      <c r="V211" s="37"/>
      <c r="W211" s="106"/>
      <c r="X211" s="2" t="b">
        <f t="shared" si="52"/>
        <v>1</v>
      </c>
      <c r="Y211" s="37">
        <v>1</v>
      </c>
      <c r="Z211" s="108">
        <f t="shared" si="57"/>
        <v>2007407</v>
      </c>
      <c r="AA211" s="37"/>
      <c r="AB211" s="108"/>
      <c r="AC211" s="37"/>
      <c r="AD211" s="108"/>
      <c r="AE211" s="37"/>
      <c r="AF211" s="108"/>
      <c r="AG211" s="2" t="b">
        <f t="shared" si="53"/>
        <v>1</v>
      </c>
      <c r="AH211" s="37">
        <v>32</v>
      </c>
      <c r="AI211" s="108">
        <f t="shared" si="58"/>
        <v>2007407</v>
      </c>
      <c r="AJ211" s="37"/>
      <c r="AK211" s="108"/>
      <c r="AL211" s="2" t="b">
        <f t="shared" si="61"/>
        <v>1</v>
      </c>
      <c r="AM211" s="37">
        <v>9</v>
      </c>
      <c r="AN211" s="108">
        <f t="shared" si="60"/>
        <v>2007407</v>
      </c>
      <c r="AO211" s="37"/>
      <c r="AP211" s="108"/>
      <c r="AQ211" s="2" t="b">
        <f t="shared" si="54"/>
        <v>1</v>
      </c>
      <c r="AR211" s="37">
        <v>3</v>
      </c>
      <c r="AS211" s="108">
        <f t="shared" si="55"/>
        <v>2007407</v>
      </c>
      <c r="AT211" s="108"/>
      <c r="AU211" s="108"/>
      <c r="AV211" s="2" t="b">
        <f t="shared" si="56"/>
        <v>1</v>
      </c>
    </row>
    <row r="212" spans="1:48" x14ac:dyDescent="0.2">
      <c r="A212" s="85" t="str">
        <f>Pasākumi_kārtas!V212</f>
        <v>VARAM</v>
      </c>
      <c r="B212" s="85">
        <f>Pasākumi_kārtas!A212</f>
        <v>6</v>
      </c>
      <c r="C212" s="85" t="str">
        <f>Pasākumi_kārtas!B212</f>
        <v>6.1.</v>
      </c>
      <c r="D212" s="86" t="str">
        <f>Pasākumi_kārtas!C212</f>
        <v>Pāreja uz klimatneitralitāti</v>
      </c>
      <c r="E212" s="85" t="str">
        <f>Pasākumi_kārtas!E212</f>
        <v>6.1.1.</v>
      </c>
      <c r="F212" s="86" t="str">
        <f>Pasākumi_kārtas!F212</f>
        <v>"Pārejas uz klimatneitralitāti radīto ekonomisko, sociālo un vides seku mazināšana visvairāk skartajos reģionos"</v>
      </c>
      <c r="G212" s="259" t="str">
        <f>Pasākumi_kārtas!J212</f>
        <v>6.1.1.1.</v>
      </c>
      <c r="H212" s="105" t="str">
        <f>Pasākumi_kārtas!K212</f>
        <v>Atteikšanās no kūdras izmantošanas enerģētikā</v>
      </c>
      <c r="I212" s="37">
        <f>Pasākumi_kārtas!O212</f>
        <v>5</v>
      </c>
      <c r="J212" s="37" t="str">
        <f>Pasākumi_kārtas!P212</f>
        <v>TPF</v>
      </c>
      <c r="K212" s="106">
        <f>Pasākumi_kārtas!R212</f>
        <v>14123672</v>
      </c>
      <c r="L212" s="252">
        <v>74</v>
      </c>
      <c r="M212" s="106">
        <f t="shared" si="59"/>
        <v>14123672</v>
      </c>
      <c r="N212" s="37"/>
      <c r="O212" s="106"/>
      <c r="P212" s="37"/>
      <c r="Q212" s="106"/>
      <c r="R212" s="37"/>
      <c r="S212" s="106"/>
      <c r="T212" s="37"/>
      <c r="U212" s="106"/>
      <c r="V212" s="37"/>
      <c r="W212" s="106"/>
      <c r="X212" s="2" t="b">
        <f t="shared" si="52"/>
        <v>1</v>
      </c>
      <c r="Y212" s="37">
        <v>1</v>
      </c>
      <c r="Z212" s="108">
        <f t="shared" si="57"/>
        <v>14123672</v>
      </c>
      <c r="AA212" s="37"/>
      <c r="AB212" s="108"/>
      <c r="AC212" s="37"/>
      <c r="AD212" s="108"/>
      <c r="AE212" s="37"/>
      <c r="AF212" s="108"/>
      <c r="AG212" s="2" t="b">
        <f t="shared" si="53"/>
        <v>1</v>
      </c>
      <c r="AH212" s="37">
        <v>32</v>
      </c>
      <c r="AI212" s="108">
        <f t="shared" si="58"/>
        <v>14123672</v>
      </c>
      <c r="AJ212" s="37"/>
      <c r="AK212" s="108"/>
      <c r="AL212" s="2" t="b">
        <f t="shared" si="61"/>
        <v>1</v>
      </c>
      <c r="AM212" s="37">
        <v>9</v>
      </c>
      <c r="AN212" s="108">
        <f t="shared" si="60"/>
        <v>14123672</v>
      </c>
      <c r="AO212" s="37"/>
      <c r="AP212" s="108"/>
      <c r="AQ212" s="2" t="b">
        <f t="shared" si="54"/>
        <v>1</v>
      </c>
      <c r="AR212" s="37">
        <v>3</v>
      </c>
      <c r="AS212" s="108">
        <f t="shared" si="55"/>
        <v>14123672</v>
      </c>
      <c r="AT212" s="108"/>
      <c r="AU212" s="108"/>
      <c r="AV212" s="2" t="b">
        <f t="shared" si="56"/>
        <v>1</v>
      </c>
    </row>
    <row r="213" spans="1:48" x14ac:dyDescent="0.2">
      <c r="A213" s="85" t="str">
        <f>Pasākumi_kārtas!V213</f>
        <v>IZM</v>
      </c>
      <c r="B213" s="85">
        <f>Pasākumi_kārtas!A213</f>
        <v>6</v>
      </c>
      <c r="C213" s="85" t="str">
        <f>Pasākumi_kārtas!B213</f>
        <v>6.1.</v>
      </c>
      <c r="D213" s="86" t="str">
        <f>Pasākumi_kārtas!C213</f>
        <v>Pāreja uz klimatneitralitāti</v>
      </c>
      <c r="E213" s="85" t="str">
        <f>Pasākumi_kārtas!E213</f>
        <v>6.1.1.</v>
      </c>
      <c r="F213" s="86" t="str">
        <f>Pasākumi_kārtas!F213</f>
        <v>"Pārejas uz klimatneitralitāti radīto ekonomisko, sociālo un vides seku mazināšana visvairāk skartajos reģionos"</v>
      </c>
      <c r="G213" s="256" t="str">
        <f>Pasākumi_kārtas!J213</f>
        <v>6.1.1.2.</v>
      </c>
      <c r="H213" s="105" t="str">
        <f>Pasākumi_kārtas!K213</f>
        <v>Pētniecības attīstība dabas resursu ilgtspējīgai izmantošanai vides un klimata mērķu kontekstā</v>
      </c>
      <c r="I213" s="37" t="str">
        <f>Pasākumi_kārtas!O213</f>
        <v>_</v>
      </c>
      <c r="J213" s="37" t="str">
        <f>Pasākumi_kārtas!P213</f>
        <v>TPF</v>
      </c>
      <c r="K213" s="106">
        <f>Pasākumi_kārtas!R213</f>
        <v>5083937</v>
      </c>
      <c r="L213" s="257">
        <v>29</v>
      </c>
      <c r="M213" s="106">
        <f t="shared" si="59"/>
        <v>5083937</v>
      </c>
      <c r="N213" s="37"/>
      <c r="O213" s="106"/>
      <c r="P213" s="37"/>
      <c r="Q213" s="106"/>
      <c r="R213" s="37"/>
      <c r="S213" s="106"/>
      <c r="T213" s="37"/>
      <c r="U213" s="106"/>
      <c r="V213" s="37"/>
      <c r="W213" s="106"/>
      <c r="X213" s="2" t="b">
        <f t="shared" si="52"/>
        <v>1</v>
      </c>
      <c r="Y213" s="37">
        <v>1</v>
      </c>
      <c r="Z213" s="108">
        <f t="shared" si="57"/>
        <v>5083937</v>
      </c>
      <c r="AA213" s="37"/>
      <c r="AB213" s="108"/>
      <c r="AC213" s="37"/>
      <c r="AD213" s="108"/>
      <c r="AE213" s="37"/>
      <c r="AF213" s="108"/>
      <c r="AG213" s="2" t="b">
        <f t="shared" si="53"/>
        <v>1</v>
      </c>
      <c r="AH213" s="37">
        <v>32</v>
      </c>
      <c r="AI213" s="108">
        <f t="shared" si="58"/>
        <v>5083937</v>
      </c>
      <c r="AJ213" s="37"/>
      <c r="AK213" s="108"/>
      <c r="AL213" s="2" t="b">
        <f t="shared" si="61"/>
        <v>1</v>
      </c>
      <c r="AM213" s="37">
        <v>9</v>
      </c>
      <c r="AN213" s="108">
        <f t="shared" si="60"/>
        <v>5083937</v>
      </c>
      <c r="AO213" s="37"/>
      <c r="AP213" s="108"/>
      <c r="AQ213" s="2" t="b">
        <f t="shared" si="54"/>
        <v>1</v>
      </c>
      <c r="AR213" s="37">
        <v>3</v>
      </c>
      <c r="AS213" s="108">
        <f t="shared" si="55"/>
        <v>5083937</v>
      </c>
      <c r="AT213" s="108"/>
      <c r="AU213" s="108"/>
      <c r="AV213" s="2" t="b">
        <f t="shared" si="56"/>
        <v>1</v>
      </c>
    </row>
    <row r="214" spans="1:48" x14ac:dyDescent="0.2">
      <c r="A214" s="85" t="str">
        <f>Pasākumi_kārtas!V214</f>
        <v>VARAM</v>
      </c>
      <c r="B214" s="85">
        <f>Pasākumi_kārtas!A214</f>
        <v>6</v>
      </c>
      <c r="C214" s="85" t="str">
        <f>Pasākumi_kārtas!B214</f>
        <v>6.1.</v>
      </c>
      <c r="D214" s="86" t="str">
        <f>Pasākumi_kārtas!C214</f>
        <v>Pāreja uz klimatneitralitāti</v>
      </c>
      <c r="E214" s="85" t="str">
        <f>Pasākumi_kārtas!E214</f>
        <v>6.1.1.</v>
      </c>
      <c r="F214" s="86" t="str">
        <f>Pasākumi_kārtas!F214</f>
        <v>"Pārejas uz klimatneitralitāti radīto ekonomisko, sociālo un vides seku mazināšana visvairāk skartajos reģionos"</v>
      </c>
      <c r="G214" s="37" t="str">
        <f>Pasākumi_kārtas!J214</f>
        <v>6.1.1.3.</v>
      </c>
      <c r="H214" s="105" t="str">
        <f>Pasākumi_kārtas!K214</f>
        <v>Atbalsts uzņēmējdarbībai nepieciešamās publiskās infrastruktūras attīstībai, veicinot pāreju uz klimatneitrālu ekonomiku</v>
      </c>
      <c r="I214" s="37">
        <f>Pasākumi_kārtas!O214</f>
        <v>1</v>
      </c>
      <c r="J214" s="37" t="str">
        <f>Pasākumi_kārtas!P214</f>
        <v>TPF</v>
      </c>
      <c r="K214" s="106">
        <f>Pasākumi_kārtas!R214</f>
        <v>42376501</v>
      </c>
      <c r="L214" s="251">
        <v>20</v>
      </c>
      <c r="M214" s="106">
        <v>36020026</v>
      </c>
      <c r="N214" s="257">
        <v>48</v>
      </c>
      <c r="O214" s="106">
        <v>4237650</v>
      </c>
      <c r="P214" s="257">
        <v>52</v>
      </c>
      <c r="Q214" s="106">
        <v>2118825</v>
      </c>
      <c r="R214" s="251"/>
      <c r="S214" s="106"/>
      <c r="T214" s="251"/>
      <c r="U214" s="106"/>
      <c r="V214" s="37"/>
      <c r="W214" s="106"/>
      <c r="X214" s="2" t="b">
        <f t="shared" si="52"/>
        <v>1</v>
      </c>
      <c r="Y214" s="37">
        <v>1</v>
      </c>
      <c r="Z214" s="108">
        <f t="shared" si="57"/>
        <v>42376501</v>
      </c>
      <c r="AA214" s="37"/>
      <c r="AB214" s="108"/>
      <c r="AC214" s="37"/>
      <c r="AD214" s="108"/>
      <c r="AE214" s="37"/>
      <c r="AF214" s="108"/>
      <c r="AG214" s="2" t="b">
        <f t="shared" si="53"/>
        <v>1</v>
      </c>
      <c r="AH214" s="37">
        <v>32</v>
      </c>
      <c r="AI214" s="108">
        <f t="shared" si="58"/>
        <v>42376501</v>
      </c>
      <c r="AJ214" s="37"/>
      <c r="AK214" s="108"/>
      <c r="AL214" s="2" t="b">
        <f t="shared" si="61"/>
        <v>1</v>
      </c>
      <c r="AM214" s="37">
        <v>9</v>
      </c>
      <c r="AN214" s="108">
        <f t="shared" si="60"/>
        <v>42376501</v>
      </c>
      <c r="AO214" s="37"/>
      <c r="AP214" s="108"/>
      <c r="AQ214" s="2" t="b">
        <f t="shared" si="54"/>
        <v>1</v>
      </c>
      <c r="AR214" s="37">
        <v>3</v>
      </c>
      <c r="AS214" s="108">
        <f t="shared" si="55"/>
        <v>42376501</v>
      </c>
      <c r="AT214" s="108"/>
      <c r="AU214" s="108"/>
      <c r="AV214" s="2" t="b">
        <f t="shared" si="56"/>
        <v>1</v>
      </c>
    </row>
    <row r="215" spans="1:48" x14ac:dyDescent="0.2">
      <c r="A215" s="85" t="str">
        <f>Pasākumi_kārtas!V215</f>
        <v>VARAM</v>
      </c>
      <c r="B215" s="85">
        <f>Pasākumi_kārtas!A215</f>
        <v>6</v>
      </c>
      <c r="C215" s="85" t="str">
        <f>Pasākumi_kārtas!B215</f>
        <v>6.1.</v>
      </c>
      <c r="D215" s="86" t="str">
        <f>Pasākumi_kārtas!C215</f>
        <v>Pāreja uz klimatneitralitāti</v>
      </c>
      <c r="E215" s="85" t="str">
        <f>Pasākumi_kārtas!E215</f>
        <v>6.1.1.</v>
      </c>
      <c r="F215" s="86" t="str">
        <f>Pasākumi_kārtas!F215</f>
        <v>"Pārejas uz klimatneitralitāti radīto ekonomisko, sociālo un vides seku mazināšana visvairāk skartajos reģionos"</v>
      </c>
      <c r="G215" s="37" t="str">
        <f>Pasākumi_kārtas!J215</f>
        <v>6.1.1.3.</v>
      </c>
      <c r="H215" s="105" t="str">
        <f>Pasākumi_kārtas!K215</f>
        <v>Atbalsts uzņēmējdarbībai nepieciešamās publiskās infrastruktūras attīstībai, veicinot pāreju uz klimatneitrālu ekonomiku</v>
      </c>
      <c r="I215" s="37">
        <f>Pasākumi_kārtas!O215</f>
        <v>2</v>
      </c>
      <c r="J215" s="37" t="str">
        <f>Pasākumi_kārtas!P215</f>
        <v>TPF</v>
      </c>
      <c r="K215" s="106">
        <f>Pasākumi_kārtas!R215</f>
        <v>21602496</v>
      </c>
      <c r="L215" s="251">
        <v>20</v>
      </c>
      <c r="M215" s="106">
        <v>18362122</v>
      </c>
      <c r="N215" s="257">
        <v>48</v>
      </c>
      <c r="O215" s="106">
        <v>2160250</v>
      </c>
      <c r="P215" s="257">
        <v>52</v>
      </c>
      <c r="Q215" s="106">
        <v>1080124</v>
      </c>
      <c r="R215" s="251"/>
      <c r="S215" s="106"/>
      <c r="T215" s="251"/>
      <c r="U215" s="106"/>
      <c r="V215" s="37"/>
      <c r="W215" s="106"/>
      <c r="X215" s="2" t="b">
        <f t="shared" si="52"/>
        <v>1</v>
      </c>
      <c r="Y215" s="37">
        <v>1</v>
      </c>
      <c r="Z215" s="108">
        <f t="shared" si="57"/>
        <v>21602496</v>
      </c>
      <c r="AA215" s="37"/>
      <c r="AB215" s="108"/>
      <c r="AC215" s="37"/>
      <c r="AD215" s="108"/>
      <c r="AE215" s="37"/>
      <c r="AF215" s="108"/>
      <c r="AG215" s="2" t="b">
        <f t="shared" si="53"/>
        <v>1</v>
      </c>
      <c r="AH215" s="37">
        <v>32</v>
      </c>
      <c r="AI215" s="108">
        <f t="shared" si="58"/>
        <v>21602496</v>
      </c>
      <c r="AJ215" s="37"/>
      <c r="AK215" s="108"/>
      <c r="AL215" s="2" t="b">
        <f t="shared" si="61"/>
        <v>1</v>
      </c>
      <c r="AM215" s="37">
        <v>9</v>
      </c>
      <c r="AN215" s="108">
        <f t="shared" si="60"/>
        <v>21602496</v>
      </c>
      <c r="AO215" s="37"/>
      <c r="AP215" s="108"/>
      <c r="AQ215" s="2" t="b">
        <f t="shared" si="54"/>
        <v>1</v>
      </c>
      <c r="AR215" s="37">
        <v>3</v>
      </c>
      <c r="AS215" s="108">
        <f t="shared" si="55"/>
        <v>21602496</v>
      </c>
      <c r="AT215" s="108"/>
      <c r="AU215" s="108"/>
      <c r="AV215" s="2" t="b">
        <f t="shared" si="56"/>
        <v>1</v>
      </c>
    </row>
    <row r="216" spans="1:48" x14ac:dyDescent="0.2">
      <c r="A216" s="85" t="str">
        <f>Pasākumi_kārtas!V216</f>
        <v>EM</v>
      </c>
      <c r="B216" s="85">
        <f>Pasākumi_kārtas!A216</f>
        <v>6</v>
      </c>
      <c r="C216" s="85" t="str">
        <f>Pasākumi_kārtas!B216</f>
        <v>6.1.</v>
      </c>
      <c r="D216" s="86" t="str">
        <f>Pasākumi_kārtas!C216</f>
        <v>Pāreja uz klimatneitralitāti</v>
      </c>
      <c r="E216" s="85" t="str">
        <f>Pasākumi_kārtas!E216</f>
        <v>6.1.1.</v>
      </c>
      <c r="F216" s="86" t="str">
        <f>Pasākumi_kārtas!F216</f>
        <v>"Pārejas uz klimatneitralitāti radīto ekonomisko, sociālo un vides seku mazināšana visvairāk skartajos reģionos"</v>
      </c>
      <c r="G216" s="256" t="str">
        <f>Pasākumi_kārtas!J216</f>
        <v>6.1.1.4.</v>
      </c>
      <c r="H216" s="105" t="str">
        <f>Pasākumi_kārtas!K216</f>
        <v xml:space="preserve">Uzņēmējdarbības “zaļināšanas” un produktu attīstības pasākumi, veicinot energoefektivitātes paaugstināšanu un energoefektīvu tehnoloģiju ieviešanu uzņēmumos </v>
      </c>
      <c r="I216" s="37" t="str">
        <f>Pasākumi_kārtas!O216</f>
        <v>_</v>
      </c>
      <c r="J216" s="37" t="str">
        <f>Pasākumi_kārtas!P216</f>
        <v>TPF</v>
      </c>
      <c r="K216" s="106">
        <f>Pasākumi_kārtas!R216</f>
        <v>35298850</v>
      </c>
      <c r="L216" s="257">
        <v>40</v>
      </c>
      <c r="M216" s="106">
        <v>8824712</v>
      </c>
      <c r="N216" s="257">
        <v>48</v>
      </c>
      <c r="O216" s="106">
        <v>10589656</v>
      </c>
      <c r="P216" s="257">
        <v>50</v>
      </c>
      <c r="Q216" s="106">
        <v>3529885</v>
      </c>
      <c r="R216" s="257">
        <v>29</v>
      </c>
      <c r="S216" s="106">
        <v>5294827</v>
      </c>
      <c r="T216" s="252">
        <v>75</v>
      </c>
      <c r="U216" s="106">
        <v>3529885</v>
      </c>
      <c r="V216" s="257">
        <v>42</v>
      </c>
      <c r="W216" s="106">
        <v>3529885</v>
      </c>
      <c r="X216" s="2" t="b">
        <f t="shared" si="52"/>
        <v>1</v>
      </c>
      <c r="Y216" s="37">
        <v>5</v>
      </c>
      <c r="Z216" s="108">
        <v>16237470.58159476</v>
      </c>
      <c r="AA216" s="37">
        <v>3</v>
      </c>
      <c r="AB216" s="108">
        <v>19061379.418405242</v>
      </c>
      <c r="AC216" s="37"/>
      <c r="AD216" s="108"/>
      <c r="AE216" s="37"/>
      <c r="AF216" s="108"/>
      <c r="AG216" s="2" t="b">
        <f t="shared" si="53"/>
        <v>1</v>
      </c>
      <c r="AH216" s="37">
        <v>32</v>
      </c>
      <c r="AI216" s="108">
        <f t="shared" si="58"/>
        <v>35298850</v>
      </c>
      <c r="AJ216" s="37"/>
      <c r="AK216" s="108"/>
      <c r="AL216" s="2" t="b">
        <f t="shared" si="61"/>
        <v>1</v>
      </c>
      <c r="AM216" s="37">
        <v>9</v>
      </c>
      <c r="AN216" s="108">
        <f t="shared" si="60"/>
        <v>35298850</v>
      </c>
      <c r="AO216" s="37"/>
      <c r="AP216" s="108"/>
      <c r="AQ216" s="2" t="b">
        <f t="shared" si="54"/>
        <v>1</v>
      </c>
      <c r="AR216" s="37">
        <v>3</v>
      </c>
      <c r="AS216" s="108">
        <f t="shared" si="55"/>
        <v>35298850</v>
      </c>
      <c r="AT216" s="108"/>
      <c r="AU216" s="108"/>
      <c r="AV216" s="2" t="b">
        <f t="shared" si="56"/>
        <v>1</v>
      </c>
    </row>
    <row r="217" spans="1:48" x14ac:dyDescent="0.2">
      <c r="A217" s="85" t="str">
        <f>Pasākumi_kārtas!V217</f>
        <v>IZM</v>
      </c>
      <c r="B217" s="85">
        <f>Pasākumi_kārtas!A217</f>
        <v>6</v>
      </c>
      <c r="C217" s="85" t="str">
        <f>Pasākumi_kārtas!B217</f>
        <v>6.1.</v>
      </c>
      <c r="D217" s="86" t="str">
        <f>Pasākumi_kārtas!C217</f>
        <v>Pāreja uz klimatneitralitāti</v>
      </c>
      <c r="E217" s="85" t="str">
        <f>Pasākumi_kārtas!E217</f>
        <v>6.1.1.</v>
      </c>
      <c r="F217" s="86" t="str">
        <f>Pasākumi_kārtas!F217</f>
        <v>"Pārejas uz klimatneitralitāti radīto ekonomisko, sociālo un vides seku mazināšana visvairāk skartajos reģionos"</v>
      </c>
      <c r="G217" s="37" t="str">
        <f>Pasākumi_kārtas!J217</f>
        <v>6.1.1.5.</v>
      </c>
      <c r="H217" s="105" t="str">
        <f>Pasākumi_kārtas!K217</f>
        <v>Nodarbināto prasmju paaugstināšana un atbalsts kvalifikācijas iegūšanai, atbalsts darbaspēka mācībām saskaņā ar uzņēmumu pieprasījumu</v>
      </c>
      <c r="I217" s="37" t="str">
        <f>Pasākumi_kārtas!O217</f>
        <v>_</v>
      </c>
      <c r="J217" s="37" t="str">
        <f>Pasākumi_kārtas!P217</f>
        <v>TPF</v>
      </c>
      <c r="K217" s="106">
        <f>Pasākumi_kārtas!R217</f>
        <v>16946467</v>
      </c>
      <c r="L217" s="251">
        <v>151</v>
      </c>
      <c r="M217" s="106">
        <f>K217</f>
        <v>16946467</v>
      </c>
      <c r="N217" s="263"/>
      <c r="O217" s="106"/>
      <c r="P217" s="37"/>
      <c r="Q217" s="106"/>
      <c r="R217" s="37"/>
      <c r="S217" s="106"/>
      <c r="T217" s="37"/>
      <c r="U217" s="106"/>
      <c r="V217" s="37"/>
      <c r="W217" s="106"/>
      <c r="X217" s="2" t="b">
        <f t="shared" si="52"/>
        <v>1</v>
      </c>
      <c r="Y217" s="37">
        <v>1</v>
      </c>
      <c r="Z217" s="108">
        <f t="shared" ref="Z217:Z222" si="62">K217</f>
        <v>16946467</v>
      </c>
      <c r="AA217" s="37"/>
      <c r="AB217" s="108"/>
      <c r="AC217" s="37"/>
      <c r="AD217" s="108"/>
      <c r="AE217" s="37"/>
      <c r="AF217" s="108"/>
      <c r="AG217" s="2" t="b">
        <f t="shared" si="53"/>
        <v>1</v>
      </c>
      <c r="AH217" s="37">
        <v>33</v>
      </c>
      <c r="AI217" s="108">
        <f t="shared" si="58"/>
        <v>16946467</v>
      </c>
      <c r="AJ217" s="37"/>
      <c r="AK217" s="108"/>
      <c r="AL217" s="2" t="b">
        <f t="shared" si="61"/>
        <v>1</v>
      </c>
      <c r="AM217" s="37">
        <v>9</v>
      </c>
      <c r="AN217" s="108">
        <f t="shared" si="60"/>
        <v>16946467</v>
      </c>
      <c r="AO217" s="37"/>
      <c r="AP217" s="108"/>
      <c r="AQ217" s="2" t="b">
        <f t="shared" si="54"/>
        <v>1</v>
      </c>
      <c r="AR217" s="37">
        <v>3</v>
      </c>
      <c r="AS217" s="108">
        <f t="shared" si="55"/>
        <v>16946467</v>
      </c>
      <c r="AT217" s="108"/>
      <c r="AU217" s="108"/>
      <c r="AV217" s="2" t="b">
        <f t="shared" si="56"/>
        <v>1</v>
      </c>
    </row>
    <row r="218" spans="1:48" x14ac:dyDescent="0.2">
      <c r="A218" s="85" t="str">
        <f>Pasākumi_kārtas!V218</f>
        <v>VARAM</v>
      </c>
      <c r="B218" s="85">
        <f>Pasākumi_kārtas!A218</f>
        <v>6</v>
      </c>
      <c r="C218" s="85" t="str">
        <f>Pasākumi_kārtas!B218</f>
        <v>6.1.</v>
      </c>
      <c r="D218" s="86" t="str">
        <f>Pasākumi_kārtas!C218</f>
        <v>Pāreja uz klimatneitralitāti</v>
      </c>
      <c r="E218" s="85" t="str">
        <f>Pasākumi_kārtas!E218</f>
        <v>6.1.1.</v>
      </c>
      <c r="F218" s="86" t="str">
        <f>Pasākumi_kārtas!F218</f>
        <v>"Pārejas uz klimatneitralitāti radīto ekonomisko, sociālo un vides seku mazināšana visvairāk skartajos reģionos"</v>
      </c>
      <c r="G218" s="37" t="str">
        <f>Pasākumi_kārtas!J218</f>
        <v>6.1.1.6.</v>
      </c>
      <c r="H218" s="105" t="str">
        <f>Pasākumi_kārtas!K218</f>
        <v xml:space="preserve">Bezemisiju transportlīdzekļu izmantošanas veicināšana pašvaldībās </v>
      </c>
      <c r="I218" s="37">
        <f>Pasākumi_kārtas!O218</f>
        <v>1</v>
      </c>
      <c r="J218" s="37" t="str">
        <f>Pasākumi_kārtas!P218</f>
        <v>TPF</v>
      </c>
      <c r="K218" s="106">
        <f>Pasākumi_kārtas!R218</f>
        <v>6480093</v>
      </c>
      <c r="L218" s="264">
        <v>82</v>
      </c>
      <c r="M218" s="120">
        <f>K218</f>
        <v>6480093</v>
      </c>
      <c r="N218" s="265"/>
      <c r="O218" s="120"/>
      <c r="P218" s="84"/>
      <c r="Q218" s="120"/>
      <c r="R218" s="84"/>
      <c r="S218" s="120"/>
      <c r="T218" s="84"/>
      <c r="U218" s="120"/>
      <c r="V218" s="84"/>
      <c r="W218" s="120"/>
      <c r="X218" s="2" t="b">
        <f t="shared" si="52"/>
        <v>1</v>
      </c>
      <c r="Y218" s="84">
        <v>1</v>
      </c>
      <c r="Z218" s="266">
        <f t="shared" si="62"/>
        <v>6480093</v>
      </c>
      <c r="AA218" s="84"/>
      <c r="AB218" s="266"/>
      <c r="AC218" s="84"/>
      <c r="AD218" s="266"/>
      <c r="AE218" s="84"/>
      <c r="AF218" s="266"/>
      <c r="AG218" s="2" t="b">
        <f t="shared" si="53"/>
        <v>1</v>
      </c>
      <c r="AH218" s="29">
        <v>33</v>
      </c>
      <c r="AI218" s="262">
        <f t="shared" si="58"/>
        <v>6480093</v>
      </c>
      <c r="AJ218" s="29"/>
      <c r="AK218" s="262"/>
      <c r="AL218" s="2" t="b">
        <f t="shared" si="61"/>
        <v>1</v>
      </c>
      <c r="AM218" s="29">
        <v>9</v>
      </c>
      <c r="AN218" s="262">
        <f t="shared" si="60"/>
        <v>6480093</v>
      </c>
      <c r="AO218" s="29"/>
      <c r="AP218" s="262"/>
      <c r="AQ218" s="2" t="b">
        <f t="shared" si="54"/>
        <v>1</v>
      </c>
      <c r="AR218" s="29">
        <v>3</v>
      </c>
      <c r="AS218" s="262">
        <f t="shared" si="55"/>
        <v>6480093</v>
      </c>
      <c r="AT218" s="262"/>
      <c r="AU218" s="262"/>
      <c r="AV218" s="2" t="b">
        <f t="shared" si="56"/>
        <v>1</v>
      </c>
    </row>
    <row r="219" spans="1:48" x14ac:dyDescent="0.2">
      <c r="A219" s="85" t="str">
        <f>Pasākumi_kārtas!V219</f>
        <v>VARAM</v>
      </c>
      <c r="B219" s="85">
        <f>Pasākumi_kārtas!A219</f>
        <v>6</v>
      </c>
      <c r="C219" s="85" t="str">
        <f>Pasākumi_kārtas!B219</f>
        <v>6.1.</v>
      </c>
      <c r="D219" s="86" t="str">
        <f>Pasākumi_kārtas!C219</f>
        <v>Pāreja uz klimatneitralitāti</v>
      </c>
      <c r="E219" s="85" t="str">
        <f>Pasākumi_kārtas!E219</f>
        <v>6.1.1.</v>
      </c>
      <c r="F219" s="86" t="str">
        <f>Pasākumi_kārtas!F219</f>
        <v>"Pārejas uz klimatneitralitāti radīto ekonomisko, sociālo un vides seku mazināšana visvairāk skartajos reģionos"</v>
      </c>
      <c r="G219" s="37" t="str">
        <f>Pasākumi_kārtas!J219</f>
        <v>6.1.1.7.</v>
      </c>
      <c r="H219" s="105" t="str">
        <f>Pasākumi_kārtas!K219</f>
        <v>Eiropas Savienības nozīmes biotopu vai purvu ekosistēmu atjaunošana</v>
      </c>
      <c r="I219" s="37" t="str">
        <f>Pasākumi_kārtas!O219</f>
        <v>_</v>
      </c>
      <c r="J219" s="37" t="str">
        <f>Pasākumi_kārtas!P219</f>
        <v>TPF</v>
      </c>
      <c r="K219" s="106">
        <f>Pasākumi_kārtas!R219</f>
        <v>6000000</v>
      </c>
      <c r="L219" s="252">
        <v>79</v>
      </c>
      <c r="M219" s="254">
        <f>K219</f>
        <v>6000000</v>
      </c>
      <c r="N219" s="251"/>
      <c r="O219" s="106"/>
      <c r="P219" s="37"/>
      <c r="Q219" s="106"/>
      <c r="R219" s="37"/>
      <c r="S219" s="106"/>
      <c r="T219" s="37"/>
      <c r="U219" s="106"/>
      <c r="V219" s="37"/>
      <c r="W219" s="106"/>
      <c r="X219" s="2" t="b">
        <f t="shared" si="52"/>
        <v>1</v>
      </c>
      <c r="Y219" s="37">
        <v>1</v>
      </c>
      <c r="Z219" s="108">
        <f t="shared" si="62"/>
        <v>6000000</v>
      </c>
      <c r="AA219" s="37"/>
      <c r="AB219" s="108"/>
      <c r="AC219" s="37"/>
      <c r="AD219" s="108"/>
      <c r="AE219" s="37"/>
      <c r="AF219" s="108"/>
      <c r="AG219" s="2" t="b">
        <f t="shared" si="53"/>
        <v>1</v>
      </c>
      <c r="AH219" s="37">
        <v>32</v>
      </c>
      <c r="AI219" s="108">
        <f t="shared" si="58"/>
        <v>6000000</v>
      </c>
      <c r="AJ219" s="37"/>
      <c r="AK219" s="108"/>
      <c r="AL219" s="2" t="b">
        <f t="shared" si="61"/>
        <v>1</v>
      </c>
      <c r="AM219" s="37">
        <v>9</v>
      </c>
      <c r="AN219" s="108">
        <f t="shared" si="60"/>
        <v>6000000</v>
      </c>
      <c r="AO219" s="37"/>
      <c r="AP219" s="108"/>
      <c r="AQ219" s="2" t="b">
        <f t="shared" si="54"/>
        <v>1</v>
      </c>
      <c r="AR219" s="37">
        <v>3</v>
      </c>
      <c r="AS219" s="108">
        <f t="shared" si="55"/>
        <v>6000000</v>
      </c>
      <c r="AT219" s="108"/>
      <c r="AU219" s="108"/>
      <c r="AV219" s="2" t="b">
        <f t="shared" si="56"/>
        <v>1</v>
      </c>
    </row>
    <row r="220" spans="1:48" x14ac:dyDescent="0.2">
      <c r="A220" s="85" t="str">
        <f>Pasākumi_kārtas!V220</f>
        <v>VARAM</v>
      </c>
      <c r="B220" s="85">
        <f>Pasākumi_kārtas!A220</f>
        <v>6</v>
      </c>
      <c r="C220" s="85" t="str">
        <f>Pasākumi_kārtas!B220</f>
        <v>6.1.</v>
      </c>
      <c r="D220" s="86" t="str">
        <f>Pasākumi_kārtas!C220</f>
        <v>Pāreja uz klimatneitralitāti</v>
      </c>
      <c r="E220" s="85" t="str">
        <f>Pasākumi_kārtas!E220</f>
        <v>6.1.1.</v>
      </c>
      <c r="F220" s="86" t="str">
        <f>Pasākumi_kārtas!F220</f>
        <v>"Pārejas uz klimatneitralitāti radīto ekonomisko, sociālo un vides seku mazināšana visvairāk skartajos reģionos"</v>
      </c>
      <c r="G220" s="37" t="str">
        <f>Pasākumi_kārtas!J220</f>
        <v>6.1.1.8.</v>
      </c>
      <c r="H220" s="105" t="str">
        <f>Pasākumi_kārtas!K220</f>
        <v>Pašvaldību un reģionu speciālistu prasmju paaugstināšana klimatneitrālas ekonomikas un sociālekonomisko seku saistībā ar klimata pārmaiņām mazināšanas jautājumos</v>
      </c>
      <c r="I220" s="37" t="str">
        <f>Pasākumi_kārtas!O220</f>
        <v>_</v>
      </c>
      <c r="J220" s="37" t="str">
        <f>Pasākumi_kārtas!P220</f>
        <v>TPF</v>
      </c>
      <c r="K220" s="106">
        <f>Pasākumi_kārtas!R220</f>
        <v>1532920</v>
      </c>
      <c r="L220" s="251">
        <v>170</v>
      </c>
      <c r="M220" s="106">
        <v>1532920</v>
      </c>
      <c r="N220" s="251"/>
      <c r="O220" s="106"/>
      <c r="P220" s="251"/>
      <c r="Q220" s="106"/>
      <c r="R220" s="251"/>
      <c r="S220" s="106"/>
      <c r="T220" s="251"/>
      <c r="U220" s="106"/>
      <c r="V220" s="37"/>
      <c r="W220" s="106"/>
      <c r="X220" s="2" t="b">
        <f t="shared" si="52"/>
        <v>1</v>
      </c>
      <c r="Y220" s="37">
        <v>1</v>
      </c>
      <c r="Z220" s="108">
        <f t="shared" si="62"/>
        <v>1532920</v>
      </c>
      <c r="AA220" s="37"/>
      <c r="AB220" s="108"/>
      <c r="AC220" s="37"/>
      <c r="AD220" s="108"/>
      <c r="AE220" s="37"/>
      <c r="AF220" s="108"/>
      <c r="AG220" s="2" t="b">
        <f t="shared" si="53"/>
        <v>1</v>
      </c>
      <c r="AH220" s="37">
        <v>33</v>
      </c>
      <c r="AI220" s="108">
        <f t="shared" si="58"/>
        <v>1532920</v>
      </c>
      <c r="AJ220" s="37"/>
      <c r="AK220" s="108"/>
      <c r="AL220" s="2" t="b">
        <f t="shared" si="61"/>
        <v>1</v>
      </c>
      <c r="AM220" s="37">
        <v>9</v>
      </c>
      <c r="AN220" s="108">
        <f t="shared" si="60"/>
        <v>1532920</v>
      </c>
      <c r="AO220" s="37"/>
      <c r="AP220" s="108"/>
      <c r="AQ220" s="2" t="b">
        <f t="shared" si="54"/>
        <v>1</v>
      </c>
      <c r="AR220" s="37">
        <v>3</v>
      </c>
      <c r="AS220" s="108">
        <f t="shared" si="55"/>
        <v>1532920</v>
      </c>
      <c r="AT220" s="108"/>
      <c r="AU220" s="108"/>
      <c r="AV220" s="2" t="b">
        <f t="shared" si="56"/>
        <v>1</v>
      </c>
    </row>
    <row r="221" spans="1:48" s="149" customFormat="1" x14ac:dyDescent="0.2">
      <c r="A221" s="85" t="str">
        <f>Pasākumi_kārtas!V221</f>
        <v>FM</v>
      </c>
      <c r="B221" s="85">
        <f>Pasākumi_kārtas!A221</f>
        <v>7</v>
      </c>
      <c r="C221" s="85" t="str">
        <f>Pasākumi_kārtas!B221</f>
        <v>7.1.</v>
      </c>
      <c r="D221" s="86" t="str">
        <f>Pasākumi_kārtas!C221</f>
        <v>Kapacitātes stiprināšanas pasākumi</v>
      </c>
      <c r="E221" s="85" t="str">
        <f>Pasākumi_kārtas!E221</f>
        <v>7.1.1.</v>
      </c>
      <c r="F221" s="86" t="str">
        <f>Pasākumi_kārtas!F221</f>
        <v>Kapacitātes stiprināšanas pasākumi - Administratīvās kapacitātes ceļakarte</v>
      </c>
      <c r="G221" s="37" t="str">
        <f>Pasākumi_kārtas!J221</f>
        <v>7.1.1.0.</v>
      </c>
      <c r="H221" s="105" t="str">
        <f>Pasākumi_kārtas!K221</f>
        <v>Administratīvās kapacitātes ceļakarte (TP prioritāte)</v>
      </c>
      <c r="I221" s="37" t="str">
        <f>Pasākumi_kārtas!O221</f>
        <v>_</v>
      </c>
      <c r="J221" s="37" t="str">
        <f>Pasākumi_kārtas!P221</f>
        <v>ESF</v>
      </c>
      <c r="K221" s="106">
        <f>Pasākumi_kārtas!R221</f>
        <v>1643848</v>
      </c>
      <c r="L221" s="251">
        <v>182</v>
      </c>
      <c r="M221" s="132">
        <f>K221</f>
        <v>1643848</v>
      </c>
      <c r="N221" s="39"/>
      <c r="O221" s="132"/>
      <c r="P221" s="29"/>
      <c r="Q221" s="132"/>
      <c r="R221" s="29"/>
      <c r="S221" s="132"/>
      <c r="T221" s="29"/>
      <c r="U221" s="132"/>
      <c r="V221" s="29"/>
      <c r="W221" s="132"/>
      <c r="X221" s="9" t="b">
        <f t="shared" si="52"/>
        <v>1</v>
      </c>
      <c r="Y221" s="29">
        <v>1</v>
      </c>
      <c r="Z221" s="267">
        <f t="shared" si="62"/>
        <v>1643848</v>
      </c>
      <c r="AA221" s="29"/>
      <c r="AB221" s="262"/>
      <c r="AC221" s="29"/>
      <c r="AD221" s="262"/>
      <c r="AE221" s="29"/>
      <c r="AF221" s="262"/>
      <c r="AG221" s="2" t="b">
        <f t="shared" si="53"/>
        <v>1</v>
      </c>
      <c r="AH221" s="29">
        <v>33</v>
      </c>
      <c r="AI221" s="262">
        <f t="shared" si="58"/>
        <v>1643848</v>
      </c>
      <c r="AJ221" s="29"/>
      <c r="AK221" s="262"/>
      <c r="AL221" s="2" t="b">
        <f t="shared" si="61"/>
        <v>1</v>
      </c>
      <c r="AM221" s="29">
        <v>9</v>
      </c>
      <c r="AN221" s="262">
        <f t="shared" si="60"/>
        <v>1643848</v>
      </c>
      <c r="AO221" s="29"/>
      <c r="AP221" s="262"/>
      <c r="AQ221" s="2" t="b">
        <f t="shared" si="54"/>
        <v>1</v>
      </c>
      <c r="AR221" s="29">
        <v>3</v>
      </c>
      <c r="AS221" s="262">
        <f t="shared" si="55"/>
        <v>1643848</v>
      </c>
      <c r="AT221" s="262"/>
      <c r="AU221" s="262"/>
      <c r="AV221" s="2" t="b">
        <f t="shared" si="56"/>
        <v>1</v>
      </c>
    </row>
    <row r="222" spans="1:48" s="149" customFormat="1" x14ac:dyDescent="0.2">
      <c r="A222" s="85" t="str">
        <f>Pasākumi_kārtas!V222</f>
        <v>FM</v>
      </c>
      <c r="B222" s="85">
        <f>Pasākumi_kārtas!A222</f>
        <v>7</v>
      </c>
      <c r="C222" s="85" t="str">
        <f>Pasākumi_kārtas!B222</f>
        <v>7.1.</v>
      </c>
      <c r="D222" s="86" t="str">
        <f>Pasākumi_kārtas!C222</f>
        <v>Kapacitātes stiprināšanas pasākumi</v>
      </c>
      <c r="E222" s="85" t="str">
        <f>Pasākumi_kārtas!E222</f>
        <v>7.1.2.</v>
      </c>
      <c r="F222" s="86" t="str">
        <f>Pasākumi_kārtas!F222</f>
        <v>Kapacitātes stiprināšanas pasākumi - Kohēzijas politikas fondu vadības informācijas sistēmas attīstība</v>
      </c>
      <c r="G222" s="37" t="str">
        <f>Pasākumi_kārtas!J222</f>
        <v>7.1.2.0.</v>
      </c>
      <c r="H222" s="105" t="str">
        <f>Pasākumi_kārtas!K222</f>
        <v>KPVIS attīstība (TP prioritāte)</v>
      </c>
      <c r="I222" s="37" t="str">
        <f>Pasākumi_kārtas!O222</f>
        <v>_</v>
      </c>
      <c r="J222" s="37" t="str">
        <f>Pasākumi_kārtas!P222</f>
        <v>ERAF</v>
      </c>
      <c r="K222" s="106">
        <f>Pasākumi_kārtas!R222</f>
        <v>3000000</v>
      </c>
      <c r="L222" s="251">
        <v>182</v>
      </c>
      <c r="M222" s="132">
        <f>K222</f>
        <v>3000000</v>
      </c>
      <c r="N222" s="39"/>
      <c r="O222" s="132"/>
      <c r="P222" s="29"/>
      <c r="Q222" s="132"/>
      <c r="R222" s="29"/>
      <c r="S222" s="132"/>
      <c r="T222" s="29"/>
      <c r="U222" s="132"/>
      <c r="V222" s="29"/>
      <c r="W222" s="132"/>
      <c r="X222" s="9" t="b">
        <f t="shared" si="52"/>
        <v>1</v>
      </c>
      <c r="Y222" s="29">
        <v>1</v>
      </c>
      <c r="Z222" s="267">
        <f t="shared" si="62"/>
        <v>3000000</v>
      </c>
      <c r="AA222" s="29"/>
      <c r="AB222" s="262"/>
      <c r="AC222" s="29"/>
      <c r="AD222" s="262"/>
      <c r="AE222" s="29"/>
      <c r="AF222" s="262"/>
      <c r="AG222" s="2" t="b">
        <f t="shared" si="53"/>
        <v>1</v>
      </c>
      <c r="AH222" s="29">
        <v>33</v>
      </c>
      <c r="AI222" s="262">
        <f t="shared" si="58"/>
        <v>3000000</v>
      </c>
      <c r="AJ222" s="29"/>
      <c r="AK222" s="262"/>
      <c r="AL222" s="2" t="b">
        <f t="shared" si="61"/>
        <v>1</v>
      </c>
      <c r="AM222" s="29">
        <v>9</v>
      </c>
      <c r="AN222" s="262">
        <f t="shared" si="60"/>
        <v>3000000</v>
      </c>
      <c r="AO222" s="29"/>
      <c r="AP222" s="262"/>
      <c r="AQ222" s="2" t="b">
        <f t="shared" si="54"/>
        <v>1</v>
      </c>
      <c r="AR222" s="29">
        <v>3</v>
      </c>
      <c r="AS222" s="262">
        <f t="shared" si="55"/>
        <v>3000000</v>
      </c>
      <c r="AT222" s="262"/>
      <c r="AU222" s="262"/>
      <c r="AV222" s="2" t="b">
        <f t="shared" si="56"/>
        <v>1</v>
      </c>
    </row>
    <row r="223" spans="1:48" x14ac:dyDescent="0.2">
      <c r="J223" s="268"/>
      <c r="K223" s="75">
        <f>SUBTOTAL(9,K5:K222)</f>
        <v>4230803474</v>
      </c>
      <c r="L223" s="75"/>
      <c r="M223" s="75">
        <f>SUBTOTAL(9,M5:M222)</f>
        <v>3143625427</v>
      </c>
      <c r="N223" s="75"/>
      <c r="O223" s="75">
        <f>SUBTOTAL(9,O5:O222)</f>
        <v>577678662</v>
      </c>
      <c r="P223" s="75"/>
      <c r="Q223" s="75">
        <f>SUBTOTAL(9,Q5:Q222)</f>
        <v>383696199</v>
      </c>
      <c r="R223" s="75"/>
      <c r="S223" s="75">
        <f>SUBTOTAL(9,S5:S222)</f>
        <v>111230737</v>
      </c>
      <c r="T223" s="75"/>
      <c r="U223" s="75">
        <f>SUBTOTAL(9,U5:U222)</f>
        <v>11042564</v>
      </c>
      <c r="V223" s="75"/>
      <c r="W223" s="75">
        <f>SUBTOTAL(9,W5:W222)</f>
        <v>3529885</v>
      </c>
      <c r="X223" s="2" t="b">
        <f t="shared" si="52"/>
        <v>1</v>
      </c>
      <c r="Z223" s="75">
        <f>SUM(Z5:Z222)</f>
        <v>4118094072.5815949</v>
      </c>
      <c r="AA223" s="75"/>
      <c r="AB223" s="75">
        <f>SUM(AB5:AB222)</f>
        <v>98098390.418405235</v>
      </c>
      <c r="AC223" s="75"/>
      <c r="AD223" s="75">
        <f>SUM(AD5:AD222)</f>
        <v>14611011</v>
      </c>
      <c r="AE223" s="75"/>
      <c r="AF223" s="75">
        <f>SUM(AF5:AF222)</f>
        <v>0</v>
      </c>
      <c r="AI223" s="75">
        <f>SUM(AI5:AI222)</f>
        <v>4230803474</v>
      </c>
      <c r="AJ223" s="75"/>
      <c r="AK223" s="75">
        <f>SUM(AK5:AK222)</f>
        <v>0</v>
      </c>
      <c r="AN223" s="75">
        <f>SUM(AN5:AN222)</f>
        <v>4167258745</v>
      </c>
      <c r="AO223" s="75"/>
      <c r="AP223" s="75">
        <f>SUM(AP5:AP222)</f>
        <v>63544729</v>
      </c>
      <c r="AQ223" s="75"/>
      <c r="AR223" s="75"/>
      <c r="AS223" s="75">
        <f>ROUND(SUM(AS5:AS222),0)</f>
        <v>4230803474</v>
      </c>
      <c r="AT223" s="75"/>
      <c r="AU223" s="75">
        <f>SUM(AU5:AU222)</f>
        <v>0</v>
      </c>
      <c r="AV223" s="75"/>
    </row>
    <row r="224" spans="1:48" x14ac:dyDescent="0.2">
      <c r="K224" s="89" t="b">
        <f>K223=K225</f>
        <v>1</v>
      </c>
      <c r="L224" s="6"/>
      <c r="M224" s="6"/>
      <c r="N224" s="6"/>
      <c r="O224" s="6"/>
      <c r="P224" s="6"/>
      <c r="Q224" s="17"/>
      <c r="R224" s="6"/>
      <c r="S224" s="6"/>
      <c r="T224" s="6"/>
      <c r="U224" s="6"/>
      <c r="V224" s="6"/>
      <c r="W224" s="6"/>
      <c r="Y224" s="75">
        <f>ROUND(Z223+AB223+AD223+AF223,0)</f>
        <v>4230803474</v>
      </c>
      <c r="AH224" s="75">
        <f>ROUND(AI223+AK223,0)</f>
        <v>4230803474</v>
      </c>
      <c r="AM224" s="75">
        <f>ROUND(AN223+AP223,0)</f>
        <v>4230803474</v>
      </c>
      <c r="AR224" s="75">
        <f>AS223+AU223</f>
        <v>4230803474</v>
      </c>
    </row>
    <row r="225" spans="8:43" x14ac:dyDescent="0.2">
      <c r="K225" s="137">
        <f>M223+O223+Q223+S223+U223+W223</f>
        <v>4230803474</v>
      </c>
    </row>
    <row r="226" spans="8:43" x14ac:dyDescent="0.2">
      <c r="K226" s="137"/>
      <c r="M226" s="269"/>
    </row>
    <row r="227" spans="8:43" x14ac:dyDescent="0.2">
      <c r="J227" s="270"/>
      <c r="K227" s="18"/>
      <c r="L227" s="18"/>
      <c r="M227" s="88"/>
      <c r="N227" s="88"/>
      <c r="O227" s="88"/>
      <c r="P227" s="88"/>
      <c r="Q227" s="88"/>
      <c r="R227" s="18"/>
      <c r="T227" s="18"/>
      <c r="V227" s="18"/>
      <c r="X227" s="18"/>
    </row>
    <row r="228" spans="8:43" x14ac:dyDescent="0.2">
      <c r="J228" s="270"/>
      <c r="K228" s="18"/>
      <c r="L228" s="18"/>
      <c r="M228" s="88"/>
      <c r="N228" s="88"/>
      <c r="O228" s="88"/>
      <c r="P228" s="88"/>
      <c r="Q228" s="88"/>
      <c r="R228" s="18"/>
      <c r="T228" s="18"/>
      <c r="V228" s="18"/>
      <c r="X228" s="18"/>
      <c r="AK228" s="5"/>
      <c r="AL228" s="5"/>
      <c r="AN228" s="5"/>
      <c r="AP228" s="5"/>
      <c r="AQ228" s="5"/>
    </row>
    <row r="229" spans="8:43" x14ac:dyDescent="0.2">
      <c r="L229" s="3"/>
      <c r="M229" s="3"/>
      <c r="N229" s="3"/>
      <c r="O229" s="3"/>
      <c r="P229" s="3"/>
      <c r="Q229" s="3"/>
      <c r="R229" s="3"/>
      <c r="S229" s="3"/>
      <c r="T229" s="3"/>
      <c r="U229" s="3"/>
      <c r="V229" s="18"/>
      <c r="AK229" s="5"/>
      <c r="AL229" s="5"/>
      <c r="AN229" s="5"/>
      <c r="AP229" s="5"/>
      <c r="AQ229" s="5"/>
    </row>
    <row r="230" spans="8:43" x14ac:dyDescent="0.2">
      <c r="L230" s="3"/>
      <c r="M230" s="3"/>
      <c r="N230" s="3"/>
      <c r="O230" s="3"/>
      <c r="P230" s="3"/>
      <c r="Q230" s="3"/>
      <c r="R230" s="3"/>
      <c r="S230" s="3"/>
      <c r="T230" s="3"/>
      <c r="U230" s="3"/>
      <c r="V230" s="271"/>
      <c r="W230" s="271"/>
      <c r="X230" s="271"/>
      <c r="Y230" s="271"/>
      <c r="Z230" s="272"/>
      <c r="AA230" s="271"/>
      <c r="AB230" s="271"/>
      <c r="AC230" s="271"/>
      <c r="AD230" s="271"/>
      <c r="AE230" s="271"/>
      <c r="AJ230" s="10"/>
      <c r="AK230" s="5"/>
      <c r="AL230" s="5"/>
      <c r="AN230" s="5"/>
      <c r="AP230" s="5"/>
      <c r="AQ230" s="5"/>
    </row>
    <row r="231" spans="8:43" x14ac:dyDescent="0.2">
      <c r="I231" s="271"/>
      <c r="J231" s="271"/>
      <c r="L231" s="3"/>
      <c r="M231" s="3"/>
      <c r="N231" s="3"/>
      <c r="O231" s="3"/>
      <c r="P231" s="3"/>
      <c r="Q231" s="3"/>
      <c r="R231" s="3"/>
      <c r="S231" s="3"/>
      <c r="T231" s="3"/>
      <c r="U231" s="3"/>
      <c r="V231" s="271"/>
      <c r="W231" s="271"/>
      <c r="X231" s="271"/>
      <c r="Y231" s="271"/>
      <c r="Z231" s="271"/>
      <c r="AA231" s="271"/>
      <c r="AB231" s="271"/>
      <c r="AC231" s="271"/>
      <c r="AD231" s="271"/>
      <c r="AE231" s="271"/>
      <c r="AK231" s="5"/>
      <c r="AL231" s="5"/>
      <c r="AN231" s="5"/>
      <c r="AP231" s="5"/>
      <c r="AQ231" s="5"/>
    </row>
    <row r="232" spans="8:43" x14ac:dyDescent="0.2">
      <c r="I232" s="271"/>
      <c r="J232" s="271"/>
      <c r="L232" s="3"/>
      <c r="M232" s="3"/>
      <c r="N232" s="3"/>
      <c r="O232" s="3"/>
      <c r="P232" s="3"/>
      <c r="Q232" s="3"/>
      <c r="R232" s="3"/>
      <c r="S232" s="3"/>
      <c r="T232" s="3"/>
      <c r="U232" s="3"/>
      <c r="V232" s="271"/>
      <c r="W232" s="271"/>
      <c r="X232" s="271"/>
      <c r="Y232" s="271"/>
      <c r="Z232" s="271"/>
      <c r="AA232" s="271"/>
      <c r="AB232" s="271"/>
      <c r="AC232" s="271"/>
      <c r="AD232" s="271"/>
      <c r="AE232" s="271"/>
      <c r="AK232" s="5"/>
      <c r="AL232" s="5"/>
      <c r="AN232" s="5"/>
      <c r="AP232" s="5"/>
      <c r="AQ232" s="5"/>
    </row>
    <row r="233" spans="8:43" x14ac:dyDescent="0.2">
      <c r="I233" s="271"/>
      <c r="J233" s="271"/>
      <c r="L233" s="3"/>
      <c r="M233" s="3"/>
      <c r="N233" s="3"/>
      <c r="O233" s="3"/>
      <c r="P233" s="3"/>
      <c r="Q233" s="3"/>
      <c r="R233" s="3"/>
      <c r="S233" s="3"/>
      <c r="T233" s="3"/>
      <c r="U233" s="3"/>
      <c r="V233" s="271"/>
      <c r="W233" s="271"/>
      <c r="X233" s="271"/>
      <c r="Y233" s="271"/>
      <c r="Z233" s="271"/>
      <c r="AA233" s="271"/>
      <c r="AB233" s="271"/>
      <c r="AC233" s="271"/>
      <c r="AD233" s="271"/>
      <c r="AE233" s="271"/>
      <c r="AK233" s="5"/>
      <c r="AL233" s="5"/>
      <c r="AN233" s="5"/>
      <c r="AP233" s="5"/>
      <c r="AQ233" s="5"/>
    </row>
    <row r="234" spans="8:43" x14ac:dyDescent="0.2">
      <c r="I234" s="271"/>
      <c r="J234" s="271"/>
      <c r="L234" s="3"/>
      <c r="M234" s="3"/>
      <c r="N234" s="3"/>
      <c r="O234" s="3"/>
      <c r="P234" s="3"/>
      <c r="Q234" s="3"/>
      <c r="R234" s="3"/>
      <c r="S234" s="3"/>
      <c r="T234" s="3"/>
      <c r="U234" s="3"/>
      <c r="V234" s="271"/>
      <c r="W234" s="271"/>
      <c r="X234" s="271"/>
      <c r="Y234" s="271"/>
      <c r="Z234" s="271"/>
      <c r="AA234" s="271"/>
      <c r="AB234" s="271"/>
      <c r="AC234" s="271"/>
      <c r="AD234" s="271"/>
      <c r="AE234" s="271"/>
      <c r="AK234" s="5"/>
      <c r="AL234" s="5"/>
      <c r="AN234" s="5"/>
      <c r="AP234" s="5"/>
      <c r="AQ234" s="5"/>
    </row>
    <row r="235" spans="8:43" x14ac:dyDescent="0.2">
      <c r="J235" s="271"/>
      <c r="L235" s="3"/>
      <c r="M235" s="3"/>
      <c r="N235" s="3"/>
      <c r="O235" s="3"/>
      <c r="P235" s="3"/>
      <c r="Q235" s="3"/>
      <c r="R235" s="3"/>
      <c r="S235" s="3"/>
      <c r="T235" s="3"/>
      <c r="U235" s="3"/>
      <c r="V235" s="271"/>
      <c r="W235" s="271"/>
      <c r="X235" s="271"/>
      <c r="Y235" s="271"/>
      <c r="Z235" s="271"/>
      <c r="AA235" s="271"/>
      <c r="AB235" s="271"/>
      <c r="AC235" s="271"/>
      <c r="AD235" s="271"/>
      <c r="AE235" s="271"/>
      <c r="AK235" s="5"/>
      <c r="AL235" s="5"/>
      <c r="AN235" s="5"/>
      <c r="AP235" s="5"/>
      <c r="AQ235" s="5"/>
    </row>
    <row r="236" spans="8:43" x14ac:dyDescent="0.2">
      <c r="J236" s="271"/>
      <c r="L236" s="3"/>
      <c r="M236" s="3"/>
      <c r="N236" s="3"/>
      <c r="O236" s="3"/>
      <c r="P236" s="3"/>
      <c r="Q236" s="3"/>
      <c r="R236" s="3"/>
      <c r="S236" s="3"/>
      <c r="T236" s="3"/>
      <c r="U236" s="3"/>
      <c r="V236" s="271"/>
      <c r="W236" s="271"/>
      <c r="X236" s="271"/>
      <c r="Y236" s="271"/>
      <c r="Z236" s="271"/>
      <c r="AA236" s="271"/>
      <c r="AB236" s="271"/>
      <c r="AC236" s="271"/>
      <c r="AD236" s="271"/>
      <c r="AE236" s="271"/>
      <c r="AN236" s="5"/>
      <c r="AP236" s="5"/>
      <c r="AQ236" s="5"/>
    </row>
    <row r="237" spans="8:43" x14ac:dyDescent="0.2">
      <c r="J237" s="17"/>
      <c r="L237" s="3"/>
      <c r="M237" s="3"/>
      <c r="N237" s="3"/>
      <c r="O237" s="3"/>
      <c r="P237" s="3"/>
      <c r="Q237" s="3"/>
      <c r="R237" s="3"/>
      <c r="S237" s="3"/>
      <c r="T237" s="3"/>
      <c r="U237" s="3"/>
      <c r="V237" s="271"/>
      <c r="W237" s="271"/>
      <c r="X237" s="271"/>
      <c r="Y237" s="271"/>
      <c r="Z237" s="273"/>
      <c r="AA237" s="271"/>
      <c r="AB237" s="271"/>
      <c r="AC237" s="271"/>
      <c r="AD237" s="271"/>
      <c r="AE237" s="271"/>
    </row>
    <row r="238" spans="8:43" x14ac:dyDescent="0.2">
      <c r="H238" s="3" t="s">
        <v>1774</v>
      </c>
      <c r="J238" s="17"/>
      <c r="L238" s="3"/>
      <c r="M238" s="3"/>
      <c r="N238" s="3"/>
      <c r="O238" s="3"/>
      <c r="P238" s="3"/>
      <c r="Q238" s="3"/>
      <c r="R238" s="3"/>
      <c r="S238" s="3"/>
      <c r="T238" s="3"/>
      <c r="U238" s="3"/>
      <c r="V238" s="271"/>
      <c r="W238" s="271"/>
      <c r="X238" s="271"/>
      <c r="Y238" s="271"/>
      <c r="Z238" s="274"/>
      <c r="AA238" s="271"/>
      <c r="AB238" s="271"/>
      <c r="AC238" s="271"/>
      <c r="AD238" s="271"/>
      <c r="AE238" s="271"/>
    </row>
    <row r="239" spans="8:43" x14ac:dyDescent="0.2">
      <c r="J239" s="17"/>
      <c r="L239" s="3"/>
      <c r="M239" s="3"/>
      <c r="N239" s="3"/>
      <c r="O239" s="3"/>
      <c r="P239" s="3"/>
      <c r="Q239" s="3"/>
      <c r="R239" s="3"/>
      <c r="S239" s="3"/>
      <c r="T239" s="3"/>
      <c r="U239" s="3"/>
      <c r="V239" s="271"/>
      <c r="W239" s="271"/>
      <c r="X239" s="271"/>
      <c r="Y239" s="271"/>
      <c r="Z239" s="271"/>
      <c r="AA239" s="271"/>
      <c r="AB239" s="271"/>
      <c r="AC239" s="271"/>
      <c r="AD239" s="271"/>
      <c r="AE239" s="271"/>
    </row>
    <row r="240" spans="8:43" x14ac:dyDescent="0.2">
      <c r="J240" s="18"/>
      <c r="L240" s="3"/>
      <c r="M240" s="3"/>
      <c r="N240" s="3"/>
      <c r="O240" s="3"/>
      <c r="P240" s="3"/>
      <c r="Q240" s="3"/>
      <c r="R240" s="3"/>
      <c r="S240" s="3"/>
      <c r="T240" s="3"/>
      <c r="U240" s="3"/>
      <c r="V240" s="271"/>
      <c r="W240" s="271"/>
      <c r="X240" s="275"/>
      <c r="Y240" s="275"/>
      <c r="Z240" s="271"/>
    </row>
    <row r="241" spans="10:26" x14ac:dyDescent="0.2">
      <c r="L241" s="3"/>
      <c r="M241" s="3"/>
      <c r="N241" s="3"/>
      <c r="O241" s="3"/>
      <c r="P241" s="3"/>
      <c r="Q241" s="3"/>
      <c r="R241" s="3"/>
      <c r="S241" s="3"/>
      <c r="T241" s="3"/>
      <c r="U241" s="3"/>
      <c r="V241" s="271"/>
      <c r="W241" s="271"/>
      <c r="X241" s="275"/>
      <c r="Y241" s="275"/>
      <c r="Z241" s="271"/>
    </row>
    <row r="242" spans="10:26" x14ac:dyDescent="0.2">
      <c r="J242" s="18"/>
      <c r="L242" s="3"/>
      <c r="M242" s="3"/>
      <c r="N242" s="3"/>
      <c r="O242" s="3"/>
      <c r="P242" s="3"/>
      <c r="Q242" s="3"/>
      <c r="R242" s="3"/>
      <c r="S242" s="3"/>
      <c r="T242" s="3"/>
      <c r="U242" s="3"/>
      <c r="V242" s="271"/>
      <c r="W242" s="271"/>
      <c r="X242" s="275"/>
      <c r="Y242" s="275"/>
      <c r="Z242" s="275"/>
    </row>
    <row r="243" spans="10:26" x14ac:dyDescent="0.2">
      <c r="J243" s="18"/>
      <c r="L243" s="3"/>
      <c r="M243" s="3"/>
      <c r="N243" s="3"/>
      <c r="O243" s="3"/>
      <c r="P243" s="3"/>
      <c r="Q243" s="3"/>
      <c r="R243" s="3"/>
      <c r="S243" s="3"/>
      <c r="T243" s="3"/>
      <c r="U243" s="3"/>
      <c r="V243" s="271"/>
      <c r="W243" s="271"/>
      <c r="X243" s="275"/>
      <c r="Y243" s="275"/>
      <c r="Z243" s="275"/>
    </row>
    <row r="244" spans="10:26" x14ac:dyDescent="0.2">
      <c r="J244" s="18"/>
      <c r="L244" s="3"/>
      <c r="M244" s="3"/>
      <c r="N244" s="3"/>
      <c r="O244" s="3"/>
      <c r="P244" s="3"/>
      <c r="Q244" s="3"/>
      <c r="R244" s="3"/>
      <c r="S244" s="3"/>
      <c r="T244" s="3"/>
      <c r="U244" s="3"/>
      <c r="V244" s="271"/>
      <c r="W244" s="271"/>
      <c r="X244" s="275"/>
      <c r="Y244" s="275"/>
      <c r="Z244" s="275"/>
    </row>
    <row r="245" spans="10:26" x14ac:dyDescent="0.2">
      <c r="J245" s="154"/>
      <c r="L245" s="3"/>
      <c r="M245" s="3"/>
      <c r="N245" s="3"/>
      <c r="O245" s="3"/>
      <c r="P245" s="3"/>
      <c r="Q245" s="3"/>
      <c r="R245" s="3"/>
      <c r="S245" s="3"/>
      <c r="T245" s="3"/>
      <c r="U245" s="3"/>
      <c r="V245" s="271"/>
      <c r="W245" s="271"/>
      <c r="X245" s="275"/>
      <c r="Y245" s="275"/>
      <c r="Z245" s="275"/>
    </row>
    <row r="246" spans="10:26" x14ac:dyDescent="0.2">
      <c r="J246" s="276"/>
      <c r="K246" s="271"/>
      <c r="L246" s="271"/>
      <c r="M246" s="271"/>
      <c r="N246" s="271"/>
      <c r="O246" s="271"/>
      <c r="P246" s="271"/>
      <c r="Q246" s="271"/>
      <c r="R246" s="271"/>
      <c r="S246" s="271"/>
      <c r="T246" s="271"/>
      <c r="U246" s="271"/>
      <c r="V246" s="271"/>
      <c r="W246" s="271"/>
      <c r="X246" s="275"/>
      <c r="Y246" s="275"/>
      <c r="Z246" s="275"/>
    </row>
    <row r="247" spans="10:26" x14ac:dyDescent="0.2">
      <c r="J247" s="276"/>
      <c r="K247" s="271"/>
      <c r="L247" s="271"/>
      <c r="M247" s="271"/>
      <c r="N247" s="271"/>
      <c r="O247" s="271"/>
      <c r="P247" s="271"/>
      <c r="Q247" s="271"/>
      <c r="R247" s="271"/>
      <c r="S247" s="271"/>
      <c r="T247" s="271"/>
      <c r="U247" s="271"/>
      <c r="V247" s="271"/>
      <c r="W247" s="271"/>
      <c r="X247" s="275"/>
      <c r="Y247" s="275"/>
      <c r="Z247" s="275"/>
    </row>
    <row r="248" spans="10:26" x14ac:dyDescent="0.2">
      <c r="J248" s="18"/>
      <c r="K248" s="271"/>
      <c r="L248" s="271"/>
      <c r="M248" s="271"/>
      <c r="N248" s="271"/>
      <c r="O248" s="271"/>
      <c r="P248" s="271"/>
      <c r="Q248" s="271"/>
      <c r="R248" s="271"/>
      <c r="S248" s="271"/>
      <c r="T248" s="271"/>
      <c r="U248" s="271"/>
      <c r="V248" s="271"/>
      <c r="W248" s="271"/>
      <c r="X248" s="275"/>
      <c r="Y248" s="275"/>
      <c r="Z248" s="275"/>
    </row>
    <row r="249" spans="10:26" x14ac:dyDescent="0.2">
      <c r="J249" s="18"/>
      <c r="K249" s="271"/>
      <c r="L249" s="271"/>
      <c r="M249" s="271"/>
      <c r="N249" s="271"/>
      <c r="O249" s="271"/>
      <c r="P249" s="271"/>
      <c r="Q249" s="271"/>
      <c r="R249" s="271"/>
      <c r="S249" s="271"/>
      <c r="T249" s="271"/>
      <c r="U249" s="271"/>
      <c r="V249" s="271"/>
      <c r="W249" s="271"/>
      <c r="X249" s="275"/>
      <c r="Y249" s="275"/>
      <c r="Z249" s="275"/>
    </row>
    <row r="250" spans="10:26" x14ac:dyDescent="0.2">
      <c r="J250" s="18"/>
      <c r="K250" s="271"/>
      <c r="L250" s="271"/>
      <c r="M250" s="271"/>
      <c r="N250" s="271"/>
      <c r="O250" s="271"/>
      <c r="P250" s="271"/>
      <c r="Q250" s="271"/>
      <c r="R250" s="271"/>
      <c r="S250" s="271"/>
      <c r="T250" s="271"/>
      <c r="U250" s="271"/>
      <c r="V250" s="271"/>
      <c r="W250" s="271"/>
      <c r="X250" s="275"/>
      <c r="Y250" s="275"/>
      <c r="Z250" s="275"/>
    </row>
    <row r="251" spans="10:26" x14ac:dyDescent="0.2">
      <c r="J251" s="18"/>
      <c r="K251" s="271"/>
      <c r="L251" s="271"/>
      <c r="M251" s="271"/>
      <c r="N251" s="271"/>
      <c r="O251" s="271"/>
      <c r="P251" s="271"/>
      <c r="Q251" s="271"/>
      <c r="R251" s="271"/>
      <c r="S251" s="271"/>
      <c r="T251" s="271"/>
      <c r="U251" s="271"/>
      <c r="V251" s="271"/>
      <c r="W251" s="271"/>
      <c r="X251" s="275"/>
      <c r="Y251" s="275"/>
      <c r="Z251" s="275"/>
    </row>
    <row r="252" spans="10:26" x14ac:dyDescent="0.2">
      <c r="J252" s="18"/>
      <c r="K252" s="271"/>
      <c r="L252" s="271"/>
      <c r="M252" s="271"/>
      <c r="N252" s="271"/>
      <c r="O252" s="271"/>
      <c r="P252" s="271"/>
      <c r="Q252" s="271"/>
      <c r="R252" s="271"/>
      <c r="S252" s="271"/>
      <c r="T252" s="271"/>
      <c r="U252" s="271"/>
      <c r="V252" s="271"/>
      <c r="W252" s="271"/>
      <c r="X252" s="275"/>
      <c r="Y252" s="275"/>
      <c r="Z252" s="275"/>
    </row>
    <row r="253" spans="10:26" x14ac:dyDescent="0.2">
      <c r="J253" s="18"/>
      <c r="K253" s="271"/>
      <c r="L253" s="271"/>
      <c r="M253" s="271"/>
      <c r="N253" s="271"/>
      <c r="O253" s="271"/>
      <c r="P253" s="271"/>
      <c r="Q253" s="271"/>
      <c r="R253" s="271"/>
      <c r="S253" s="271"/>
      <c r="T253" s="271"/>
      <c r="U253" s="271"/>
      <c r="V253" s="271"/>
      <c r="W253" s="271"/>
      <c r="X253" s="275"/>
      <c r="Y253" s="275"/>
      <c r="Z253" s="275"/>
    </row>
    <row r="254" spans="10:26" x14ac:dyDescent="0.2">
      <c r="J254" s="18"/>
      <c r="K254" s="271"/>
      <c r="L254" s="271"/>
      <c r="M254" s="271"/>
      <c r="N254" s="271"/>
      <c r="O254" s="271"/>
      <c r="P254" s="271"/>
      <c r="Q254" s="271"/>
      <c r="R254" s="271"/>
      <c r="S254" s="271"/>
      <c r="T254" s="271"/>
      <c r="U254" s="271"/>
      <c r="V254" s="271"/>
      <c r="W254" s="271"/>
      <c r="X254" s="275"/>
      <c r="Y254" s="275"/>
      <c r="Z254" s="275"/>
    </row>
    <row r="255" spans="10:26" x14ac:dyDescent="0.2">
      <c r="K255" s="271"/>
      <c r="L255" s="271"/>
      <c r="M255" s="271"/>
      <c r="N255" s="271"/>
      <c r="O255" s="271"/>
      <c r="P255" s="271"/>
      <c r="Q255" s="271"/>
      <c r="R255" s="271"/>
      <c r="S255" s="271"/>
      <c r="T255" s="271"/>
      <c r="U255" s="271"/>
      <c r="V255" s="271"/>
      <c r="W255" s="271"/>
      <c r="X255" s="275"/>
      <c r="Y255" s="275"/>
      <c r="Z255" s="275"/>
    </row>
    <row r="256" spans="10:26" x14ac:dyDescent="0.2">
      <c r="K256" s="275"/>
      <c r="L256" s="275"/>
      <c r="M256" s="271"/>
      <c r="N256" s="275"/>
      <c r="O256" s="275"/>
      <c r="P256" s="275"/>
      <c r="Q256" s="275"/>
      <c r="R256" s="275"/>
      <c r="S256" s="275"/>
      <c r="T256" s="275"/>
      <c r="U256" s="275"/>
      <c r="V256" s="275"/>
      <c r="W256" s="275"/>
      <c r="X256" s="275"/>
      <c r="Y256" s="275"/>
      <c r="Z256" s="275"/>
    </row>
    <row r="257" spans="11:26" x14ac:dyDescent="0.2">
      <c r="K257" s="6"/>
      <c r="L257" s="275"/>
      <c r="M257" s="275"/>
      <c r="N257" s="275"/>
      <c r="O257" s="275"/>
      <c r="P257" s="275"/>
      <c r="Q257" s="275"/>
      <c r="R257" s="275"/>
      <c r="S257" s="275"/>
      <c r="T257" s="275"/>
      <c r="U257" s="275"/>
      <c r="V257" s="275"/>
      <c r="W257" s="275"/>
      <c r="X257" s="275"/>
      <c r="Y257" s="275"/>
      <c r="Z257" s="275"/>
    </row>
    <row r="258" spans="11:26" x14ac:dyDescent="0.2">
      <c r="K258" s="17"/>
      <c r="L258" s="3"/>
      <c r="M258" s="10"/>
      <c r="N258" s="18"/>
      <c r="O258" s="10"/>
      <c r="P258" s="18"/>
      <c r="Q258" s="5"/>
    </row>
    <row r="259" spans="11:26" x14ac:dyDescent="0.2">
      <c r="K259" s="17"/>
      <c r="L259" s="3"/>
      <c r="M259" s="10"/>
      <c r="N259" s="18"/>
      <c r="O259" s="10"/>
      <c r="P259" s="18"/>
      <c r="Q259" s="5"/>
    </row>
    <row r="260" spans="11:26" x14ac:dyDescent="0.2">
      <c r="K260" s="17"/>
      <c r="L260" s="3"/>
      <c r="M260" s="10"/>
      <c r="N260" s="18"/>
      <c r="O260" s="10"/>
      <c r="P260" s="18"/>
      <c r="Q260" s="10"/>
    </row>
    <row r="261" spans="11:26" x14ac:dyDescent="0.2">
      <c r="K261" s="17"/>
      <c r="L261" s="3"/>
      <c r="M261" s="10"/>
      <c r="N261" s="18"/>
      <c r="O261" s="5"/>
      <c r="P261" s="18"/>
      <c r="Q261" s="5"/>
    </row>
    <row r="262" spans="11:26" x14ac:dyDescent="0.2">
      <c r="K262" s="17"/>
      <c r="L262" s="3"/>
      <c r="M262" s="10"/>
      <c r="N262" s="18"/>
      <c r="O262" s="10"/>
      <c r="P262" s="18"/>
      <c r="Q262" s="10"/>
    </row>
    <row r="263" spans="11:26" x14ac:dyDescent="0.2">
      <c r="K263" s="6"/>
      <c r="L263" s="3"/>
      <c r="M263" s="5"/>
      <c r="N263" s="18"/>
      <c r="O263" s="5"/>
      <c r="P263" s="18"/>
      <c r="Q263" s="5"/>
    </row>
    <row r="264" spans="11:26" x14ac:dyDescent="0.2">
      <c r="K264" s="18"/>
    </row>
    <row r="265" spans="11:26" x14ac:dyDescent="0.2">
      <c r="K265" s="18"/>
    </row>
    <row r="266" spans="11:26" x14ac:dyDescent="0.2">
      <c r="K266" s="18"/>
    </row>
    <row r="267" spans="11:26" x14ac:dyDescent="0.2">
      <c r="K267" s="18"/>
    </row>
    <row r="268" spans="11:26" x14ac:dyDescent="0.2">
      <c r="K268" s="18"/>
    </row>
  </sheetData>
  <autoFilter ref="A4:AV226" xr:uid="{00000000-0001-0000-0400-000000000000}"/>
  <pageMargins left="0.7" right="0.7" top="0.75" bottom="0.75" header="0.3" footer="0.3"/>
  <pageSetup scale="97" orientation="portrait"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sheetPr>
  <dimension ref="A1:O277"/>
  <sheetViews>
    <sheetView zoomScale="85" zoomScaleNormal="85" workbookViewId="0">
      <pane xSplit="1" ySplit="1" topLeftCell="B188" activePane="bottomRight" state="frozen"/>
      <selection pane="topRight" activeCell="D1" sqref="D1"/>
      <selection pane="bottomLeft" activeCell="A2" sqref="A2"/>
      <selection pane="bottomRight" activeCell="F230" sqref="F230"/>
    </sheetView>
  </sheetViews>
  <sheetFormatPr defaultColWidth="9.44140625" defaultRowHeight="10.5" x14ac:dyDescent="0.2"/>
  <cols>
    <col min="1" max="1" width="10.5546875" style="22" customWidth="1"/>
    <col min="2" max="2" width="62.44140625" style="3" customWidth="1"/>
    <col min="3" max="3" width="16.44140625" style="3" customWidth="1"/>
    <col min="4" max="4" width="17.5546875" style="3" customWidth="1"/>
    <col min="5" max="5" width="3.5546875" style="3" customWidth="1"/>
    <col min="6" max="15" width="13.5546875" style="3" customWidth="1"/>
    <col min="16" max="16384" width="9.44140625" style="3"/>
  </cols>
  <sheetData>
    <row r="1" spans="1:15" ht="31.45" x14ac:dyDescent="0.2">
      <c r="A1" s="158" t="s">
        <v>1565</v>
      </c>
      <c r="B1" s="159" t="s">
        <v>945</v>
      </c>
      <c r="C1" s="62" t="s">
        <v>1688</v>
      </c>
      <c r="D1" s="62" t="s">
        <v>1689</v>
      </c>
      <c r="E1" s="6"/>
      <c r="F1" s="160" t="s">
        <v>1690</v>
      </c>
      <c r="G1" s="160" t="s">
        <v>1691</v>
      </c>
      <c r="H1" s="161" t="s">
        <v>560</v>
      </c>
      <c r="I1" s="161" t="s">
        <v>561</v>
      </c>
      <c r="J1" s="161" t="s">
        <v>562</v>
      </c>
      <c r="K1" s="161" t="s">
        <v>563</v>
      </c>
      <c r="L1" s="162" t="s">
        <v>785</v>
      </c>
      <c r="M1" s="162" t="s">
        <v>1404</v>
      </c>
      <c r="N1" s="163" t="s">
        <v>1426</v>
      </c>
      <c r="O1" s="163" t="s">
        <v>1427</v>
      </c>
    </row>
    <row r="2" spans="1:15" ht="11.15" customHeight="1" x14ac:dyDescent="0.2">
      <c r="A2" s="48"/>
      <c r="B2" s="164" t="s">
        <v>344</v>
      </c>
      <c r="C2" s="165"/>
      <c r="D2" s="165"/>
      <c r="F2" s="8" t="s">
        <v>4</v>
      </c>
      <c r="G2" s="8" t="s">
        <v>202</v>
      </c>
      <c r="L2" s="8" t="s">
        <v>27</v>
      </c>
    </row>
    <row r="3" spans="1:15" ht="11.15" customHeight="1" x14ac:dyDescent="0.2">
      <c r="A3" s="96"/>
      <c r="B3" s="166" t="s">
        <v>345</v>
      </c>
      <c r="C3" s="166"/>
      <c r="D3" s="167"/>
    </row>
    <row r="4" spans="1:15" ht="11.15" customHeight="1" x14ac:dyDescent="0.2">
      <c r="A4" s="168">
        <v>1</v>
      </c>
      <c r="B4" s="64" t="s">
        <v>515</v>
      </c>
      <c r="C4" s="56">
        <v>0</v>
      </c>
      <c r="D4" s="56">
        <v>0</v>
      </c>
      <c r="F4" s="108">
        <f>SUMIFS('intervences kodi'!$M$5:$M$222,'intervences kodi'!$L$5:$L$222,'Visi kodi'!A4,'intervences kodi'!$J$5:$J$222,'Visi kodi'!$F$2)+SUMIFS('intervences kodi'!$O$5:$O$222,'intervences kodi'!$N$5:$N$222,'Visi kodi'!A4,'intervences kodi'!$J$5:$J$222,'Visi kodi'!$F$2)+SUMIFS('intervences kodi'!$Q$5:$Q$222,'intervences kodi'!$P$5:$P$222,'Visi kodi'!A4,'intervences kodi'!$J$5:$J$222,'Visi kodi'!$F$2)+SUMIFS('intervences kodi'!$S$5:$S$222,'intervences kodi'!$R$5:$R$222,'Visi kodi'!A4,'intervences kodi'!$J$5:$J$222,'Visi kodi'!$F$2)+SUMIFS('intervences kodi'!$U$5:$U$222,'intervences kodi'!$T$5:$T$222,'Visi kodi'!A4,'intervences kodi'!$J$5:$J$222,'Visi kodi'!$F$2)+SUMIFS('intervences kodi'!$W$5:$W$222,'intervences kodi'!$V$5:$V$222,'Visi kodi'!A4,'intervences kodi'!$J$5:$J$222,'Visi kodi'!$F$2)</f>
        <v>0</v>
      </c>
      <c r="G4" s="108">
        <f>SUMIFS('intervences kodi'!$M$5:$M$222,'intervences kodi'!$L$5:$L$222,'Visi kodi'!A4,'intervences kodi'!$J$5:$J$222,'Visi kodi'!$G$2)+SUMIFS('intervences kodi'!$O$5:$O$222,'intervences kodi'!$N$5:$N$222,'Visi kodi'!A4,'intervences kodi'!$J$5:$J$222,'Visi kodi'!$G$2)+SUMIFS('intervences kodi'!$Q$5:$Q$222,'intervences kodi'!$P$5:$P$222,'Visi kodi'!A4,'intervences kodi'!$J$5:$J$222,'Visi kodi'!$G$2)+SUMIFS('intervences kodi'!$S$5:$S$222,'intervences kodi'!$R$5:$R$222,'Visi kodi'!A4,'intervences kodi'!$J$5:$J$222,'Visi kodi'!$G$2)+SUMIFS('intervences kodi'!$U$5:$U$222,'intervences kodi'!$T$5:$T$222,'Visi kodi'!A4,'intervences kodi'!$J$5:$J$222,'Visi kodi'!$G$2)+SUMIFS('intervences kodi'!$W$5:$W$222,'intervences kodi'!$V$5:$V$222,'Visi kodi'!A4,'intervences kodi'!$J$5:$J$222,'Visi kodi'!$G$2)</f>
        <v>0</v>
      </c>
      <c r="H4" s="108">
        <f>F4*C4</f>
        <v>0</v>
      </c>
      <c r="I4" s="108">
        <f>G4*C4</f>
        <v>0</v>
      </c>
      <c r="J4" s="108">
        <f>F4*D4</f>
        <v>0</v>
      </c>
      <c r="K4" s="169">
        <f>G4*D4</f>
        <v>0</v>
      </c>
      <c r="L4" s="108">
        <f>SUMIFS('intervences kodi'!$M$5:$M$222,'intervences kodi'!$L$5:$L$222,'Visi kodi'!A4,'intervences kodi'!$J$5:$J$222,'Visi kodi'!$L$2)+SUMIFS('intervences kodi'!$M$5:$M$222,'intervences kodi'!$N$5:$N$222,'Visi kodi'!A4,'intervences kodi'!$J$5:$J$222,'Visi kodi'!$L$2)+SUMIFS('intervences kodi'!$M$5:$M$222,'intervences kodi'!$P$5:$P$222,'Visi kodi'!A4,'intervences kodi'!$J$5:$J$222,'Visi kodi'!$L$2)+SUMIFS('intervences kodi'!$M$5:$M$222,'intervences kodi'!$R$5:$R$222,'Visi kodi'!A4,'intervences kodi'!$J$5:$J$222,'Visi kodi'!$L$2)+SUMIFS('intervences kodi'!$M$5:$M$222,'intervences kodi'!$T$5:$T$222,'Visi kodi'!A4,'intervences kodi'!$J$5:$J$222,'Visi kodi'!$L$2)+SUMIFS('intervences kodi'!$M$5:$M$222,'intervences kodi'!$V$5:$V$222,'Visi kodi'!A4,'intervences kodi'!$J$5:$J$222,'Visi kodi'!$L$2)</f>
        <v>0</v>
      </c>
      <c r="M4" s="86"/>
      <c r="N4" s="86"/>
      <c r="O4" s="86"/>
    </row>
    <row r="5" spans="1:15" ht="11.15" customHeight="1" x14ac:dyDescent="0.2">
      <c r="A5" s="168">
        <v>2</v>
      </c>
      <c r="B5" s="64" t="s">
        <v>1692</v>
      </c>
      <c r="C5" s="170">
        <v>0</v>
      </c>
      <c r="D5" s="170">
        <v>0</v>
      </c>
      <c r="F5" s="108">
        <f>SUMIFS('intervences kodi'!$M$5:$M$222,'intervences kodi'!$L$5:$L$222,'Visi kodi'!A5,'intervences kodi'!$J$5:$J$222,'Visi kodi'!$F$2)+SUMIFS('intervences kodi'!$O$5:$O$222,'intervences kodi'!$N$5:$N$222,'Visi kodi'!A5,'intervences kodi'!$J$5:$J$222,'Visi kodi'!$F$2)+SUMIFS('intervences kodi'!$Q$5:$Q$222,'intervences kodi'!$P$5:$P$222,'Visi kodi'!A5,'intervences kodi'!$J$5:$J$222,'Visi kodi'!$F$2)+SUMIFS('intervences kodi'!$S$5:$S$222,'intervences kodi'!$R$5:$R$222,'Visi kodi'!A5,'intervences kodi'!$J$5:$J$222,'Visi kodi'!$F$2)+SUMIFS('intervences kodi'!$U$5:$U$222,'intervences kodi'!$T$5:$T$222,'Visi kodi'!A5,'intervences kodi'!$J$5:$J$222,'Visi kodi'!$F$2)+SUMIFS('intervences kodi'!$W$5:$W$222,'intervences kodi'!$V$5:$V$222,'Visi kodi'!A5,'intervences kodi'!$J$5:$J$222,'Visi kodi'!$F$2)</f>
        <v>0</v>
      </c>
      <c r="G5" s="108">
        <f>SUMIFS('intervences kodi'!$M$5:$M$222,'intervences kodi'!$L$5:$L$222,'Visi kodi'!A5,'intervences kodi'!$J$5:$J$222,'Visi kodi'!$G$2)+SUMIFS('intervences kodi'!$O$5:$O$222,'intervences kodi'!$N$5:$N$222,'Visi kodi'!A5,'intervences kodi'!$J$5:$J$222,'Visi kodi'!$G$2)+SUMIFS('intervences kodi'!$Q$5:$Q$222,'intervences kodi'!$P$5:$P$222,'Visi kodi'!A5,'intervences kodi'!$J$5:$J$222,'Visi kodi'!$G$2)+SUMIFS('intervences kodi'!$S$5:$S$222,'intervences kodi'!$R$5:$R$222,'Visi kodi'!A5,'intervences kodi'!$J$5:$J$222,'Visi kodi'!$G$2)+SUMIFS('intervences kodi'!$U$5:$U$222,'intervences kodi'!$T$5:$T$222,'Visi kodi'!A5,'intervences kodi'!$J$5:$J$222,'Visi kodi'!$G$2)+SUMIFS('intervences kodi'!$W$5:$W$222,'intervences kodi'!$V$5:$V$222,'Visi kodi'!A5,'intervences kodi'!$J$5:$J$222,'Visi kodi'!$G$2)</f>
        <v>0</v>
      </c>
      <c r="H5" s="108">
        <f t="shared" ref="H5:H68" si="0">F5*C5</f>
        <v>0</v>
      </c>
      <c r="I5" s="108">
        <f t="shared" ref="I5:I68" si="1">G5*C5</f>
        <v>0</v>
      </c>
      <c r="J5" s="108">
        <f t="shared" ref="J5:J68" si="2">F5*D5</f>
        <v>0</v>
      </c>
      <c r="K5" s="169">
        <f t="shared" ref="K5:K68" si="3">G5*D5</f>
        <v>0</v>
      </c>
      <c r="L5" s="108">
        <f>SUMIFS('intervences kodi'!$M$5:$M$222,'intervences kodi'!$L$5:$L$222,'Visi kodi'!A5,'intervences kodi'!$J$5:$J$222,'Visi kodi'!$L$2)+SUMIFS('intervences kodi'!$M$5:$M$222,'intervences kodi'!$N$5:$N$222,'Visi kodi'!A5,'intervences kodi'!$J$5:$J$222,'Visi kodi'!$L$2)+SUMIFS('intervences kodi'!$M$5:$M$222,'intervences kodi'!$P$5:$P$222,'Visi kodi'!A5,'intervences kodi'!$J$5:$J$222,'Visi kodi'!$L$2)+SUMIFS('intervences kodi'!$M$5:$M$222,'intervences kodi'!$R$5:$R$222,'Visi kodi'!A5,'intervences kodi'!$J$5:$J$222,'Visi kodi'!$L$2)+SUMIFS('intervences kodi'!$M$5:$M$222,'intervences kodi'!$T$5:$T$222,'Visi kodi'!A5,'intervences kodi'!$J$5:$J$222,'Visi kodi'!$L$2)+SUMIFS('intervences kodi'!$M$5:$M$222,'intervences kodi'!$V$5:$V$222,'Visi kodi'!A5,'intervences kodi'!$J$5:$J$222,'Visi kodi'!$L$2)</f>
        <v>0</v>
      </c>
      <c r="M5" s="86"/>
      <c r="N5" s="86"/>
      <c r="O5" s="86"/>
    </row>
    <row r="6" spans="1:15" ht="11.15" customHeight="1" x14ac:dyDescent="0.2">
      <c r="A6" s="168">
        <v>3</v>
      </c>
      <c r="B6" s="171" t="s">
        <v>1693</v>
      </c>
      <c r="C6" s="170">
        <v>0</v>
      </c>
      <c r="D6" s="170">
        <v>0</v>
      </c>
      <c r="F6" s="108">
        <f>SUMIFS('intervences kodi'!$M$5:$M$222,'intervences kodi'!$L$5:$L$222,'Visi kodi'!A6,'intervences kodi'!$J$5:$J$222,'Visi kodi'!$F$2)+SUMIFS('intervences kodi'!$O$5:$O$222,'intervences kodi'!$N$5:$N$222,'Visi kodi'!A6,'intervences kodi'!$J$5:$J$222,'Visi kodi'!$F$2)+SUMIFS('intervences kodi'!$Q$5:$Q$222,'intervences kodi'!$P$5:$P$222,'Visi kodi'!A6,'intervences kodi'!$J$5:$J$222,'Visi kodi'!$F$2)+SUMIFS('intervences kodi'!$S$5:$S$222,'intervences kodi'!$R$5:$R$222,'Visi kodi'!A6,'intervences kodi'!$J$5:$J$222,'Visi kodi'!$F$2)+SUMIFS('intervences kodi'!$U$5:$U$222,'intervences kodi'!$T$5:$T$222,'Visi kodi'!A6,'intervences kodi'!$J$5:$J$222,'Visi kodi'!$F$2)+SUMIFS('intervences kodi'!$W$5:$W$222,'intervences kodi'!$V$5:$V$222,'Visi kodi'!A6,'intervences kodi'!$J$5:$J$222,'Visi kodi'!$F$2)</f>
        <v>0</v>
      </c>
      <c r="G6" s="108">
        <f>SUMIFS('intervences kodi'!$M$5:$M$222,'intervences kodi'!$L$5:$L$222,'Visi kodi'!A6,'intervences kodi'!$J$5:$J$222,'Visi kodi'!$G$2)+SUMIFS('intervences kodi'!$O$5:$O$222,'intervences kodi'!$N$5:$N$222,'Visi kodi'!A6,'intervences kodi'!$J$5:$J$222,'Visi kodi'!$G$2)+SUMIFS('intervences kodi'!$Q$5:$Q$222,'intervences kodi'!$P$5:$P$222,'Visi kodi'!A6,'intervences kodi'!$J$5:$J$222,'Visi kodi'!$G$2)+SUMIFS('intervences kodi'!$S$5:$S$222,'intervences kodi'!$R$5:$R$222,'Visi kodi'!A6,'intervences kodi'!$J$5:$J$222,'Visi kodi'!$G$2)+SUMIFS('intervences kodi'!$U$5:$U$222,'intervences kodi'!$T$5:$T$222,'Visi kodi'!A6,'intervences kodi'!$J$5:$J$222,'Visi kodi'!$G$2)+SUMIFS('intervences kodi'!$W$5:$W$222,'intervences kodi'!$V$5:$V$222,'Visi kodi'!A6,'intervences kodi'!$J$5:$J$222,'Visi kodi'!$G$2)</f>
        <v>0</v>
      </c>
      <c r="H6" s="108">
        <f t="shared" si="0"/>
        <v>0</v>
      </c>
      <c r="I6" s="108">
        <f t="shared" si="1"/>
        <v>0</v>
      </c>
      <c r="J6" s="108">
        <f t="shared" si="2"/>
        <v>0</v>
      </c>
      <c r="K6" s="169">
        <f t="shared" si="3"/>
        <v>0</v>
      </c>
      <c r="L6" s="108">
        <f>SUMIFS('intervences kodi'!$M$5:$M$222,'intervences kodi'!$L$5:$L$222,'Visi kodi'!A6,'intervences kodi'!$J$5:$J$222,'Visi kodi'!$L$2)+SUMIFS('intervences kodi'!$M$5:$M$222,'intervences kodi'!$N$5:$N$222,'Visi kodi'!A6,'intervences kodi'!$J$5:$J$222,'Visi kodi'!$L$2)+SUMIFS('intervences kodi'!$M$5:$M$222,'intervences kodi'!$P$5:$P$222,'Visi kodi'!A6,'intervences kodi'!$J$5:$J$222,'Visi kodi'!$L$2)+SUMIFS('intervences kodi'!$M$5:$M$222,'intervences kodi'!$R$5:$R$222,'Visi kodi'!A6,'intervences kodi'!$J$5:$J$222,'Visi kodi'!$L$2)+SUMIFS('intervences kodi'!$M$5:$M$222,'intervences kodi'!$T$5:$T$222,'Visi kodi'!A6,'intervences kodi'!$J$5:$J$222,'Visi kodi'!$L$2)+SUMIFS('intervences kodi'!$M$5:$M$222,'intervences kodi'!$V$5:$V$222,'Visi kodi'!A6,'intervences kodi'!$J$5:$J$222,'Visi kodi'!$L$2)</f>
        <v>0</v>
      </c>
      <c r="M6" s="86"/>
      <c r="N6" s="86"/>
      <c r="O6" s="86"/>
    </row>
    <row r="7" spans="1:15" ht="11.15" customHeight="1" x14ac:dyDescent="0.2">
      <c r="A7" s="168">
        <v>4</v>
      </c>
      <c r="B7" s="171" t="s">
        <v>516</v>
      </c>
      <c r="C7" s="170">
        <v>0</v>
      </c>
      <c r="D7" s="170">
        <v>0</v>
      </c>
      <c r="F7" s="108">
        <f>SUMIFS('intervences kodi'!$M$5:$M$222,'intervences kodi'!$L$5:$L$222,'Visi kodi'!A7,'intervences kodi'!$J$5:$J$222,'Visi kodi'!$F$2)+SUMIFS('intervences kodi'!$O$5:$O$222,'intervences kodi'!$N$5:$N$222,'Visi kodi'!A7,'intervences kodi'!$J$5:$J$222,'Visi kodi'!$F$2)+SUMIFS('intervences kodi'!$Q$5:$Q$222,'intervences kodi'!$P$5:$P$222,'Visi kodi'!A7,'intervences kodi'!$J$5:$J$222,'Visi kodi'!$F$2)+SUMIFS('intervences kodi'!$S$5:$S$222,'intervences kodi'!$R$5:$R$222,'Visi kodi'!A7,'intervences kodi'!$J$5:$J$222,'Visi kodi'!$F$2)+SUMIFS('intervences kodi'!$U$5:$U$222,'intervences kodi'!$T$5:$T$222,'Visi kodi'!A7,'intervences kodi'!$J$5:$J$222,'Visi kodi'!$F$2)+SUMIFS('intervences kodi'!$W$5:$W$222,'intervences kodi'!$V$5:$V$222,'Visi kodi'!A7,'intervences kodi'!$J$5:$J$222,'Visi kodi'!$F$2)</f>
        <v>22671064</v>
      </c>
      <c r="G7" s="108">
        <f>SUMIFS('intervences kodi'!$M$5:$M$222,'intervences kodi'!$L$5:$L$222,'Visi kodi'!A7,'intervences kodi'!$J$5:$J$222,'Visi kodi'!$G$2)+SUMIFS('intervences kodi'!$O$5:$O$222,'intervences kodi'!$N$5:$N$222,'Visi kodi'!A7,'intervences kodi'!$J$5:$J$222,'Visi kodi'!$G$2)+SUMIFS('intervences kodi'!$Q$5:$Q$222,'intervences kodi'!$P$5:$P$222,'Visi kodi'!A7,'intervences kodi'!$J$5:$J$222,'Visi kodi'!$G$2)+SUMIFS('intervences kodi'!$S$5:$S$222,'intervences kodi'!$R$5:$R$222,'Visi kodi'!A7,'intervences kodi'!$J$5:$J$222,'Visi kodi'!$G$2)+SUMIFS('intervences kodi'!$U$5:$U$222,'intervences kodi'!$T$5:$T$222,'Visi kodi'!A7,'intervences kodi'!$J$5:$J$222,'Visi kodi'!$G$2)+SUMIFS('intervences kodi'!$W$5:$W$222,'intervences kodi'!$V$5:$V$222,'Visi kodi'!A7,'intervences kodi'!$J$5:$J$222,'Visi kodi'!$G$2)</f>
        <v>0</v>
      </c>
      <c r="H7" s="108">
        <f t="shared" si="0"/>
        <v>0</v>
      </c>
      <c r="I7" s="108">
        <f t="shared" si="1"/>
        <v>0</v>
      </c>
      <c r="J7" s="108">
        <f t="shared" si="2"/>
        <v>0</v>
      </c>
      <c r="K7" s="169">
        <f t="shared" si="3"/>
        <v>0</v>
      </c>
      <c r="L7" s="108">
        <f>SUMIFS('intervences kodi'!$M$5:$M$222,'intervences kodi'!$L$5:$L$222,'Visi kodi'!A7,'intervences kodi'!$J$5:$J$222,'Visi kodi'!$L$2)+SUMIFS('intervences kodi'!$M$5:$M$222,'intervences kodi'!$N$5:$N$222,'Visi kodi'!A7,'intervences kodi'!$J$5:$J$222,'Visi kodi'!$L$2)+SUMIFS('intervences kodi'!$M$5:$M$222,'intervences kodi'!$P$5:$P$222,'Visi kodi'!A7,'intervences kodi'!$J$5:$J$222,'Visi kodi'!$L$2)+SUMIFS('intervences kodi'!$M$5:$M$222,'intervences kodi'!$R$5:$R$222,'Visi kodi'!A7,'intervences kodi'!$J$5:$J$222,'Visi kodi'!$L$2)+SUMIFS('intervences kodi'!$M$5:$M$222,'intervences kodi'!$T$5:$T$222,'Visi kodi'!A7,'intervences kodi'!$J$5:$J$222,'Visi kodi'!$L$2)+SUMIFS('intervences kodi'!$M$5:$M$222,'intervences kodi'!$V$5:$V$222,'Visi kodi'!A7,'intervences kodi'!$J$5:$J$222,'Visi kodi'!$L$2)</f>
        <v>0</v>
      </c>
      <c r="M7" s="86"/>
      <c r="N7" s="86"/>
      <c r="O7" s="86"/>
    </row>
    <row r="8" spans="1:15" ht="11.15" customHeight="1" x14ac:dyDescent="0.2">
      <c r="A8" s="168">
        <v>5</v>
      </c>
      <c r="B8" s="171" t="s">
        <v>346</v>
      </c>
      <c r="C8" s="170">
        <v>0</v>
      </c>
      <c r="D8" s="170">
        <v>0</v>
      </c>
      <c r="F8" s="108">
        <f>SUMIFS('intervences kodi'!$M$5:$M$222,'intervences kodi'!$L$5:$L$222,'Visi kodi'!A8,'intervences kodi'!$J$5:$J$222,'Visi kodi'!$F$2)+SUMIFS('intervences kodi'!$O$5:$O$222,'intervences kodi'!$N$5:$N$222,'Visi kodi'!A8,'intervences kodi'!$J$5:$J$222,'Visi kodi'!$F$2)+SUMIFS('intervences kodi'!$Q$5:$Q$222,'intervences kodi'!$P$5:$P$222,'Visi kodi'!A8,'intervences kodi'!$J$5:$J$222,'Visi kodi'!$F$2)+SUMIFS('intervences kodi'!$S$5:$S$222,'intervences kodi'!$R$5:$R$222,'Visi kodi'!A8,'intervences kodi'!$J$5:$J$222,'Visi kodi'!$F$2)+SUMIFS('intervences kodi'!$U$5:$U$222,'intervences kodi'!$T$5:$T$222,'Visi kodi'!A8,'intervences kodi'!$J$5:$J$222,'Visi kodi'!$F$2)+SUMIFS('intervences kodi'!$W$5:$W$222,'intervences kodi'!$V$5:$V$222,'Visi kodi'!A8,'intervences kodi'!$J$5:$J$222,'Visi kodi'!$F$2)</f>
        <v>0</v>
      </c>
      <c r="G8" s="108">
        <f>SUMIFS('intervences kodi'!$M$5:$M$222,'intervences kodi'!$L$5:$L$222,'Visi kodi'!A8,'intervences kodi'!$J$5:$J$222,'Visi kodi'!$G$2)+SUMIFS('intervences kodi'!$O$5:$O$222,'intervences kodi'!$N$5:$N$222,'Visi kodi'!A8,'intervences kodi'!$J$5:$J$222,'Visi kodi'!$G$2)+SUMIFS('intervences kodi'!$Q$5:$Q$222,'intervences kodi'!$P$5:$P$222,'Visi kodi'!A8,'intervences kodi'!$J$5:$J$222,'Visi kodi'!$G$2)+SUMIFS('intervences kodi'!$S$5:$S$222,'intervences kodi'!$R$5:$R$222,'Visi kodi'!A8,'intervences kodi'!$J$5:$J$222,'Visi kodi'!$G$2)+SUMIFS('intervences kodi'!$U$5:$U$222,'intervences kodi'!$T$5:$T$222,'Visi kodi'!A8,'intervences kodi'!$J$5:$J$222,'Visi kodi'!$G$2)+SUMIFS('intervences kodi'!$W$5:$W$222,'intervences kodi'!$V$5:$V$222,'Visi kodi'!A8,'intervences kodi'!$J$5:$J$222,'Visi kodi'!$G$2)</f>
        <v>0</v>
      </c>
      <c r="H8" s="108">
        <f t="shared" si="0"/>
        <v>0</v>
      </c>
      <c r="I8" s="108">
        <f t="shared" si="1"/>
        <v>0</v>
      </c>
      <c r="J8" s="108">
        <f t="shared" si="2"/>
        <v>0</v>
      </c>
      <c r="K8" s="169">
        <f t="shared" si="3"/>
        <v>0</v>
      </c>
      <c r="L8" s="108">
        <f>SUMIFS('intervences kodi'!$M$5:$M$222,'intervences kodi'!$L$5:$L$222,'Visi kodi'!A8,'intervences kodi'!$J$5:$J$222,'Visi kodi'!$L$2)+SUMIFS('intervences kodi'!$M$5:$M$222,'intervences kodi'!$N$5:$N$222,'Visi kodi'!A8,'intervences kodi'!$J$5:$J$222,'Visi kodi'!$L$2)+SUMIFS('intervences kodi'!$M$5:$M$222,'intervences kodi'!$P$5:$P$222,'Visi kodi'!A8,'intervences kodi'!$J$5:$J$222,'Visi kodi'!$L$2)+SUMIFS('intervences kodi'!$M$5:$M$222,'intervences kodi'!$R$5:$R$222,'Visi kodi'!A8,'intervences kodi'!$J$5:$J$222,'Visi kodi'!$L$2)+SUMIFS('intervences kodi'!$M$5:$M$222,'intervences kodi'!$T$5:$T$222,'Visi kodi'!A8,'intervences kodi'!$J$5:$J$222,'Visi kodi'!$L$2)+SUMIFS('intervences kodi'!$M$5:$M$222,'intervences kodi'!$V$5:$V$222,'Visi kodi'!A8,'intervences kodi'!$J$5:$J$222,'Visi kodi'!$L$2)</f>
        <v>0</v>
      </c>
      <c r="M8" s="86"/>
      <c r="N8" s="86"/>
      <c r="O8" s="86"/>
    </row>
    <row r="9" spans="1:15" ht="11.15" customHeight="1" x14ac:dyDescent="0.2">
      <c r="A9" s="168">
        <v>6</v>
      </c>
      <c r="B9" s="171" t="s">
        <v>347</v>
      </c>
      <c r="C9" s="170">
        <v>0</v>
      </c>
      <c r="D9" s="170">
        <v>0</v>
      </c>
      <c r="F9" s="108">
        <f>SUMIFS('intervences kodi'!$M$5:$M$222,'intervences kodi'!$L$5:$L$222,'Visi kodi'!A9,'intervences kodi'!$J$5:$J$222,'Visi kodi'!$F$2)+SUMIFS('intervences kodi'!$O$5:$O$222,'intervences kodi'!$N$5:$N$222,'Visi kodi'!A9,'intervences kodi'!$J$5:$J$222,'Visi kodi'!$F$2)+SUMIFS('intervences kodi'!$Q$5:$Q$222,'intervences kodi'!$P$5:$P$222,'Visi kodi'!A9,'intervences kodi'!$J$5:$J$222,'Visi kodi'!$F$2)+SUMIFS('intervences kodi'!$S$5:$S$222,'intervences kodi'!$R$5:$R$222,'Visi kodi'!A9,'intervences kodi'!$J$5:$J$222,'Visi kodi'!$F$2)+SUMIFS('intervences kodi'!$U$5:$U$222,'intervences kodi'!$T$5:$T$222,'Visi kodi'!A9,'intervences kodi'!$J$5:$J$222,'Visi kodi'!$F$2)+SUMIFS('intervences kodi'!$W$5:$W$222,'intervences kodi'!$V$5:$V$222,'Visi kodi'!A9,'intervences kodi'!$J$5:$J$222,'Visi kodi'!$F$2)</f>
        <v>0</v>
      </c>
      <c r="G9" s="108">
        <f>SUMIFS('intervences kodi'!$M$5:$M$222,'intervences kodi'!$L$5:$L$222,'Visi kodi'!A9,'intervences kodi'!$J$5:$J$222,'Visi kodi'!$G$2)+SUMIFS('intervences kodi'!$O$5:$O$222,'intervences kodi'!$N$5:$N$222,'Visi kodi'!A9,'intervences kodi'!$J$5:$J$222,'Visi kodi'!$G$2)+SUMIFS('intervences kodi'!$Q$5:$Q$222,'intervences kodi'!$P$5:$P$222,'Visi kodi'!A9,'intervences kodi'!$J$5:$J$222,'Visi kodi'!$G$2)+SUMIFS('intervences kodi'!$S$5:$S$222,'intervences kodi'!$R$5:$R$222,'Visi kodi'!A9,'intervences kodi'!$J$5:$J$222,'Visi kodi'!$G$2)+SUMIFS('intervences kodi'!$U$5:$U$222,'intervences kodi'!$T$5:$T$222,'Visi kodi'!A9,'intervences kodi'!$J$5:$J$222,'Visi kodi'!$G$2)+SUMIFS('intervences kodi'!$W$5:$W$222,'intervences kodi'!$V$5:$V$222,'Visi kodi'!A9,'intervences kodi'!$J$5:$J$222,'Visi kodi'!$G$2)</f>
        <v>0</v>
      </c>
      <c r="H9" s="108">
        <f t="shared" si="0"/>
        <v>0</v>
      </c>
      <c r="I9" s="108">
        <f t="shared" si="1"/>
        <v>0</v>
      </c>
      <c r="J9" s="108">
        <f t="shared" si="2"/>
        <v>0</v>
      </c>
      <c r="K9" s="169">
        <f t="shared" si="3"/>
        <v>0</v>
      </c>
      <c r="L9" s="108">
        <f>SUMIFS('intervences kodi'!$M$5:$M$222,'intervences kodi'!$L$5:$L$222,'Visi kodi'!A9,'intervences kodi'!$J$5:$J$222,'Visi kodi'!$L$2)+SUMIFS('intervences kodi'!$M$5:$M$222,'intervences kodi'!$N$5:$N$222,'Visi kodi'!A9,'intervences kodi'!$J$5:$J$222,'Visi kodi'!$L$2)+SUMIFS('intervences kodi'!$M$5:$M$222,'intervences kodi'!$P$5:$P$222,'Visi kodi'!A9,'intervences kodi'!$J$5:$J$222,'Visi kodi'!$L$2)+SUMIFS('intervences kodi'!$M$5:$M$222,'intervences kodi'!$R$5:$R$222,'Visi kodi'!A9,'intervences kodi'!$J$5:$J$222,'Visi kodi'!$L$2)+SUMIFS('intervences kodi'!$M$5:$M$222,'intervences kodi'!$T$5:$T$222,'Visi kodi'!A9,'intervences kodi'!$J$5:$J$222,'Visi kodi'!$L$2)+SUMIFS('intervences kodi'!$M$5:$M$222,'intervences kodi'!$V$5:$V$222,'Visi kodi'!A9,'intervences kodi'!$J$5:$J$222,'Visi kodi'!$L$2)</f>
        <v>0</v>
      </c>
      <c r="M9" s="86"/>
      <c r="N9" s="86"/>
      <c r="O9" s="86"/>
    </row>
    <row r="10" spans="1:15" ht="11.15" customHeight="1" x14ac:dyDescent="0.2">
      <c r="A10" s="168">
        <v>7</v>
      </c>
      <c r="B10" s="171" t="s">
        <v>348</v>
      </c>
      <c r="C10" s="170">
        <v>0</v>
      </c>
      <c r="D10" s="170">
        <v>0</v>
      </c>
      <c r="F10" s="108">
        <f>SUMIFS('intervences kodi'!$M$5:$M$222,'intervences kodi'!$L$5:$L$222,'Visi kodi'!A10,'intervences kodi'!$J$5:$J$222,'Visi kodi'!$F$2)+SUMIFS('intervences kodi'!$O$5:$O$222,'intervences kodi'!$N$5:$N$222,'Visi kodi'!A10,'intervences kodi'!$J$5:$J$222,'Visi kodi'!$F$2)+SUMIFS('intervences kodi'!$Q$5:$Q$222,'intervences kodi'!$P$5:$P$222,'Visi kodi'!A10,'intervences kodi'!$J$5:$J$222,'Visi kodi'!$F$2)+SUMIFS('intervences kodi'!$S$5:$S$222,'intervences kodi'!$R$5:$R$222,'Visi kodi'!A10,'intervences kodi'!$J$5:$J$222,'Visi kodi'!$F$2)+SUMIFS('intervences kodi'!$U$5:$U$222,'intervences kodi'!$T$5:$T$222,'Visi kodi'!A10,'intervences kodi'!$J$5:$J$222,'Visi kodi'!$F$2)+SUMIFS('intervences kodi'!$W$5:$W$222,'intervences kodi'!$V$5:$V$222,'Visi kodi'!A10,'intervences kodi'!$J$5:$J$222,'Visi kodi'!$F$2)</f>
        <v>0</v>
      </c>
      <c r="G10" s="108">
        <f>SUMIFS('intervences kodi'!$M$5:$M$222,'intervences kodi'!$L$5:$L$222,'Visi kodi'!A10,'intervences kodi'!$J$5:$J$222,'Visi kodi'!$G$2)+SUMIFS('intervences kodi'!$O$5:$O$222,'intervences kodi'!$N$5:$N$222,'Visi kodi'!A10,'intervences kodi'!$J$5:$J$222,'Visi kodi'!$G$2)+SUMIFS('intervences kodi'!$Q$5:$Q$222,'intervences kodi'!$P$5:$P$222,'Visi kodi'!A10,'intervences kodi'!$J$5:$J$222,'Visi kodi'!$G$2)+SUMIFS('intervences kodi'!$S$5:$S$222,'intervences kodi'!$R$5:$R$222,'Visi kodi'!A10,'intervences kodi'!$J$5:$J$222,'Visi kodi'!$G$2)+SUMIFS('intervences kodi'!$U$5:$U$222,'intervences kodi'!$T$5:$T$222,'Visi kodi'!A10,'intervences kodi'!$J$5:$J$222,'Visi kodi'!$G$2)+SUMIFS('intervences kodi'!$W$5:$W$222,'intervences kodi'!$V$5:$V$222,'Visi kodi'!A10,'intervences kodi'!$J$5:$J$222,'Visi kodi'!$G$2)</f>
        <v>0</v>
      </c>
      <c r="H10" s="108">
        <f t="shared" si="0"/>
        <v>0</v>
      </c>
      <c r="I10" s="108">
        <f t="shared" si="1"/>
        <v>0</v>
      </c>
      <c r="J10" s="108">
        <f t="shared" si="2"/>
        <v>0</v>
      </c>
      <c r="K10" s="169">
        <f t="shared" si="3"/>
        <v>0</v>
      </c>
      <c r="L10" s="108">
        <f>SUMIFS('intervences kodi'!$M$5:$M$222,'intervences kodi'!$L$5:$L$222,'Visi kodi'!A10,'intervences kodi'!$J$5:$J$222,'Visi kodi'!$L$2)+SUMIFS('intervences kodi'!$M$5:$M$222,'intervences kodi'!$N$5:$N$222,'Visi kodi'!A10,'intervences kodi'!$J$5:$J$222,'Visi kodi'!$L$2)+SUMIFS('intervences kodi'!$M$5:$M$222,'intervences kodi'!$P$5:$P$222,'Visi kodi'!A10,'intervences kodi'!$J$5:$J$222,'Visi kodi'!$L$2)+SUMIFS('intervences kodi'!$M$5:$M$222,'intervences kodi'!$R$5:$R$222,'Visi kodi'!A10,'intervences kodi'!$J$5:$J$222,'Visi kodi'!$L$2)+SUMIFS('intervences kodi'!$M$5:$M$222,'intervences kodi'!$T$5:$T$222,'Visi kodi'!A10,'intervences kodi'!$J$5:$J$222,'Visi kodi'!$L$2)+SUMIFS('intervences kodi'!$M$5:$M$222,'intervences kodi'!$V$5:$V$222,'Visi kodi'!A10,'intervences kodi'!$J$5:$J$222,'Visi kodi'!$L$2)</f>
        <v>0</v>
      </c>
      <c r="M10" s="86"/>
      <c r="N10" s="86"/>
      <c r="O10" s="86"/>
    </row>
    <row r="11" spans="1:15" ht="11.15" customHeight="1" x14ac:dyDescent="0.2">
      <c r="A11" s="168">
        <v>8</v>
      </c>
      <c r="B11" s="171" t="s">
        <v>349</v>
      </c>
      <c r="C11" s="170">
        <v>0</v>
      </c>
      <c r="D11" s="170">
        <v>0</v>
      </c>
      <c r="F11" s="108">
        <f>SUMIFS('intervences kodi'!$M$5:$M$222,'intervences kodi'!$L$5:$L$222,'Visi kodi'!A11,'intervences kodi'!$J$5:$J$222,'Visi kodi'!$F$2)+SUMIFS('intervences kodi'!$O$5:$O$222,'intervences kodi'!$N$5:$N$222,'Visi kodi'!A11,'intervences kodi'!$J$5:$J$222,'Visi kodi'!$F$2)+SUMIFS('intervences kodi'!$Q$5:$Q$222,'intervences kodi'!$P$5:$P$222,'Visi kodi'!A11,'intervences kodi'!$J$5:$J$222,'Visi kodi'!$F$2)+SUMIFS('intervences kodi'!$S$5:$S$222,'intervences kodi'!$R$5:$R$222,'Visi kodi'!A11,'intervences kodi'!$J$5:$J$222,'Visi kodi'!$F$2)+SUMIFS('intervences kodi'!$U$5:$U$222,'intervences kodi'!$T$5:$T$222,'Visi kodi'!A11,'intervences kodi'!$J$5:$J$222,'Visi kodi'!$F$2)+SUMIFS('intervences kodi'!$W$5:$W$222,'intervences kodi'!$V$5:$V$222,'Visi kodi'!A11,'intervences kodi'!$J$5:$J$222,'Visi kodi'!$F$2)</f>
        <v>30575655</v>
      </c>
      <c r="G11" s="108">
        <f>SUMIFS('intervences kodi'!$M$5:$M$222,'intervences kodi'!$L$5:$L$222,'Visi kodi'!A11,'intervences kodi'!$J$5:$J$222,'Visi kodi'!$G$2)+SUMIFS('intervences kodi'!$O$5:$O$222,'intervences kodi'!$N$5:$N$222,'Visi kodi'!A11,'intervences kodi'!$J$5:$J$222,'Visi kodi'!$G$2)+SUMIFS('intervences kodi'!$Q$5:$Q$222,'intervences kodi'!$P$5:$P$222,'Visi kodi'!A11,'intervences kodi'!$J$5:$J$222,'Visi kodi'!$G$2)+SUMIFS('intervences kodi'!$S$5:$S$222,'intervences kodi'!$R$5:$R$222,'Visi kodi'!A11,'intervences kodi'!$J$5:$J$222,'Visi kodi'!$G$2)+SUMIFS('intervences kodi'!$U$5:$U$222,'intervences kodi'!$T$5:$T$222,'Visi kodi'!A11,'intervences kodi'!$J$5:$J$222,'Visi kodi'!$G$2)+SUMIFS('intervences kodi'!$W$5:$W$222,'intervences kodi'!$V$5:$V$222,'Visi kodi'!A11,'intervences kodi'!$J$5:$J$222,'Visi kodi'!$G$2)</f>
        <v>0</v>
      </c>
      <c r="H11" s="108">
        <f t="shared" si="0"/>
        <v>0</v>
      </c>
      <c r="I11" s="108">
        <f t="shared" si="1"/>
        <v>0</v>
      </c>
      <c r="J11" s="108">
        <f t="shared" si="2"/>
        <v>0</v>
      </c>
      <c r="K11" s="169">
        <f t="shared" si="3"/>
        <v>0</v>
      </c>
      <c r="L11" s="108">
        <f>SUMIFS('intervences kodi'!$M$5:$M$222,'intervences kodi'!$L$5:$L$222,'Visi kodi'!A11,'intervences kodi'!$J$5:$J$222,'Visi kodi'!$L$2)+SUMIFS('intervences kodi'!$M$5:$M$222,'intervences kodi'!$N$5:$N$222,'Visi kodi'!A11,'intervences kodi'!$J$5:$J$222,'Visi kodi'!$L$2)+SUMIFS('intervences kodi'!$M$5:$M$222,'intervences kodi'!$P$5:$P$222,'Visi kodi'!A11,'intervences kodi'!$J$5:$J$222,'Visi kodi'!$L$2)+SUMIFS('intervences kodi'!$M$5:$M$222,'intervences kodi'!$R$5:$R$222,'Visi kodi'!A11,'intervences kodi'!$J$5:$J$222,'Visi kodi'!$L$2)+SUMIFS('intervences kodi'!$M$5:$M$222,'intervences kodi'!$T$5:$T$222,'Visi kodi'!A11,'intervences kodi'!$J$5:$J$222,'Visi kodi'!$L$2)+SUMIFS('intervences kodi'!$M$5:$M$222,'intervences kodi'!$V$5:$V$222,'Visi kodi'!A11,'intervences kodi'!$J$5:$J$222,'Visi kodi'!$L$2)</f>
        <v>0</v>
      </c>
      <c r="M11" s="86"/>
      <c r="N11" s="86"/>
      <c r="O11" s="86"/>
    </row>
    <row r="12" spans="1:15" ht="11.15" customHeight="1" x14ac:dyDescent="0.2">
      <c r="A12" s="168">
        <v>9</v>
      </c>
      <c r="B12" s="171" t="s">
        <v>350</v>
      </c>
      <c r="C12" s="170">
        <v>0</v>
      </c>
      <c r="D12" s="170">
        <v>0</v>
      </c>
      <c r="F12" s="108">
        <f>SUMIFS('intervences kodi'!$M$5:$M$222,'intervences kodi'!$L$5:$L$222,'Visi kodi'!A12,'intervences kodi'!$J$5:$J$222,'Visi kodi'!$F$2)+SUMIFS('intervences kodi'!$O$5:$O$222,'intervences kodi'!$N$5:$N$222,'Visi kodi'!A12,'intervences kodi'!$J$5:$J$222,'Visi kodi'!$F$2)+SUMIFS('intervences kodi'!$Q$5:$Q$222,'intervences kodi'!$P$5:$P$222,'Visi kodi'!A12,'intervences kodi'!$J$5:$J$222,'Visi kodi'!$F$2)+SUMIFS('intervences kodi'!$S$5:$S$222,'intervences kodi'!$R$5:$R$222,'Visi kodi'!A12,'intervences kodi'!$J$5:$J$222,'Visi kodi'!$F$2)+SUMIFS('intervences kodi'!$U$5:$U$222,'intervences kodi'!$T$5:$T$222,'Visi kodi'!A12,'intervences kodi'!$J$5:$J$222,'Visi kodi'!$F$2)+SUMIFS('intervences kodi'!$W$5:$W$222,'intervences kodi'!$V$5:$V$222,'Visi kodi'!A12,'intervences kodi'!$J$5:$J$222,'Visi kodi'!$F$2)</f>
        <v>11372009</v>
      </c>
      <c r="G12" s="108">
        <f>SUMIFS('intervences kodi'!$M$5:$M$222,'intervences kodi'!$L$5:$L$222,'Visi kodi'!A12,'intervences kodi'!$J$5:$J$222,'Visi kodi'!$G$2)+SUMIFS('intervences kodi'!$O$5:$O$222,'intervences kodi'!$N$5:$N$222,'Visi kodi'!A12,'intervences kodi'!$J$5:$J$222,'Visi kodi'!$G$2)+SUMIFS('intervences kodi'!$Q$5:$Q$222,'intervences kodi'!$P$5:$P$222,'Visi kodi'!A12,'intervences kodi'!$J$5:$J$222,'Visi kodi'!$G$2)+SUMIFS('intervences kodi'!$S$5:$S$222,'intervences kodi'!$R$5:$R$222,'Visi kodi'!A12,'intervences kodi'!$J$5:$J$222,'Visi kodi'!$G$2)+SUMIFS('intervences kodi'!$U$5:$U$222,'intervences kodi'!$T$5:$T$222,'Visi kodi'!A12,'intervences kodi'!$J$5:$J$222,'Visi kodi'!$G$2)+SUMIFS('intervences kodi'!$W$5:$W$222,'intervences kodi'!$V$5:$V$222,'Visi kodi'!A12,'intervences kodi'!$J$5:$J$222,'Visi kodi'!$G$2)</f>
        <v>0</v>
      </c>
      <c r="H12" s="108">
        <f t="shared" si="0"/>
        <v>0</v>
      </c>
      <c r="I12" s="108">
        <f t="shared" si="1"/>
        <v>0</v>
      </c>
      <c r="J12" s="108">
        <f t="shared" si="2"/>
        <v>0</v>
      </c>
      <c r="K12" s="169">
        <f t="shared" si="3"/>
        <v>0</v>
      </c>
      <c r="L12" s="108">
        <f>SUMIFS('intervences kodi'!$M$5:$M$222,'intervences kodi'!$L$5:$L$222,'Visi kodi'!A12,'intervences kodi'!$J$5:$J$222,'Visi kodi'!$L$2)+SUMIFS('intervences kodi'!$M$5:$M$222,'intervences kodi'!$N$5:$N$222,'Visi kodi'!A12,'intervences kodi'!$J$5:$J$222,'Visi kodi'!$L$2)+SUMIFS('intervences kodi'!$M$5:$M$222,'intervences kodi'!$P$5:$P$222,'Visi kodi'!A12,'intervences kodi'!$J$5:$J$222,'Visi kodi'!$L$2)+SUMIFS('intervences kodi'!$M$5:$M$222,'intervences kodi'!$R$5:$R$222,'Visi kodi'!A12,'intervences kodi'!$J$5:$J$222,'Visi kodi'!$L$2)+SUMIFS('intervences kodi'!$M$5:$M$222,'intervences kodi'!$T$5:$T$222,'Visi kodi'!A12,'intervences kodi'!$J$5:$J$222,'Visi kodi'!$L$2)+SUMIFS('intervences kodi'!$M$5:$M$222,'intervences kodi'!$V$5:$V$222,'Visi kodi'!A12,'intervences kodi'!$J$5:$J$222,'Visi kodi'!$L$2)</f>
        <v>0</v>
      </c>
      <c r="M12" s="86"/>
      <c r="N12" s="86"/>
      <c r="O12" s="86"/>
    </row>
    <row r="13" spans="1:15" ht="11.15" customHeight="1" x14ac:dyDescent="0.2">
      <c r="A13" s="168">
        <v>10</v>
      </c>
      <c r="B13" s="171" t="s">
        <v>351</v>
      </c>
      <c r="C13" s="170">
        <v>0</v>
      </c>
      <c r="D13" s="170">
        <v>0</v>
      </c>
      <c r="F13" s="108">
        <f>SUMIFS('intervences kodi'!$M$5:$M$222,'intervences kodi'!$L$5:$L$222,'Visi kodi'!A13,'intervences kodi'!$J$5:$J$222,'Visi kodi'!$F$2)+SUMIFS('intervences kodi'!$O$5:$O$222,'intervences kodi'!$N$5:$N$222,'Visi kodi'!A13,'intervences kodi'!$J$5:$J$222,'Visi kodi'!$F$2)+SUMIFS('intervences kodi'!$Q$5:$Q$222,'intervences kodi'!$P$5:$P$222,'Visi kodi'!A13,'intervences kodi'!$J$5:$J$222,'Visi kodi'!$F$2)+SUMIFS('intervences kodi'!$S$5:$S$222,'intervences kodi'!$R$5:$R$222,'Visi kodi'!A13,'intervences kodi'!$J$5:$J$222,'Visi kodi'!$F$2)+SUMIFS('intervences kodi'!$U$5:$U$222,'intervences kodi'!$T$5:$T$222,'Visi kodi'!A13,'intervences kodi'!$J$5:$J$222,'Visi kodi'!$F$2)+SUMIFS('intervences kodi'!$W$5:$W$222,'intervences kodi'!$V$5:$V$222,'Visi kodi'!A13,'intervences kodi'!$J$5:$J$222,'Visi kodi'!$F$2)</f>
        <v>57868982</v>
      </c>
      <c r="G13" s="108">
        <f>SUMIFS('intervences kodi'!$M$5:$M$222,'intervences kodi'!$L$5:$L$222,'Visi kodi'!A13,'intervences kodi'!$J$5:$J$222,'Visi kodi'!$G$2)+SUMIFS('intervences kodi'!$O$5:$O$222,'intervences kodi'!$N$5:$N$222,'Visi kodi'!A13,'intervences kodi'!$J$5:$J$222,'Visi kodi'!$G$2)+SUMIFS('intervences kodi'!$Q$5:$Q$222,'intervences kodi'!$P$5:$P$222,'Visi kodi'!A13,'intervences kodi'!$J$5:$J$222,'Visi kodi'!$G$2)+SUMIFS('intervences kodi'!$S$5:$S$222,'intervences kodi'!$R$5:$R$222,'Visi kodi'!A13,'intervences kodi'!$J$5:$J$222,'Visi kodi'!$G$2)+SUMIFS('intervences kodi'!$U$5:$U$222,'intervences kodi'!$T$5:$T$222,'Visi kodi'!A13,'intervences kodi'!$J$5:$J$222,'Visi kodi'!$G$2)+SUMIFS('intervences kodi'!$W$5:$W$222,'intervences kodi'!$V$5:$V$222,'Visi kodi'!A13,'intervences kodi'!$J$5:$J$222,'Visi kodi'!$G$2)</f>
        <v>0</v>
      </c>
      <c r="H13" s="108">
        <f t="shared" si="0"/>
        <v>0</v>
      </c>
      <c r="I13" s="108">
        <f t="shared" si="1"/>
        <v>0</v>
      </c>
      <c r="J13" s="108">
        <f t="shared" si="2"/>
        <v>0</v>
      </c>
      <c r="K13" s="169">
        <f t="shared" si="3"/>
        <v>0</v>
      </c>
      <c r="L13" s="108">
        <f>SUMIFS('intervences kodi'!$M$5:$M$222,'intervences kodi'!$L$5:$L$222,'Visi kodi'!A13,'intervences kodi'!$J$5:$J$222,'Visi kodi'!$L$2)+SUMIFS('intervences kodi'!$M$5:$M$222,'intervences kodi'!$N$5:$N$222,'Visi kodi'!A13,'intervences kodi'!$J$5:$J$222,'Visi kodi'!$L$2)+SUMIFS('intervences kodi'!$M$5:$M$222,'intervences kodi'!$P$5:$P$222,'Visi kodi'!A13,'intervences kodi'!$J$5:$J$222,'Visi kodi'!$L$2)+SUMIFS('intervences kodi'!$M$5:$M$222,'intervences kodi'!$R$5:$R$222,'Visi kodi'!A13,'intervences kodi'!$J$5:$J$222,'Visi kodi'!$L$2)+SUMIFS('intervences kodi'!$M$5:$M$222,'intervences kodi'!$T$5:$T$222,'Visi kodi'!A13,'intervences kodi'!$J$5:$J$222,'Visi kodi'!$L$2)+SUMIFS('intervences kodi'!$M$5:$M$222,'intervences kodi'!$V$5:$V$222,'Visi kodi'!A13,'intervences kodi'!$J$5:$J$222,'Visi kodi'!$L$2)</f>
        <v>0</v>
      </c>
      <c r="M13" s="86"/>
      <c r="N13" s="86"/>
      <c r="O13" s="86"/>
    </row>
    <row r="14" spans="1:15" ht="11.15" customHeight="1" x14ac:dyDescent="0.2">
      <c r="A14" s="168">
        <v>11</v>
      </c>
      <c r="B14" s="171" t="s">
        <v>352</v>
      </c>
      <c r="C14" s="170">
        <v>0</v>
      </c>
      <c r="D14" s="170">
        <v>0</v>
      </c>
      <c r="F14" s="108">
        <f>SUMIFS('intervences kodi'!$M$5:$M$222,'intervences kodi'!$L$5:$L$222,'Visi kodi'!A14,'intervences kodi'!$J$5:$J$222,'Visi kodi'!$F$2)+SUMIFS('intervences kodi'!$O$5:$O$222,'intervences kodi'!$N$5:$N$222,'Visi kodi'!A14,'intervences kodi'!$J$5:$J$222,'Visi kodi'!$F$2)+SUMIFS('intervences kodi'!$Q$5:$Q$222,'intervences kodi'!$P$5:$P$222,'Visi kodi'!A14,'intervences kodi'!$J$5:$J$222,'Visi kodi'!$F$2)+SUMIFS('intervences kodi'!$S$5:$S$222,'intervences kodi'!$R$5:$R$222,'Visi kodi'!A14,'intervences kodi'!$J$5:$J$222,'Visi kodi'!$F$2)+SUMIFS('intervences kodi'!$U$5:$U$222,'intervences kodi'!$T$5:$T$222,'Visi kodi'!A14,'intervences kodi'!$J$5:$J$222,'Visi kodi'!$F$2)+SUMIFS('intervences kodi'!$W$5:$W$222,'intervences kodi'!$V$5:$V$222,'Visi kodi'!A14,'intervences kodi'!$J$5:$J$222,'Visi kodi'!$F$2)</f>
        <v>83180454</v>
      </c>
      <c r="G14" s="108">
        <f>SUMIFS('intervences kodi'!$M$5:$M$222,'intervences kodi'!$L$5:$L$222,'Visi kodi'!A14,'intervences kodi'!$J$5:$J$222,'Visi kodi'!$G$2)+SUMIFS('intervences kodi'!$O$5:$O$222,'intervences kodi'!$N$5:$N$222,'Visi kodi'!A14,'intervences kodi'!$J$5:$J$222,'Visi kodi'!$G$2)+SUMIFS('intervences kodi'!$Q$5:$Q$222,'intervences kodi'!$P$5:$P$222,'Visi kodi'!A14,'intervences kodi'!$J$5:$J$222,'Visi kodi'!$G$2)+SUMIFS('intervences kodi'!$S$5:$S$222,'intervences kodi'!$R$5:$R$222,'Visi kodi'!A14,'intervences kodi'!$J$5:$J$222,'Visi kodi'!$G$2)+SUMIFS('intervences kodi'!$U$5:$U$222,'intervences kodi'!$T$5:$T$222,'Visi kodi'!A14,'intervences kodi'!$J$5:$J$222,'Visi kodi'!$G$2)+SUMIFS('intervences kodi'!$W$5:$W$222,'intervences kodi'!$V$5:$V$222,'Visi kodi'!A14,'intervences kodi'!$J$5:$J$222,'Visi kodi'!$G$2)</f>
        <v>0</v>
      </c>
      <c r="H14" s="108">
        <f t="shared" si="0"/>
        <v>0</v>
      </c>
      <c r="I14" s="108">
        <f t="shared" si="1"/>
        <v>0</v>
      </c>
      <c r="J14" s="108">
        <f t="shared" si="2"/>
        <v>0</v>
      </c>
      <c r="K14" s="169">
        <f t="shared" si="3"/>
        <v>0</v>
      </c>
      <c r="L14" s="108">
        <f>SUMIFS('intervences kodi'!$M$5:$M$222,'intervences kodi'!$L$5:$L$222,'Visi kodi'!A14,'intervences kodi'!$J$5:$J$222,'Visi kodi'!$L$2)+SUMIFS('intervences kodi'!$M$5:$M$222,'intervences kodi'!$N$5:$N$222,'Visi kodi'!A14,'intervences kodi'!$J$5:$J$222,'Visi kodi'!$L$2)+SUMIFS('intervences kodi'!$M$5:$M$222,'intervences kodi'!$P$5:$P$222,'Visi kodi'!A14,'intervences kodi'!$J$5:$J$222,'Visi kodi'!$L$2)+SUMIFS('intervences kodi'!$M$5:$M$222,'intervences kodi'!$R$5:$R$222,'Visi kodi'!A14,'intervences kodi'!$J$5:$J$222,'Visi kodi'!$L$2)+SUMIFS('intervences kodi'!$M$5:$M$222,'intervences kodi'!$T$5:$T$222,'Visi kodi'!A14,'intervences kodi'!$J$5:$J$222,'Visi kodi'!$L$2)+SUMIFS('intervences kodi'!$M$5:$M$222,'intervences kodi'!$V$5:$V$222,'Visi kodi'!A14,'intervences kodi'!$J$5:$J$222,'Visi kodi'!$L$2)</f>
        <v>0</v>
      </c>
      <c r="M14" s="86"/>
      <c r="N14" s="86"/>
      <c r="O14" s="86"/>
    </row>
    <row r="15" spans="1:15" ht="11.15" customHeight="1" x14ac:dyDescent="0.2">
      <c r="A15" s="168">
        <v>12</v>
      </c>
      <c r="B15" s="171" t="s">
        <v>353</v>
      </c>
      <c r="C15" s="170">
        <v>0</v>
      </c>
      <c r="D15" s="170">
        <v>0</v>
      </c>
      <c r="F15" s="108">
        <f>SUMIFS('intervences kodi'!$M$5:$M$222,'intervences kodi'!$L$5:$L$222,'Visi kodi'!A15,'intervences kodi'!$J$5:$J$222,'Visi kodi'!$F$2)+SUMIFS('intervences kodi'!$O$5:$O$222,'intervences kodi'!$N$5:$N$222,'Visi kodi'!A15,'intervences kodi'!$J$5:$J$222,'Visi kodi'!$F$2)+SUMIFS('intervences kodi'!$Q$5:$Q$222,'intervences kodi'!$P$5:$P$222,'Visi kodi'!A15,'intervences kodi'!$J$5:$J$222,'Visi kodi'!$F$2)+SUMIFS('intervences kodi'!$S$5:$S$222,'intervences kodi'!$R$5:$R$222,'Visi kodi'!A15,'intervences kodi'!$J$5:$J$222,'Visi kodi'!$F$2)+SUMIFS('intervences kodi'!$U$5:$U$222,'intervences kodi'!$T$5:$T$222,'Visi kodi'!A15,'intervences kodi'!$J$5:$J$222,'Visi kodi'!$F$2)+SUMIFS('intervences kodi'!$W$5:$W$222,'intervences kodi'!$V$5:$V$222,'Visi kodi'!A15,'intervences kodi'!$J$5:$J$222,'Visi kodi'!$F$2)</f>
        <v>87526540</v>
      </c>
      <c r="G15" s="108">
        <f>SUMIFS('intervences kodi'!$M$5:$M$222,'intervences kodi'!$L$5:$L$222,'Visi kodi'!A15,'intervences kodi'!$J$5:$J$222,'Visi kodi'!$G$2)+SUMIFS('intervences kodi'!$O$5:$O$222,'intervences kodi'!$N$5:$N$222,'Visi kodi'!A15,'intervences kodi'!$J$5:$J$222,'Visi kodi'!$G$2)+SUMIFS('intervences kodi'!$Q$5:$Q$222,'intervences kodi'!$P$5:$P$222,'Visi kodi'!A15,'intervences kodi'!$J$5:$J$222,'Visi kodi'!$G$2)+SUMIFS('intervences kodi'!$S$5:$S$222,'intervences kodi'!$R$5:$R$222,'Visi kodi'!A15,'intervences kodi'!$J$5:$J$222,'Visi kodi'!$G$2)+SUMIFS('intervences kodi'!$U$5:$U$222,'intervences kodi'!$T$5:$T$222,'Visi kodi'!A15,'intervences kodi'!$J$5:$J$222,'Visi kodi'!$G$2)+SUMIFS('intervences kodi'!$W$5:$W$222,'intervences kodi'!$V$5:$V$222,'Visi kodi'!A15,'intervences kodi'!$J$5:$J$222,'Visi kodi'!$G$2)</f>
        <v>0</v>
      </c>
      <c r="H15" s="108">
        <f t="shared" si="0"/>
        <v>0</v>
      </c>
      <c r="I15" s="108">
        <f t="shared" si="1"/>
        <v>0</v>
      </c>
      <c r="J15" s="108">
        <f t="shared" si="2"/>
        <v>0</v>
      </c>
      <c r="K15" s="169">
        <f t="shared" si="3"/>
        <v>0</v>
      </c>
      <c r="L15" s="108">
        <f>SUMIFS('intervences kodi'!$M$5:$M$222,'intervences kodi'!$L$5:$L$222,'Visi kodi'!A15,'intervences kodi'!$J$5:$J$222,'Visi kodi'!$L$2)+SUMIFS('intervences kodi'!$M$5:$M$222,'intervences kodi'!$N$5:$N$222,'Visi kodi'!A15,'intervences kodi'!$J$5:$J$222,'Visi kodi'!$L$2)+SUMIFS('intervences kodi'!$M$5:$M$222,'intervences kodi'!$P$5:$P$222,'Visi kodi'!A15,'intervences kodi'!$J$5:$J$222,'Visi kodi'!$L$2)+SUMIFS('intervences kodi'!$M$5:$M$222,'intervences kodi'!$R$5:$R$222,'Visi kodi'!A15,'intervences kodi'!$J$5:$J$222,'Visi kodi'!$L$2)+SUMIFS('intervences kodi'!$M$5:$M$222,'intervences kodi'!$T$5:$T$222,'Visi kodi'!A15,'intervences kodi'!$J$5:$J$222,'Visi kodi'!$L$2)+SUMIFS('intervences kodi'!$M$5:$M$222,'intervences kodi'!$V$5:$V$222,'Visi kodi'!A15,'intervences kodi'!$J$5:$J$222,'Visi kodi'!$L$2)</f>
        <v>0</v>
      </c>
      <c r="M15" s="86"/>
      <c r="N15" s="86"/>
      <c r="O15" s="86"/>
    </row>
    <row r="16" spans="1:15" ht="11.15" customHeight="1" x14ac:dyDescent="0.2">
      <c r="A16" s="168">
        <v>13</v>
      </c>
      <c r="B16" s="171" t="s">
        <v>354</v>
      </c>
      <c r="C16" s="170">
        <v>0</v>
      </c>
      <c r="D16" s="170">
        <v>0</v>
      </c>
      <c r="F16" s="108">
        <f>SUMIFS('intervences kodi'!$M$5:$M$222,'intervences kodi'!$L$5:$L$222,'Visi kodi'!A16,'intervences kodi'!$J$5:$J$222,'Visi kodi'!$F$2)+SUMIFS('intervences kodi'!$O$5:$O$222,'intervences kodi'!$N$5:$N$222,'Visi kodi'!A16,'intervences kodi'!$J$5:$J$222,'Visi kodi'!$F$2)+SUMIFS('intervences kodi'!$Q$5:$Q$222,'intervences kodi'!$P$5:$P$222,'Visi kodi'!A16,'intervences kodi'!$J$5:$J$222,'Visi kodi'!$F$2)+SUMIFS('intervences kodi'!$S$5:$S$222,'intervences kodi'!$R$5:$R$222,'Visi kodi'!A16,'intervences kodi'!$J$5:$J$222,'Visi kodi'!$F$2)+SUMIFS('intervences kodi'!$U$5:$U$222,'intervences kodi'!$T$5:$T$222,'Visi kodi'!A16,'intervences kodi'!$J$5:$J$222,'Visi kodi'!$F$2)+SUMIFS('intervences kodi'!$W$5:$W$222,'intervences kodi'!$V$5:$V$222,'Visi kodi'!A16,'intervences kodi'!$J$5:$J$222,'Visi kodi'!$F$2)</f>
        <v>10137299</v>
      </c>
      <c r="G16" s="108">
        <f>SUMIFS('intervences kodi'!$M$5:$M$222,'intervences kodi'!$L$5:$L$222,'Visi kodi'!A16,'intervences kodi'!$J$5:$J$222,'Visi kodi'!$G$2)+SUMIFS('intervences kodi'!$O$5:$O$222,'intervences kodi'!$N$5:$N$222,'Visi kodi'!A16,'intervences kodi'!$J$5:$J$222,'Visi kodi'!$G$2)+SUMIFS('intervences kodi'!$Q$5:$Q$222,'intervences kodi'!$P$5:$P$222,'Visi kodi'!A16,'intervences kodi'!$J$5:$J$222,'Visi kodi'!$G$2)+SUMIFS('intervences kodi'!$S$5:$S$222,'intervences kodi'!$R$5:$R$222,'Visi kodi'!A16,'intervences kodi'!$J$5:$J$222,'Visi kodi'!$G$2)+SUMIFS('intervences kodi'!$U$5:$U$222,'intervences kodi'!$T$5:$T$222,'Visi kodi'!A16,'intervences kodi'!$J$5:$J$222,'Visi kodi'!$G$2)+SUMIFS('intervences kodi'!$W$5:$W$222,'intervences kodi'!$V$5:$V$222,'Visi kodi'!A16,'intervences kodi'!$J$5:$J$222,'Visi kodi'!$G$2)</f>
        <v>0</v>
      </c>
      <c r="H16" s="108">
        <f t="shared" si="0"/>
        <v>0</v>
      </c>
      <c r="I16" s="108">
        <f t="shared" si="1"/>
        <v>0</v>
      </c>
      <c r="J16" s="108">
        <f t="shared" si="2"/>
        <v>0</v>
      </c>
      <c r="K16" s="169">
        <f t="shared" si="3"/>
        <v>0</v>
      </c>
      <c r="L16" s="108">
        <f>SUMIFS('intervences kodi'!$M$5:$M$222,'intervences kodi'!$L$5:$L$222,'Visi kodi'!A16,'intervences kodi'!$J$5:$J$222,'Visi kodi'!$L$2)+SUMIFS('intervences kodi'!$M$5:$M$222,'intervences kodi'!$N$5:$N$222,'Visi kodi'!A16,'intervences kodi'!$J$5:$J$222,'Visi kodi'!$L$2)+SUMIFS('intervences kodi'!$M$5:$M$222,'intervences kodi'!$P$5:$P$222,'Visi kodi'!A16,'intervences kodi'!$J$5:$J$222,'Visi kodi'!$L$2)+SUMIFS('intervences kodi'!$M$5:$M$222,'intervences kodi'!$R$5:$R$222,'Visi kodi'!A16,'intervences kodi'!$J$5:$J$222,'Visi kodi'!$L$2)+SUMIFS('intervences kodi'!$M$5:$M$222,'intervences kodi'!$T$5:$T$222,'Visi kodi'!A16,'intervences kodi'!$J$5:$J$222,'Visi kodi'!$L$2)+SUMIFS('intervences kodi'!$M$5:$M$222,'intervences kodi'!$V$5:$V$222,'Visi kodi'!A16,'intervences kodi'!$J$5:$J$222,'Visi kodi'!$L$2)</f>
        <v>0</v>
      </c>
      <c r="M16" s="86"/>
      <c r="N16" s="86"/>
      <c r="O16" s="86"/>
    </row>
    <row r="17" spans="1:15" ht="11.15" customHeight="1" x14ac:dyDescent="0.2">
      <c r="A17" s="168">
        <v>14</v>
      </c>
      <c r="B17" s="171" t="s">
        <v>355</v>
      </c>
      <c r="C17" s="170">
        <v>0</v>
      </c>
      <c r="D17" s="170">
        <v>0</v>
      </c>
      <c r="F17" s="108">
        <f>SUMIFS('intervences kodi'!$M$5:$M$222,'intervences kodi'!$L$5:$L$222,'Visi kodi'!A17,'intervences kodi'!$J$5:$J$222,'Visi kodi'!$F$2)+SUMIFS('intervences kodi'!$O$5:$O$222,'intervences kodi'!$N$5:$N$222,'Visi kodi'!A17,'intervences kodi'!$J$5:$J$222,'Visi kodi'!$F$2)+SUMIFS('intervences kodi'!$Q$5:$Q$222,'intervences kodi'!$P$5:$P$222,'Visi kodi'!A17,'intervences kodi'!$J$5:$J$222,'Visi kodi'!$F$2)+SUMIFS('intervences kodi'!$S$5:$S$222,'intervences kodi'!$R$5:$R$222,'Visi kodi'!A17,'intervences kodi'!$J$5:$J$222,'Visi kodi'!$F$2)+SUMIFS('intervences kodi'!$U$5:$U$222,'intervences kodi'!$T$5:$T$222,'Visi kodi'!A17,'intervences kodi'!$J$5:$J$222,'Visi kodi'!$F$2)+SUMIFS('intervences kodi'!$W$5:$W$222,'intervences kodi'!$V$5:$V$222,'Visi kodi'!A17,'intervences kodi'!$J$5:$J$222,'Visi kodi'!$F$2)</f>
        <v>9631935</v>
      </c>
      <c r="G17" s="108">
        <f>SUMIFS('intervences kodi'!$M$5:$M$222,'intervences kodi'!$L$5:$L$222,'Visi kodi'!A17,'intervences kodi'!$J$5:$J$222,'Visi kodi'!$G$2)+SUMIFS('intervences kodi'!$O$5:$O$222,'intervences kodi'!$N$5:$N$222,'Visi kodi'!A17,'intervences kodi'!$J$5:$J$222,'Visi kodi'!$G$2)+SUMIFS('intervences kodi'!$Q$5:$Q$222,'intervences kodi'!$P$5:$P$222,'Visi kodi'!A17,'intervences kodi'!$J$5:$J$222,'Visi kodi'!$G$2)+SUMIFS('intervences kodi'!$S$5:$S$222,'intervences kodi'!$R$5:$R$222,'Visi kodi'!A17,'intervences kodi'!$J$5:$J$222,'Visi kodi'!$G$2)+SUMIFS('intervences kodi'!$U$5:$U$222,'intervences kodi'!$T$5:$T$222,'Visi kodi'!A17,'intervences kodi'!$J$5:$J$222,'Visi kodi'!$G$2)+SUMIFS('intervences kodi'!$W$5:$W$222,'intervences kodi'!$V$5:$V$222,'Visi kodi'!A17,'intervences kodi'!$J$5:$J$222,'Visi kodi'!$G$2)</f>
        <v>0</v>
      </c>
      <c r="H17" s="108">
        <f t="shared" si="0"/>
        <v>0</v>
      </c>
      <c r="I17" s="108">
        <f t="shared" si="1"/>
        <v>0</v>
      </c>
      <c r="J17" s="108">
        <f t="shared" si="2"/>
        <v>0</v>
      </c>
      <c r="K17" s="169">
        <f t="shared" si="3"/>
        <v>0</v>
      </c>
      <c r="L17" s="108">
        <f>SUMIFS('intervences kodi'!$M$5:$M$222,'intervences kodi'!$L$5:$L$222,'Visi kodi'!A17,'intervences kodi'!$J$5:$J$222,'Visi kodi'!$L$2)+SUMIFS('intervences kodi'!$M$5:$M$222,'intervences kodi'!$N$5:$N$222,'Visi kodi'!A17,'intervences kodi'!$J$5:$J$222,'Visi kodi'!$L$2)+SUMIFS('intervences kodi'!$M$5:$M$222,'intervences kodi'!$P$5:$P$222,'Visi kodi'!A17,'intervences kodi'!$J$5:$J$222,'Visi kodi'!$L$2)+SUMIFS('intervences kodi'!$M$5:$M$222,'intervences kodi'!$R$5:$R$222,'Visi kodi'!A17,'intervences kodi'!$J$5:$J$222,'Visi kodi'!$L$2)+SUMIFS('intervences kodi'!$M$5:$M$222,'intervences kodi'!$T$5:$T$222,'Visi kodi'!A17,'intervences kodi'!$J$5:$J$222,'Visi kodi'!$L$2)+SUMIFS('intervences kodi'!$M$5:$M$222,'intervences kodi'!$V$5:$V$222,'Visi kodi'!A17,'intervences kodi'!$J$5:$J$222,'Visi kodi'!$L$2)</f>
        <v>0</v>
      </c>
      <c r="M17" s="86"/>
      <c r="N17" s="86"/>
      <c r="O17" s="86"/>
    </row>
    <row r="18" spans="1:15" ht="11.15" customHeight="1" x14ac:dyDescent="0.2">
      <c r="A18" s="168">
        <v>15</v>
      </c>
      <c r="B18" s="171" t="s">
        <v>1694</v>
      </c>
      <c r="C18" s="172">
        <v>0.4</v>
      </c>
      <c r="D18" s="56">
        <v>0</v>
      </c>
      <c r="F18" s="108">
        <f>SUMIFS('intervences kodi'!$M$5:$M$222,'intervences kodi'!$L$5:$L$222,'Visi kodi'!A18,'intervences kodi'!$J$5:$J$222,'Visi kodi'!$F$2)+SUMIFS('intervences kodi'!$O$5:$O$222,'intervences kodi'!$N$5:$N$222,'Visi kodi'!A18,'intervences kodi'!$J$5:$J$222,'Visi kodi'!$F$2)+SUMIFS('intervences kodi'!$Q$5:$Q$222,'intervences kodi'!$P$5:$P$222,'Visi kodi'!A18,'intervences kodi'!$J$5:$J$222,'Visi kodi'!$F$2)+SUMIFS('intervences kodi'!$S$5:$S$222,'intervences kodi'!$R$5:$R$222,'Visi kodi'!A18,'intervences kodi'!$J$5:$J$222,'Visi kodi'!$F$2)+SUMIFS('intervences kodi'!$U$5:$U$222,'intervences kodi'!$T$5:$T$222,'Visi kodi'!A18,'intervences kodi'!$J$5:$J$222,'Visi kodi'!$F$2)+SUMIFS('intervences kodi'!$W$5:$W$222,'intervences kodi'!$V$5:$V$222,'Visi kodi'!A18,'intervences kodi'!$J$5:$J$222,'Visi kodi'!$F$2)</f>
        <v>0</v>
      </c>
      <c r="G18" s="108">
        <f>SUMIFS('intervences kodi'!$M$5:$M$222,'intervences kodi'!$L$5:$L$222,'Visi kodi'!A18,'intervences kodi'!$J$5:$J$222,'Visi kodi'!$G$2)+SUMIFS('intervences kodi'!$O$5:$O$222,'intervences kodi'!$N$5:$N$222,'Visi kodi'!A18,'intervences kodi'!$J$5:$J$222,'Visi kodi'!$G$2)+SUMIFS('intervences kodi'!$Q$5:$Q$222,'intervences kodi'!$P$5:$P$222,'Visi kodi'!A18,'intervences kodi'!$J$5:$J$222,'Visi kodi'!$G$2)+SUMIFS('intervences kodi'!$S$5:$S$222,'intervences kodi'!$R$5:$R$222,'Visi kodi'!A18,'intervences kodi'!$J$5:$J$222,'Visi kodi'!$G$2)+SUMIFS('intervences kodi'!$U$5:$U$222,'intervences kodi'!$T$5:$T$222,'Visi kodi'!A18,'intervences kodi'!$J$5:$J$222,'Visi kodi'!$G$2)+SUMIFS('intervences kodi'!$W$5:$W$222,'intervences kodi'!$V$5:$V$222,'Visi kodi'!A18,'intervences kodi'!$J$5:$J$222,'Visi kodi'!$G$2)</f>
        <v>0</v>
      </c>
      <c r="H18" s="108">
        <f t="shared" si="0"/>
        <v>0</v>
      </c>
      <c r="I18" s="108">
        <f t="shared" si="1"/>
        <v>0</v>
      </c>
      <c r="J18" s="108">
        <f t="shared" si="2"/>
        <v>0</v>
      </c>
      <c r="K18" s="169">
        <f t="shared" si="3"/>
        <v>0</v>
      </c>
      <c r="L18" s="108">
        <f>SUMIFS('intervences kodi'!$M$5:$M$222,'intervences kodi'!$L$5:$L$222,'Visi kodi'!A18,'intervences kodi'!$J$5:$J$222,'Visi kodi'!$L$2)+SUMIFS('intervences kodi'!$M$5:$M$222,'intervences kodi'!$N$5:$N$222,'Visi kodi'!A18,'intervences kodi'!$J$5:$J$222,'Visi kodi'!$L$2)+SUMIFS('intervences kodi'!$M$5:$M$222,'intervences kodi'!$P$5:$P$222,'Visi kodi'!A18,'intervences kodi'!$J$5:$J$222,'Visi kodi'!$L$2)+SUMIFS('intervences kodi'!$M$5:$M$222,'intervences kodi'!$R$5:$R$222,'Visi kodi'!A18,'intervences kodi'!$J$5:$J$222,'Visi kodi'!$L$2)+SUMIFS('intervences kodi'!$M$5:$M$222,'intervences kodi'!$T$5:$T$222,'Visi kodi'!A18,'intervences kodi'!$J$5:$J$222,'Visi kodi'!$L$2)+SUMIFS('intervences kodi'!$M$5:$M$222,'intervences kodi'!$V$5:$V$222,'Visi kodi'!A18,'intervences kodi'!$J$5:$J$222,'Visi kodi'!$L$2)</f>
        <v>0</v>
      </c>
      <c r="M18" s="86"/>
      <c r="N18" s="86"/>
      <c r="O18" s="86"/>
    </row>
    <row r="19" spans="1:15" ht="11.15" customHeight="1" x14ac:dyDescent="0.2">
      <c r="A19" s="168">
        <v>16</v>
      </c>
      <c r="B19" s="171" t="s">
        <v>356</v>
      </c>
      <c r="C19" s="170">
        <v>0</v>
      </c>
      <c r="D19" s="170">
        <v>0</v>
      </c>
      <c r="F19" s="108">
        <f>SUMIFS('intervences kodi'!$M$5:$M$222,'intervences kodi'!$L$5:$L$222,'Visi kodi'!A19,'intervences kodi'!$J$5:$J$222,'Visi kodi'!$F$2)+SUMIFS('intervences kodi'!$O$5:$O$222,'intervences kodi'!$N$5:$N$222,'Visi kodi'!A19,'intervences kodi'!$J$5:$J$222,'Visi kodi'!$F$2)+SUMIFS('intervences kodi'!$Q$5:$Q$222,'intervences kodi'!$P$5:$P$222,'Visi kodi'!A19,'intervences kodi'!$J$5:$J$222,'Visi kodi'!$F$2)+SUMIFS('intervences kodi'!$S$5:$S$222,'intervences kodi'!$R$5:$R$222,'Visi kodi'!A19,'intervences kodi'!$J$5:$J$222,'Visi kodi'!$F$2)+SUMIFS('intervences kodi'!$U$5:$U$222,'intervences kodi'!$T$5:$T$222,'Visi kodi'!A19,'intervences kodi'!$J$5:$J$222,'Visi kodi'!$F$2)+SUMIFS('intervences kodi'!$W$5:$W$222,'intervences kodi'!$V$5:$V$222,'Visi kodi'!A19,'intervences kodi'!$J$5:$J$222,'Visi kodi'!$F$2)</f>
        <v>156664400</v>
      </c>
      <c r="G19" s="108">
        <f>SUMIFS('intervences kodi'!$M$5:$M$222,'intervences kodi'!$L$5:$L$222,'Visi kodi'!A19,'intervences kodi'!$J$5:$J$222,'Visi kodi'!$G$2)+SUMIFS('intervences kodi'!$O$5:$O$222,'intervences kodi'!$N$5:$N$222,'Visi kodi'!A19,'intervences kodi'!$J$5:$J$222,'Visi kodi'!$G$2)+SUMIFS('intervences kodi'!$Q$5:$Q$222,'intervences kodi'!$P$5:$P$222,'Visi kodi'!A19,'intervences kodi'!$J$5:$J$222,'Visi kodi'!$G$2)+SUMIFS('intervences kodi'!$S$5:$S$222,'intervences kodi'!$R$5:$R$222,'Visi kodi'!A19,'intervences kodi'!$J$5:$J$222,'Visi kodi'!$G$2)+SUMIFS('intervences kodi'!$U$5:$U$222,'intervences kodi'!$T$5:$T$222,'Visi kodi'!A19,'intervences kodi'!$J$5:$J$222,'Visi kodi'!$G$2)+SUMIFS('intervences kodi'!$W$5:$W$222,'intervences kodi'!$V$5:$V$222,'Visi kodi'!A19,'intervences kodi'!$J$5:$J$222,'Visi kodi'!$G$2)</f>
        <v>0</v>
      </c>
      <c r="H19" s="108">
        <f t="shared" si="0"/>
        <v>0</v>
      </c>
      <c r="I19" s="108">
        <f t="shared" si="1"/>
        <v>0</v>
      </c>
      <c r="J19" s="108">
        <f t="shared" si="2"/>
        <v>0</v>
      </c>
      <c r="K19" s="169">
        <f t="shared" si="3"/>
        <v>0</v>
      </c>
      <c r="L19" s="108">
        <f>SUMIFS('intervences kodi'!$M$5:$M$222,'intervences kodi'!$L$5:$L$222,'Visi kodi'!A19,'intervences kodi'!$J$5:$J$222,'Visi kodi'!$L$2)+SUMIFS('intervences kodi'!$M$5:$M$222,'intervences kodi'!$N$5:$N$222,'Visi kodi'!A19,'intervences kodi'!$J$5:$J$222,'Visi kodi'!$L$2)+SUMIFS('intervences kodi'!$M$5:$M$222,'intervences kodi'!$P$5:$P$222,'Visi kodi'!A19,'intervences kodi'!$J$5:$J$222,'Visi kodi'!$L$2)+SUMIFS('intervences kodi'!$M$5:$M$222,'intervences kodi'!$R$5:$R$222,'Visi kodi'!A19,'intervences kodi'!$J$5:$J$222,'Visi kodi'!$L$2)+SUMIFS('intervences kodi'!$M$5:$M$222,'intervences kodi'!$T$5:$T$222,'Visi kodi'!A19,'intervences kodi'!$J$5:$J$222,'Visi kodi'!$L$2)+SUMIFS('intervences kodi'!$M$5:$M$222,'intervences kodi'!$V$5:$V$222,'Visi kodi'!A19,'intervences kodi'!$J$5:$J$222,'Visi kodi'!$L$2)</f>
        <v>0</v>
      </c>
      <c r="M19" s="86"/>
      <c r="N19" s="86"/>
      <c r="O19" s="86"/>
    </row>
    <row r="20" spans="1:15" ht="11.15" customHeight="1" x14ac:dyDescent="0.2">
      <c r="A20" s="168">
        <v>17</v>
      </c>
      <c r="B20" s="171" t="s">
        <v>1695</v>
      </c>
      <c r="C20" s="172">
        <v>0.4</v>
      </c>
      <c r="D20" s="56">
        <v>0</v>
      </c>
      <c r="F20" s="108">
        <f>SUMIFS('intervences kodi'!$M$5:$M$222,'intervences kodi'!$L$5:$L$222,'Visi kodi'!A20,'intervences kodi'!$J$5:$J$222,'Visi kodi'!$F$2)+SUMIFS('intervences kodi'!$O$5:$O$222,'intervences kodi'!$N$5:$N$222,'Visi kodi'!A20,'intervences kodi'!$J$5:$J$222,'Visi kodi'!$F$2)+SUMIFS('intervences kodi'!$Q$5:$Q$222,'intervences kodi'!$P$5:$P$222,'Visi kodi'!A20,'intervences kodi'!$J$5:$J$222,'Visi kodi'!$F$2)+SUMIFS('intervences kodi'!$S$5:$S$222,'intervences kodi'!$R$5:$R$222,'Visi kodi'!A20,'intervences kodi'!$J$5:$J$222,'Visi kodi'!$F$2)+SUMIFS('intervences kodi'!$U$5:$U$222,'intervences kodi'!$T$5:$T$222,'Visi kodi'!A20,'intervences kodi'!$J$5:$J$222,'Visi kodi'!$F$2)+SUMIFS('intervences kodi'!$W$5:$W$222,'intervences kodi'!$V$5:$V$222,'Visi kodi'!A20,'intervences kodi'!$J$5:$J$222,'Visi kodi'!$F$2)</f>
        <v>0</v>
      </c>
      <c r="G20" s="108">
        <f>SUMIFS('intervences kodi'!$M$5:$M$222,'intervences kodi'!$L$5:$L$222,'Visi kodi'!A20,'intervences kodi'!$J$5:$J$222,'Visi kodi'!$G$2)+SUMIFS('intervences kodi'!$O$5:$O$222,'intervences kodi'!$N$5:$N$222,'Visi kodi'!A20,'intervences kodi'!$J$5:$J$222,'Visi kodi'!$G$2)+SUMIFS('intervences kodi'!$Q$5:$Q$222,'intervences kodi'!$P$5:$P$222,'Visi kodi'!A20,'intervences kodi'!$J$5:$J$222,'Visi kodi'!$G$2)+SUMIFS('intervences kodi'!$S$5:$S$222,'intervences kodi'!$R$5:$R$222,'Visi kodi'!A20,'intervences kodi'!$J$5:$J$222,'Visi kodi'!$G$2)+SUMIFS('intervences kodi'!$U$5:$U$222,'intervences kodi'!$T$5:$T$222,'Visi kodi'!A20,'intervences kodi'!$J$5:$J$222,'Visi kodi'!$G$2)+SUMIFS('intervences kodi'!$W$5:$W$222,'intervences kodi'!$V$5:$V$222,'Visi kodi'!A20,'intervences kodi'!$J$5:$J$222,'Visi kodi'!$G$2)</f>
        <v>0</v>
      </c>
      <c r="H20" s="108">
        <f t="shared" si="0"/>
        <v>0</v>
      </c>
      <c r="I20" s="108">
        <f t="shared" si="1"/>
        <v>0</v>
      </c>
      <c r="J20" s="108">
        <f t="shared" si="2"/>
        <v>0</v>
      </c>
      <c r="K20" s="169">
        <f t="shared" si="3"/>
        <v>0</v>
      </c>
      <c r="L20" s="108">
        <f>SUMIFS('intervences kodi'!$M$5:$M$222,'intervences kodi'!$L$5:$L$222,'Visi kodi'!A20,'intervences kodi'!$J$5:$J$222,'Visi kodi'!$L$2)+SUMIFS('intervences kodi'!$M$5:$M$222,'intervences kodi'!$N$5:$N$222,'Visi kodi'!A20,'intervences kodi'!$J$5:$J$222,'Visi kodi'!$L$2)+SUMIFS('intervences kodi'!$M$5:$M$222,'intervences kodi'!$P$5:$P$222,'Visi kodi'!A20,'intervences kodi'!$J$5:$J$222,'Visi kodi'!$L$2)+SUMIFS('intervences kodi'!$M$5:$M$222,'intervences kodi'!$R$5:$R$222,'Visi kodi'!A20,'intervences kodi'!$J$5:$J$222,'Visi kodi'!$L$2)+SUMIFS('intervences kodi'!$M$5:$M$222,'intervences kodi'!$T$5:$T$222,'Visi kodi'!A20,'intervences kodi'!$J$5:$J$222,'Visi kodi'!$L$2)+SUMIFS('intervences kodi'!$M$5:$M$222,'intervences kodi'!$V$5:$V$222,'Visi kodi'!A20,'intervences kodi'!$J$5:$J$222,'Visi kodi'!$L$2)</f>
        <v>0</v>
      </c>
      <c r="M20" s="86"/>
      <c r="N20" s="86"/>
      <c r="O20" s="86"/>
    </row>
    <row r="21" spans="1:15" ht="11.15" customHeight="1" x14ac:dyDescent="0.2">
      <c r="A21" s="168">
        <v>18</v>
      </c>
      <c r="B21" s="171" t="s">
        <v>357</v>
      </c>
      <c r="C21" s="170">
        <v>0</v>
      </c>
      <c r="D21" s="170">
        <v>0</v>
      </c>
      <c r="F21" s="108">
        <f>SUMIFS('intervences kodi'!$M$5:$M$222,'intervences kodi'!$L$5:$L$222,'Visi kodi'!A21,'intervences kodi'!$J$5:$J$222,'Visi kodi'!$F$2)+SUMIFS('intervences kodi'!$O$5:$O$222,'intervences kodi'!$N$5:$N$222,'Visi kodi'!A21,'intervences kodi'!$J$5:$J$222,'Visi kodi'!$F$2)+SUMIFS('intervences kodi'!$Q$5:$Q$222,'intervences kodi'!$P$5:$P$222,'Visi kodi'!A21,'intervences kodi'!$J$5:$J$222,'Visi kodi'!$F$2)+SUMIFS('intervences kodi'!$S$5:$S$222,'intervences kodi'!$R$5:$R$222,'Visi kodi'!A21,'intervences kodi'!$J$5:$J$222,'Visi kodi'!$F$2)+SUMIFS('intervences kodi'!$U$5:$U$222,'intervences kodi'!$T$5:$T$222,'Visi kodi'!A21,'intervences kodi'!$J$5:$J$222,'Visi kodi'!$F$2)+SUMIFS('intervences kodi'!$W$5:$W$222,'intervences kodi'!$V$5:$V$222,'Visi kodi'!A21,'intervences kodi'!$J$5:$J$222,'Visi kodi'!$F$2)</f>
        <v>0</v>
      </c>
      <c r="G21" s="108">
        <f>SUMIFS('intervences kodi'!$M$5:$M$222,'intervences kodi'!$L$5:$L$222,'Visi kodi'!A21,'intervences kodi'!$J$5:$J$222,'Visi kodi'!$G$2)+SUMIFS('intervences kodi'!$O$5:$O$222,'intervences kodi'!$N$5:$N$222,'Visi kodi'!A21,'intervences kodi'!$J$5:$J$222,'Visi kodi'!$G$2)+SUMIFS('intervences kodi'!$Q$5:$Q$222,'intervences kodi'!$P$5:$P$222,'Visi kodi'!A21,'intervences kodi'!$J$5:$J$222,'Visi kodi'!$G$2)+SUMIFS('intervences kodi'!$S$5:$S$222,'intervences kodi'!$R$5:$R$222,'Visi kodi'!A21,'intervences kodi'!$J$5:$J$222,'Visi kodi'!$G$2)+SUMIFS('intervences kodi'!$U$5:$U$222,'intervences kodi'!$T$5:$T$222,'Visi kodi'!A21,'intervences kodi'!$J$5:$J$222,'Visi kodi'!$G$2)+SUMIFS('intervences kodi'!$W$5:$W$222,'intervences kodi'!$V$5:$V$222,'Visi kodi'!A21,'intervences kodi'!$J$5:$J$222,'Visi kodi'!$G$2)</f>
        <v>0</v>
      </c>
      <c r="H21" s="108">
        <f t="shared" si="0"/>
        <v>0</v>
      </c>
      <c r="I21" s="108">
        <f t="shared" si="1"/>
        <v>0</v>
      </c>
      <c r="J21" s="108">
        <f t="shared" si="2"/>
        <v>0</v>
      </c>
      <c r="K21" s="169">
        <f t="shared" si="3"/>
        <v>0</v>
      </c>
      <c r="L21" s="108">
        <f>SUMIFS('intervences kodi'!$M$5:$M$222,'intervences kodi'!$L$5:$L$222,'Visi kodi'!A21,'intervences kodi'!$J$5:$J$222,'Visi kodi'!$L$2)+SUMIFS('intervences kodi'!$M$5:$M$222,'intervences kodi'!$N$5:$N$222,'Visi kodi'!A21,'intervences kodi'!$J$5:$J$222,'Visi kodi'!$L$2)+SUMIFS('intervences kodi'!$M$5:$M$222,'intervences kodi'!$P$5:$P$222,'Visi kodi'!A21,'intervences kodi'!$J$5:$J$222,'Visi kodi'!$L$2)+SUMIFS('intervences kodi'!$M$5:$M$222,'intervences kodi'!$R$5:$R$222,'Visi kodi'!A21,'intervences kodi'!$J$5:$J$222,'Visi kodi'!$L$2)+SUMIFS('intervences kodi'!$M$5:$M$222,'intervences kodi'!$T$5:$T$222,'Visi kodi'!A21,'intervences kodi'!$J$5:$J$222,'Visi kodi'!$L$2)+SUMIFS('intervences kodi'!$M$5:$M$222,'intervences kodi'!$V$5:$V$222,'Visi kodi'!A21,'intervences kodi'!$J$5:$J$222,'Visi kodi'!$L$2)</f>
        <v>0</v>
      </c>
      <c r="M21" s="86"/>
      <c r="N21" s="86"/>
      <c r="O21" s="86"/>
    </row>
    <row r="22" spans="1:15" ht="11.15" customHeight="1" x14ac:dyDescent="0.2">
      <c r="A22" s="168">
        <v>19</v>
      </c>
      <c r="B22" s="171" t="s">
        <v>358</v>
      </c>
      <c r="C22" s="170">
        <v>0</v>
      </c>
      <c r="D22" s="170">
        <v>0</v>
      </c>
      <c r="F22" s="108">
        <f>SUMIFS('intervences kodi'!$M$5:$M$222,'intervences kodi'!$L$5:$L$222,'Visi kodi'!A22,'intervences kodi'!$J$5:$J$222,'Visi kodi'!$F$2)+SUMIFS('intervences kodi'!$O$5:$O$222,'intervences kodi'!$N$5:$N$222,'Visi kodi'!A22,'intervences kodi'!$J$5:$J$222,'Visi kodi'!$F$2)+SUMIFS('intervences kodi'!$Q$5:$Q$222,'intervences kodi'!$P$5:$P$222,'Visi kodi'!A22,'intervences kodi'!$J$5:$J$222,'Visi kodi'!$F$2)+SUMIFS('intervences kodi'!$S$5:$S$222,'intervences kodi'!$R$5:$R$222,'Visi kodi'!A22,'intervences kodi'!$J$5:$J$222,'Visi kodi'!$F$2)+SUMIFS('intervences kodi'!$U$5:$U$222,'intervences kodi'!$T$5:$T$222,'Visi kodi'!A22,'intervences kodi'!$J$5:$J$222,'Visi kodi'!$F$2)+SUMIFS('intervences kodi'!$W$5:$W$222,'intervences kodi'!$V$5:$V$222,'Visi kodi'!A22,'intervences kodi'!$J$5:$J$222,'Visi kodi'!$F$2)</f>
        <v>0</v>
      </c>
      <c r="G22" s="108">
        <f>SUMIFS('intervences kodi'!$M$5:$M$222,'intervences kodi'!$L$5:$L$222,'Visi kodi'!A22,'intervences kodi'!$J$5:$J$222,'Visi kodi'!$G$2)+SUMIFS('intervences kodi'!$O$5:$O$222,'intervences kodi'!$N$5:$N$222,'Visi kodi'!A22,'intervences kodi'!$J$5:$J$222,'Visi kodi'!$G$2)+SUMIFS('intervences kodi'!$Q$5:$Q$222,'intervences kodi'!$P$5:$P$222,'Visi kodi'!A22,'intervences kodi'!$J$5:$J$222,'Visi kodi'!$G$2)+SUMIFS('intervences kodi'!$S$5:$S$222,'intervences kodi'!$R$5:$R$222,'Visi kodi'!A22,'intervences kodi'!$J$5:$J$222,'Visi kodi'!$G$2)+SUMIFS('intervences kodi'!$U$5:$U$222,'intervences kodi'!$T$5:$T$222,'Visi kodi'!A22,'intervences kodi'!$J$5:$J$222,'Visi kodi'!$G$2)+SUMIFS('intervences kodi'!$W$5:$W$222,'intervences kodi'!$V$5:$V$222,'Visi kodi'!A22,'intervences kodi'!$J$5:$J$222,'Visi kodi'!$G$2)</f>
        <v>0</v>
      </c>
      <c r="H22" s="108">
        <f t="shared" si="0"/>
        <v>0</v>
      </c>
      <c r="I22" s="108">
        <f t="shared" si="1"/>
        <v>0</v>
      </c>
      <c r="J22" s="108">
        <f t="shared" si="2"/>
        <v>0</v>
      </c>
      <c r="K22" s="169">
        <f t="shared" si="3"/>
        <v>0</v>
      </c>
      <c r="L22" s="108">
        <f>SUMIFS('intervences kodi'!$M$5:$M$222,'intervences kodi'!$L$5:$L$222,'Visi kodi'!A22,'intervences kodi'!$J$5:$J$222,'Visi kodi'!$L$2)+SUMIFS('intervences kodi'!$M$5:$M$222,'intervences kodi'!$N$5:$N$222,'Visi kodi'!A22,'intervences kodi'!$J$5:$J$222,'Visi kodi'!$L$2)+SUMIFS('intervences kodi'!$M$5:$M$222,'intervences kodi'!$P$5:$P$222,'Visi kodi'!A22,'intervences kodi'!$J$5:$J$222,'Visi kodi'!$L$2)+SUMIFS('intervences kodi'!$M$5:$M$222,'intervences kodi'!$R$5:$R$222,'Visi kodi'!A22,'intervences kodi'!$J$5:$J$222,'Visi kodi'!$L$2)+SUMIFS('intervences kodi'!$M$5:$M$222,'intervences kodi'!$T$5:$T$222,'Visi kodi'!A22,'intervences kodi'!$J$5:$J$222,'Visi kodi'!$L$2)+SUMIFS('intervences kodi'!$M$5:$M$222,'intervences kodi'!$V$5:$V$222,'Visi kodi'!A22,'intervences kodi'!$J$5:$J$222,'Visi kodi'!$L$2)</f>
        <v>0</v>
      </c>
      <c r="M22" s="86"/>
      <c r="N22" s="86"/>
      <c r="O22" s="86"/>
    </row>
    <row r="23" spans="1:15" ht="11.15" customHeight="1" x14ac:dyDescent="0.2">
      <c r="A23" s="168">
        <v>20</v>
      </c>
      <c r="B23" s="171" t="s">
        <v>359</v>
      </c>
      <c r="C23" s="170">
        <v>0</v>
      </c>
      <c r="D23" s="170">
        <v>0</v>
      </c>
      <c r="F23" s="108">
        <f>SUMIFS('intervences kodi'!$M$5:$M$222,'intervences kodi'!$L$5:$L$222,'Visi kodi'!A23,'intervences kodi'!$J$5:$J$222,'Visi kodi'!$F$2)+SUMIFS('intervences kodi'!$O$5:$O$222,'intervences kodi'!$N$5:$N$222,'Visi kodi'!A23,'intervences kodi'!$J$5:$J$222,'Visi kodi'!$F$2)+SUMIFS('intervences kodi'!$Q$5:$Q$222,'intervences kodi'!$P$5:$P$222,'Visi kodi'!A23,'intervences kodi'!$J$5:$J$222,'Visi kodi'!$F$2)+SUMIFS('intervences kodi'!$S$5:$S$222,'intervences kodi'!$R$5:$R$222,'Visi kodi'!A23,'intervences kodi'!$J$5:$J$222,'Visi kodi'!$F$2)+SUMIFS('intervences kodi'!$U$5:$U$222,'intervences kodi'!$T$5:$T$222,'Visi kodi'!A23,'intervences kodi'!$J$5:$J$222,'Visi kodi'!$F$2)+SUMIFS('intervences kodi'!$W$5:$W$222,'intervences kodi'!$V$5:$V$222,'Visi kodi'!A23,'intervences kodi'!$J$5:$J$222,'Visi kodi'!$F$2)</f>
        <v>139238533</v>
      </c>
      <c r="G23" s="108">
        <f>SUMIFS('intervences kodi'!$M$5:$M$222,'intervences kodi'!$L$5:$L$222,'Visi kodi'!A23,'intervences kodi'!$J$5:$J$222,'Visi kodi'!$G$2)+SUMIFS('intervences kodi'!$O$5:$O$222,'intervences kodi'!$N$5:$N$222,'Visi kodi'!A23,'intervences kodi'!$J$5:$J$222,'Visi kodi'!$G$2)+SUMIFS('intervences kodi'!$Q$5:$Q$222,'intervences kodi'!$P$5:$P$222,'Visi kodi'!A23,'intervences kodi'!$J$5:$J$222,'Visi kodi'!$G$2)+SUMIFS('intervences kodi'!$S$5:$S$222,'intervences kodi'!$R$5:$R$222,'Visi kodi'!A23,'intervences kodi'!$J$5:$J$222,'Visi kodi'!$G$2)+SUMIFS('intervences kodi'!$U$5:$U$222,'intervences kodi'!$T$5:$T$222,'Visi kodi'!A23,'intervences kodi'!$J$5:$J$222,'Visi kodi'!$G$2)+SUMIFS('intervences kodi'!$W$5:$W$222,'intervences kodi'!$V$5:$V$222,'Visi kodi'!A23,'intervences kodi'!$J$5:$J$222,'Visi kodi'!$G$2)</f>
        <v>0</v>
      </c>
      <c r="H23" s="108">
        <f t="shared" si="0"/>
        <v>0</v>
      </c>
      <c r="I23" s="108">
        <f t="shared" si="1"/>
        <v>0</v>
      </c>
      <c r="J23" s="108">
        <f t="shared" si="2"/>
        <v>0</v>
      </c>
      <c r="K23" s="169">
        <f t="shared" si="3"/>
        <v>0</v>
      </c>
      <c r="L23" s="108">
        <f>SUMIFS('intervences kodi'!$M$5:$M$222,'intervences kodi'!$L$5:$L$222,'Visi kodi'!A23,'intervences kodi'!$J$5:$J$222,'Visi kodi'!$L$2)+SUMIFS('intervences kodi'!$M$5:$M$222,'intervences kodi'!$N$5:$N$222,'Visi kodi'!A23,'intervences kodi'!$J$5:$J$222,'Visi kodi'!$L$2)+SUMIFS('intervences kodi'!$M$5:$M$222,'intervences kodi'!$P$5:$P$222,'Visi kodi'!A23,'intervences kodi'!$J$5:$J$222,'Visi kodi'!$L$2)+SUMIFS('intervences kodi'!$M$5:$M$222,'intervences kodi'!$R$5:$R$222,'Visi kodi'!A23,'intervences kodi'!$J$5:$J$222,'Visi kodi'!$L$2)+SUMIFS('intervences kodi'!$M$5:$M$222,'intervences kodi'!$T$5:$T$222,'Visi kodi'!A23,'intervences kodi'!$J$5:$J$222,'Visi kodi'!$L$2)+SUMIFS('intervences kodi'!$M$5:$M$222,'intervences kodi'!$V$5:$V$222,'Visi kodi'!A23,'intervences kodi'!$J$5:$J$222,'Visi kodi'!$L$2)</f>
        <v>54382148</v>
      </c>
      <c r="M23" s="86">
        <f>L23*C23</f>
        <v>0</v>
      </c>
      <c r="N23" s="86"/>
      <c r="O23" s="86"/>
    </row>
    <row r="24" spans="1:15" ht="11.15" customHeight="1" x14ac:dyDescent="0.2">
      <c r="A24" s="168">
        <v>21</v>
      </c>
      <c r="B24" s="171" t="s">
        <v>517</v>
      </c>
      <c r="C24" s="170">
        <v>0</v>
      </c>
      <c r="D24" s="170">
        <v>0</v>
      </c>
      <c r="F24" s="108">
        <f>SUMIFS('intervences kodi'!$M$5:$M$222,'intervences kodi'!$L$5:$L$222,'Visi kodi'!A24,'intervences kodi'!$J$5:$J$222,'Visi kodi'!$F$2)+SUMIFS('intervences kodi'!$O$5:$O$222,'intervences kodi'!$N$5:$N$222,'Visi kodi'!A24,'intervences kodi'!$J$5:$J$222,'Visi kodi'!$F$2)+SUMIFS('intervences kodi'!$Q$5:$Q$222,'intervences kodi'!$P$5:$P$222,'Visi kodi'!A24,'intervences kodi'!$J$5:$J$222,'Visi kodi'!$F$2)+SUMIFS('intervences kodi'!$S$5:$S$222,'intervences kodi'!$R$5:$R$222,'Visi kodi'!A24,'intervences kodi'!$J$5:$J$222,'Visi kodi'!$F$2)+SUMIFS('intervences kodi'!$U$5:$U$222,'intervences kodi'!$T$5:$T$222,'Visi kodi'!A24,'intervences kodi'!$J$5:$J$222,'Visi kodi'!$F$2)+SUMIFS('intervences kodi'!$W$5:$W$222,'intervences kodi'!$V$5:$V$222,'Visi kodi'!A24,'intervences kodi'!$J$5:$J$222,'Visi kodi'!$F$2)</f>
        <v>179465696</v>
      </c>
      <c r="G24" s="108">
        <f>SUMIFS('intervences kodi'!$M$5:$M$222,'intervences kodi'!$L$5:$L$222,'Visi kodi'!A24,'intervences kodi'!$J$5:$J$222,'Visi kodi'!$G$2)+SUMIFS('intervences kodi'!$O$5:$O$222,'intervences kodi'!$N$5:$N$222,'Visi kodi'!A24,'intervences kodi'!$J$5:$J$222,'Visi kodi'!$G$2)+SUMIFS('intervences kodi'!$Q$5:$Q$222,'intervences kodi'!$P$5:$P$222,'Visi kodi'!A24,'intervences kodi'!$J$5:$J$222,'Visi kodi'!$G$2)+SUMIFS('intervences kodi'!$S$5:$S$222,'intervences kodi'!$R$5:$R$222,'Visi kodi'!A24,'intervences kodi'!$J$5:$J$222,'Visi kodi'!$G$2)+SUMIFS('intervences kodi'!$U$5:$U$222,'intervences kodi'!$T$5:$T$222,'Visi kodi'!A24,'intervences kodi'!$J$5:$J$222,'Visi kodi'!$G$2)+SUMIFS('intervences kodi'!$W$5:$W$222,'intervences kodi'!$V$5:$V$222,'Visi kodi'!A24,'intervences kodi'!$J$5:$J$222,'Visi kodi'!$G$2)</f>
        <v>0</v>
      </c>
      <c r="H24" s="108">
        <f t="shared" si="0"/>
        <v>0</v>
      </c>
      <c r="I24" s="108">
        <f t="shared" si="1"/>
        <v>0</v>
      </c>
      <c r="J24" s="108">
        <f t="shared" si="2"/>
        <v>0</v>
      </c>
      <c r="K24" s="169">
        <f t="shared" si="3"/>
        <v>0</v>
      </c>
      <c r="L24" s="108">
        <f>SUMIFS('intervences kodi'!$M$5:$M$222,'intervences kodi'!$L$5:$L$222,'Visi kodi'!A24,'intervences kodi'!$J$5:$J$222,'Visi kodi'!$L$2)+SUMIFS('intervences kodi'!$M$5:$M$222,'intervences kodi'!$N$5:$N$222,'Visi kodi'!A24,'intervences kodi'!$J$5:$J$222,'Visi kodi'!$L$2)+SUMIFS('intervences kodi'!$M$5:$M$222,'intervences kodi'!$P$5:$P$222,'Visi kodi'!A24,'intervences kodi'!$J$5:$J$222,'Visi kodi'!$L$2)+SUMIFS('intervences kodi'!$M$5:$M$222,'intervences kodi'!$R$5:$R$222,'Visi kodi'!A24,'intervences kodi'!$J$5:$J$222,'Visi kodi'!$L$2)+SUMIFS('intervences kodi'!$M$5:$M$222,'intervences kodi'!$T$5:$T$222,'Visi kodi'!A24,'intervences kodi'!$J$5:$J$222,'Visi kodi'!$L$2)+SUMIFS('intervences kodi'!$M$5:$M$222,'intervences kodi'!$V$5:$V$222,'Visi kodi'!A24,'intervences kodi'!$J$5:$J$222,'Visi kodi'!$L$2)</f>
        <v>0</v>
      </c>
      <c r="M24" s="86">
        <f t="shared" ref="M24:M87" si="4">L24*C24</f>
        <v>0</v>
      </c>
      <c r="N24" s="86"/>
      <c r="O24" s="86"/>
    </row>
    <row r="25" spans="1:15" ht="11.15" customHeight="1" x14ac:dyDescent="0.2">
      <c r="A25" s="168">
        <v>22</v>
      </c>
      <c r="B25" s="171" t="s">
        <v>360</v>
      </c>
      <c r="C25" s="170">
        <v>0</v>
      </c>
      <c r="D25" s="170">
        <v>0</v>
      </c>
      <c r="F25" s="108">
        <f>SUMIFS('intervences kodi'!$M$5:$M$222,'intervences kodi'!$L$5:$L$222,'Visi kodi'!A25,'intervences kodi'!$J$5:$J$222,'Visi kodi'!$F$2)+SUMIFS('intervences kodi'!$O$5:$O$222,'intervences kodi'!$N$5:$N$222,'Visi kodi'!A25,'intervences kodi'!$J$5:$J$222,'Visi kodi'!$F$2)+SUMIFS('intervences kodi'!$Q$5:$Q$222,'intervences kodi'!$P$5:$P$222,'Visi kodi'!A25,'intervences kodi'!$J$5:$J$222,'Visi kodi'!$F$2)+SUMIFS('intervences kodi'!$S$5:$S$222,'intervences kodi'!$R$5:$R$222,'Visi kodi'!A25,'intervences kodi'!$J$5:$J$222,'Visi kodi'!$F$2)+SUMIFS('intervences kodi'!$U$5:$U$222,'intervences kodi'!$T$5:$T$222,'Visi kodi'!A25,'intervences kodi'!$J$5:$J$222,'Visi kodi'!$F$2)+SUMIFS('intervences kodi'!$W$5:$W$222,'intervences kodi'!$V$5:$V$222,'Visi kodi'!A25,'intervences kodi'!$J$5:$J$222,'Visi kodi'!$F$2)</f>
        <v>0</v>
      </c>
      <c r="G25" s="108">
        <f>SUMIFS('intervences kodi'!$M$5:$M$222,'intervences kodi'!$L$5:$L$222,'Visi kodi'!A25,'intervences kodi'!$J$5:$J$222,'Visi kodi'!$G$2)+SUMIFS('intervences kodi'!$O$5:$O$222,'intervences kodi'!$N$5:$N$222,'Visi kodi'!A25,'intervences kodi'!$J$5:$J$222,'Visi kodi'!$G$2)+SUMIFS('intervences kodi'!$Q$5:$Q$222,'intervences kodi'!$P$5:$P$222,'Visi kodi'!A25,'intervences kodi'!$J$5:$J$222,'Visi kodi'!$G$2)+SUMIFS('intervences kodi'!$S$5:$S$222,'intervences kodi'!$R$5:$R$222,'Visi kodi'!A25,'intervences kodi'!$J$5:$J$222,'Visi kodi'!$G$2)+SUMIFS('intervences kodi'!$U$5:$U$222,'intervences kodi'!$T$5:$T$222,'Visi kodi'!A25,'intervences kodi'!$J$5:$J$222,'Visi kodi'!$G$2)+SUMIFS('intervences kodi'!$W$5:$W$222,'intervences kodi'!$V$5:$V$222,'Visi kodi'!A25,'intervences kodi'!$J$5:$J$222,'Visi kodi'!$G$2)</f>
        <v>0</v>
      </c>
      <c r="H25" s="108">
        <f t="shared" si="0"/>
        <v>0</v>
      </c>
      <c r="I25" s="108">
        <f t="shared" si="1"/>
        <v>0</v>
      </c>
      <c r="J25" s="108">
        <f t="shared" si="2"/>
        <v>0</v>
      </c>
      <c r="K25" s="169">
        <f t="shared" si="3"/>
        <v>0</v>
      </c>
      <c r="L25" s="108">
        <f>SUMIFS('intervences kodi'!$M$5:$M$222,'intervences kodi'!$L$5:$L$222,'Visi kodi'!A25,'intervences kodi'!$J$5:$J$222,'Visi kodi'!$L$2)+SUMIFS('intervences kodi'!$M$5:$M$222,'intervences kodi'!$N$5:$N$222,'Visi kodi'!A25,'intervences kodi'!$J$5:$J$222,'Visi kodi'!$L$2)+SUMIFS('intervences kodi'!$M$5:$M$222,'intervences kodi'!$P$5:$P$222,'Visi kodi'!A25,'intervences kodi'!$J$5:$J$222,'Visi kodi'!$L$2)+SUMIFS('intervences kodi'!$M$5:$M$222,'intervences kodi'!$R$5:$R$222,'Visi kodi'!A25,'intervences kodi'!$J$5:$J$222,'Visi kodi'!$L$2)+SUMIFS('intervences kodi'!$M$5:$M$222,'intervences kodi'!$T$5:$T$222,'Visi kodi'!A25,'intervences kodi'!$J$5:$J$222,'Visi kodi'!$L$2)+SUMIFS('intervences kodi'!$M$5:$M$222,'intervences kodi'!$V$5:$V$222,'Visi kodi'!A25,'intervences kodi'!$J$5:$J$222,'Visi kodi'!$L$2)</f>
        <v>0</v>
      </c>
      <c r="M25" s="86">
        <f t="shared" si="4"/>
        <v>0</v>
      </c>
      <c r="N25" s="86"/>
      <c r="O25" s="86"/>
    </row>
    <row r="26" spans="1:15" ht="11.15" customHeight="1" x14ac:dyDescent="0.2">
      <c r="A26" s="168">
        <v>23</v>
      </c>
      <c r="B26" s="171" t="s">
        <v>518</v>
      </c>
      <c r="C26" s="170">
        <v>0</v>
      </c>
      <c r="D26" s="170">
        <v>0</v>
      </c>
      <c r="F26" s="108">
        <f>SUMIFS('intervences kodi'!$M$5:$M$222,'intervences kodi'!$L$5:$L$222,'Visi kodi'!A26,'intervences kodi'!$J$5:$J$222,'Visi kodi'!$F$2)+SUMIFS('intervences kodi'!$O$5:$O$222,'intervences kodi'!$N$5:$N$222,'Visi kodi'!A26,'intervences kodi'!$J$5:$J$222,'Visi kodi'!$F$2)+SUMIFS('intervences kodi'!$Q$5:$Q$222,'intervences kodi'!$P$5:$P$222,'Visi kodi'!A26,'intervences kodi'!$J$5:$J$222,'Visi kodi'!$F$2)+SUMIFS('intervences kodi'!$S$5:$S$222,'intervences kodi'!$R$5:$R$222,'Visi kodi'!A26,'intervences kodi'!$J$5:$J$222,'Visi kodi'!$F$2)+SUMIFS('intervences kodi'!$U$5:$U$222,'intervences kodi'!$T$5:$T$222,'Visi kodi'!A26,'intervences kodi'!$J$5:$J$222,'Visi kodi'!$F$2)+SUMIFS('intervences kodi'!$W$5:$W$222,'intervences kodi'!$V$5:$V$222,'Visi kodi'!A26,'intervences kodi'!$J$5:$J$222,'Visi kodi'!$F$2)</f>
        <v>10485546</v>
      </c>
      <c r="G26" s="108">
        <f>SUMIFS('intervences kodi'!$M$5:$M$222,'intervences kodi'!$L$5:$L$222,'Visi kodi'!A26,'intervences kodi'!$J$5:$J$222,'Visi kodi'!$G$2)+SUMIFS('intervences kodi'!$O$5:$O$222,'intervences kodi'!$N$5:$N$222,'Visi kodi'!A26,'intervences kodi'!$J$5:$J$222,'Visi kodi'!$G$2)+SUMIFS('intervences kodi'!$Q$5:$Q$222,'intervences kodi'!$P$5:$P$222,'Visi kodi'!A26,'intervences kodi'!$J$5:$J$222,'Visi kodi'!$G$2)+SUMIFS('intervences kodi'!$S$5:$S$222,'intervences kodi'!$R$5:$R$222,'Visi kodi'!A26,'intervences kodi'!$J$5:$J$222,'Visi kodi'!$G$2)+SUMIFS('intervences kodi'!$U$5:$U$222,'intervences kodi'!$T$5:$T$222,'Visi kodi'!A26,'intervences kodi'!$J$5:$J$222,'Visi kodi'!$G$2)+SUMIFS('intervences kodi'!$W$5:$W$222,'intervences kodi'!$V$5:$V$222,'Visi kodi'!A26,'intervences kodi'!$J$5:$J$222,'Visi kodi'!$G$2)</f>
        <v>0</v>
      </c>
      <c r="H26" s="108">
        <f t="shared" si="0"/>
        <v>0</v>
      </c>
      <c r="I26" s="108">
        <f t="shared" si="1"/>
        <v>0</v>
      </c>
      <c r="J26" s="108">
        <f t="shared" si="2"/>
        <v>0</v>
      </c>
      <c r="K26" s="169">
        <f t="shared" si="3"/>
        <v>0</v>
      </c>
      <c r="L26" s="108">
        <f>SUMIFS('intervences kodi'!$M$5:$M$222,'intervences kodi'!$L$5:$L$222,'Visi kodi'!A26,'intervences kodi'!$J$5:$J$222,'Visi kodi'!$L$2)+SUMIFS('intervences kodi'!$M$5:$M$222,'intervences kodi'!$N$5:$N$222,'Visi kodi'!A26,'intervences kodi'!$J$5:$J$222,'Visi kodi'!$L$2)+SUMIFS('intervences kodi'!$M$5:$M$222,'intervences kodi'!$P$5:$P$222,'Visi kodi'!A26,'intervences kodi'!$J$5:$J$222,'Visi kodi'!$L$2)+SUMIFS('intervences kodi'!$M$5:$M$222,'intervences kodi'!$R$5:$R$222,'Visi kodi'!A26,'intervences kodi'!$J$5:$J$222,'Visi kodi'!$L$2)+SUMIFS('intervences kodi'!$M$5:$M$222,'intervences kodi'!$T$5:$T$222,'Visi kodi'!A26,'intervences kodi'!$J$5:$J$222,'Visi kodi'!$L$2)+SUMIFS('intervences kodi'!$M$5:$M$222,'intervences kodi'!$V$5:$V$222,'Visi kodi'!A26,'intervences kodi'!$J$5:$J$222,'Visi kodi'!$L$2)</f>
        <v>0</v>
      </c>
      <c r="M26" s="86">
        <f t="shared" si="4"/>
        <v>0</v>
      </c>
      <c r="N26" s="86"/>
      <c r="O26" s="86"/>
    </row>
    <row r="27" spans="1:15" ht="11.15" customHeight="1" x14ac:dyDescent="0.2">
      <c r="A27" s="168">
        <v>24</v>
      </c>
      <c r="B27" s="171" t="s">
        <v>361</v>
      </c>
      <c r="C27" s="170">
        <v>0</v>
      </c>
      <c r="D27" s="170">
        <v>0</v>
      </c>
      <c r="F27" s="108">
        <f>SUMIFS('intervences kodi'!$M$5:$M$222,'intervences kodi'!$L$5:$L$222,'Visi kodi'!A27,'intervences kodi'!$J$5:$J$222,'Visi kodi'!$F$2)+SUMIFS('intervences kodi'!$O$5:$O$222,'intervences kodi'!$N$5:$N$222,'Visi kodi'!A27,'intervences kodi'!$J$5:$J$222,'Visi kodi'!$F$2)+SUMIFS('intervences kodi'!$Q$5:$Q$222,'intervences kodi'!$P$5:$P$222,'Visi kodi'!A27,'intervences kodi'!$J$5:$J$222,'Visi kodi'!$F$2)+SUMIFS('intervences kodi'!$S$5:$S$222,'intervences kodi'!$R$5:$R$222,'Visi kodi'!A27,'intervences kodi'!$J$5:$J$222,'Visi kodi'!$F$2)+SUMIFS('intervences kodi'!$U$5:$U$222,'intervences kodi'!$T$5:$T$222,'Visi kodi'!A27,'intervences kodi'!$J$5:$J$222,'Visi kodi'!$F$2)+SUMIFS('intervences kodi'!$W$5:$W$222,'intervences kodi'!$V$5:$V$222,'Visi kodi'!A27,'intervences kodi'!$J$5:$J$222,'Visi kodi'!$F$2)</f>
        <v>4292933</v>
      </c>
      <c r="G27" s="108">
        <f>SUMIFS('intervences kodi'!$M$5:$M$222,'intervences kodi'!$L$5:$L$222,'Visi kodi'!A27,'intervences kodi'!$J$5:$J$222,'Visi kodi'!$G$2)+SUMIFS('intervences kodi'!$O$5:$O$222,'intervences kodi'!$N$5:$N$222,'Visi kodi'!A27,'intervences kodi'!$J$5:$J$222,'Visi kodi'!$G$2)+SUMIFS('intervences kodi'!$Q$5:$Q$222,'intervences kodi'!$P$5:$P$222,'Visi kodi'!A27,'intervences kodi'!$J$5:$J$222,'Visi kodi'!$G$2)+SUMIFS('intervences kodi'!$S$5:$S$222,'intervences kodi'!$R$5:$R$222,'Visi kodi'!A27,'intervences kodi'!$J$5:$J$222,'Visi kodi'!$G$2)+SUMIFS('intervences kodi'!$U$5:$U$222,'intervences kodi'!$T$5:$T$222,'Visi kodi'!A27,'intervences kodi'!$J$5:$J$222,'Visi kodi'!$G$2)+SUMIFS('intervences kodi'!$W$5:$W$222,'intervences kodi'!$V$5:$V$222,'Visi kodi'!A27,'intervences kodi'!$J$5:$J$222,'Visi kodi'!$G$2)</f>
        <v>0</v>
      </c>
      <c r="H27" s="108">
        <f t="shared" si="0"/>
        <v>0</v>
      </c>
      <c r="I27" s="108">
        <f t="shared" si="1"/>
        <v>0</v>
      </c>
      <c r="J27" s="108">
        <f t="shared" si="2"/>
        <v>0</v>
      </c>
      <c r="K27" s="169">
        <f t="shared" si="3"/>
        <v>0</v>
      </c>
      <c r="L27" s="108">
        <f>SUMIFS('intervences kodi'!$M$5:$M$222,'intervences kodi'!$L$5:$L$222,'Visi kodi'!A27,'intervences kodi'!$J$5:$J$222,'Visi kodi'!$L$2)+SUMIFS('intervences kodi'!$M$5:$M$222,'intervences kodi'!$N$5:$N$222,'Visi kodi'!A27,'intervences kodi'!$J$5:$J$222,'Visi kodi'!$L$2)+SUMIFS('intervences kodi'!$M$5:$M$222,'intervences kodi'!$P$5:$P$222,'Visi kodi'!A27,'intervences kodi'!$J$5:$J$222,'Visi kodi'!$L$2)+SUMIFS('intervences kodi'!$M$5:$M$222,'intervences kodi'!$R$5:$R$222,'Visi kodi'!A27,'intervences kodi'!$J$5:$J$222,'Visi kodi'!$L$2)+SUMIFS('intervences kodi'!$M$5:$M$222,'intervences kodi'!$T$5:$T$222,'Visi kodi'!A27,'intervences kodi'!$J$5:$J$222,'Visi kodi'!$L$2)+SUMIFS('intervences kodi'!$M$5:$M$222,'intervences kodi'!$V$5:$V$222,'Visi kodi'!A27,'intervences kodi'!$J$5:$J$222,'Visi kodi'!$L$2)</f>
        <v>0</v>
      </c>
      <c r="M27" s="86">
        <f t="shared" si="4"/>
        <v>0</v>
      </c>
      <c r="N27" s="86"/>
      <c r="O27" s="86"/>
    </row>
    <row r="28" spans="1:15" ht="11.15" customHeight="1" x14ac:dyDescent="0.2">
      <c r="A28" s="168">
        <v>25</v>
      </c>
      <c r="B28" s="171" t="s">
        <v>362</v>
      </c>
      <c r="C28" s="170">
        <v>0</v>
      </c>
      <c r="D28" s="170">
        <v>0</v>
      </c>
      <c r="F28" s="108">
        <f>SUMIFS('intervences kodi'!$M$5:$M$222,'intervences kodi'!$L$5:$L$222,'Visi kodi'!A28,'intervences kodi'!$J$5:$J$222,'Visi kodi'!$F$2)+SUMIFS('intervences kodi'!$O$5:$O$222,'intervences kodi'!$N$5:$N$222,'Visi kodi'!A28,'intervences kodi'!$J$5:$J$222,'Visi kodi'!$F$2)+SUMIFS('intervences kodi'!$Q$5:$Q$222,'intervences kodi'!$P$5:$P$222,'Visi kodi'!A28,'intervences kodi'!$J$5:$J$222,'Visi kodi'!$F$2)+SUMIFS('intervences kodi'!$S$5:$S$222,'intervences kodi'!$R$5:$R$222,'Visi kodi'!A28,'intervences kodi'!$J$5:$J$222,'Visi kodi'!$F$2)+SUMIFS('intervences kodi'!$U$5:$U$222,'intervences kodi'!$T$5:$T$222,'Visi kodi'!A28,'intervences kodi'!$J$5:$J$222,'Visi kodi'!$F$2)+SUMIFS('intervences kodi'!$W$5:$W$222,'intervences kodi'!$V$5:$V$222,'Visi kodi'!A28,'intervences kodi'!$J$5:$J$222,'Visi kodi'!$F$2)</f>
        <v>33785387</v>
      </c>
      <c r="G28" s="108">
        <f>SUMIFS('intervences kodi'!$M$5:$M$222,'intervences kodi'!$L$5:$L$222,'Visi kodi'!A28,'intervences kodi'!$J$5:$J$222,'Visi kodi'!$G$2)+SUMIFS('intervences kodi'!$O$5:$O$222,'intervences kodi'!$N$5:$N$222,'Visi kodi'!A28,'intervences kodi'!$J$5:$J$222,'Visi kodi'!$G$2)+SUMIFS('intervences kodi'!$Q$5:$Q$222,'intervences kodi'!$P$5:$P$222,'Visi kodi'!A28,'intervences kodi'!$J$5:$J$222,'Visi kodi'!$G$2)+SUMIFS('intervences kodi'!$S$5:$S$222,'intervences kodi'!$R$5:$R$222,'Visi kodi'!A28,'intervences kodi'!$J$5:$J$222,'Visi kodi'!$G$2)+SUMIFS('intervences kodi'!$U$5:$U$222,'intervences kodi'!$T$5:$T$222,'Visi kodi'!A28,'intervences kodi'!$J$5:$J$222,'Visi kodi'!$G$2)+SUMIFS('intervences kodi'!$W$5:$W$222,'intervences kodi'!$V$5:$V$222,'Visi kodi'!A28,'intervences kodi'!$J$5:$J$222,'Visi kodi'!$G$2)</f>
        <v>0</v>
      </c>
      <c r="H28" s="108">
        <f t="shared" si="0"/>
        <v>0</v>
      </c>
      <c r="I28" s="108">
        <f t="shared" si="1"/>
        <v>0</v>
      </c>
      <c r="J28" s="108">
        <f t="shared" si="2"/>
        <v>0</v>
      </c>
      <c r="K28" s="169">
        <f t="shared" si="3"/>
        <v>0</v>
      </c>
      <c r="L28" s="108">
        <f>SUMIFS('intervences kodi'!$M$5:$M$222,'intervences kodi'!$L$5:$L$222,'Visi kodi'!A28,'intervences kodi'!$J$5:$J$222,'Visi kodi'!$L$2)+SUMIFS('intervences kodi'!$M$5:$M$222,'intervences kodi'!$N$5:$N$222,'Visi kodi'!A28,'intervences kodi'!$J$5:$J$222,'Visi kodi'!$L$2)+SUMIFS('intervences kodi'!$M$5:$M$222,'intervences kodi'!$P$5:$P$222,'Visi kodi'!A28,'intervences kodi'!$J$5:$J$222,'Visi kodi'!$L$2)+SUMIFS('intervences kodi'!$M$5:$M$222,'intervences kodi'!$R$5:$R$222,'Visi kodi'!A28,'intervences kodi'!$J$5:$J$222,'Visi kodi'!$L$2)+SUMIFS('intervences kodi'!$M$5:$M$222,'intervences kodi'!$T$5:$T$222,'Visi kodi'!A28,'intervences kodi'!$J$5:$J$222,'Visi kodi'!$L$2)+SUMIFS('intervences kodi'!$M$5:$M$222,'intervences kodi'!$V$5:$V$222,'Visi kodi'!A28,'intervences kodi'!$J$5:$J$222,'Visi kodi'!$L$2)</f>
        <v>0</v>
      </c>
      <c r="M28" s="86">
        <f t="shared" si="4"/>
        <v>0</v>
      </c>
      <c r="N28" s="86"/>
      <c r="O28" s="86"/>
    </row>
    <row r="29" spans="1:15" ht="11.15" customHeight="1" x14ac:dyDescent="0.2">
      <c r="A29" s="168">
        <v>26</v>
      </c>
      <c r="B29" s="171" t="s">
        <v>565</v>
      </c>
      <c r="C29" s="170">
        <v>0</v>
      </c>
      <c r="D29" s="170">
        <v>0</v>
      </c>
      <c r="F29" s="108">
        <f>SUMIFS('intervences kodi'!$M$5:$M$222,'intervences kodi'!$L$5:$L$222,'Visi kodi'!A29,'intervences kodi'!$J$5:$J$222,'Visi kodi'!$F$2)+SUMIFS('intervences kodi'!$O$5:$O$222,'intervences kodi'!$N$5:$N$222,'Visi kodi'!A29,'intervences kodi'!$J$5:$J$222,'Visi kodi'!$F$2)+SUMIFS('intervences kodi'!$Q$5:$Q$222,'intervences kodi'!$P$5:$P$222,'Visi kodi'!A29,'intervences kodi'!$J$5:$J$222,'Visi kodi'!$F$2)+SUMIFS('intervences kodi'!$S$5:$S$222,'intervences kodi'!$R$5:$R$222,'Visi kodi'!A29,'intervences kodi'!$J$5:$J$222,'Visi kodi'!$F$2)+SUMIFS('intervences kodi'!$U$5:$U$222,'intervences kodi'!$T$5:$T$222,'Visi kodi'!A29,'intervences kodi'!$J$5:$J$222,'Visi kodi'!$F$2)+SUMIFS('intervences kodi'!$W$5:$W$222,'intervences kodi'!$V$5:$V$222,'Visi kodi'!A29,'intervences kodi'!$J$5:$J$222,'Visi kodi'!$F$2)</f>
        <v>0</v>
      </c>
      <c r="G29" s="108">
        <f>SUMIFS('intervences kodi'!$M$5:$M$222,'intervences kodi'!$L$5:$L$222,'Visi kodi'!A29,'intervences kodi'!$J$5:$J$222,'Visi kodi'!$G$2)+SUMIFS('intervences kodi'!$O$5:$O$222,'intervences kodi'!$N$5:$N$222,'Visi kodi'!A29,'intervences kodi'!$J$5:$J$222,'Visi kodi'!$G$2)+SUMIFS('intervences kodi'!$Q$5:$Q$222,'intervences kodi'!$P$5:$P$222,'Visi kodi'!A29,'intervences kodi'!$J$5:$J$222,'Visi kodi'!$G$2)+SUMIFS('intervences kodi'!$S$5:$S$222,'intervences kodi'!$R$5:$R$222,'Visi kodi'!A29,'intervences kodi'!$J$5:$J$222,'Visi kodi'!$G$2)+SUMIFS('intervences kodi'!$U$5:$U$222,'intervences kodi'!$T$5:$T$222,'Visi kodi'!A29,'intervences kodi'!$J$5:$J$222,'Visi kodi'!$G$2)+SUMIFS('intervences kodi'!$W$5:$W$222,'intervences kodi'!$V$5:$V$222,'Visi kodi'!A29,'intervences kodi'!$J$5:$J$222,'Visi kodi'!$G$2)</f>
        <v>0</v>
      </c>
      <c r="H29" s="108">
        <f t="shared" si="0"/>
        <v>0</v>
      </c>
      <c r="I29" s="108">
        <f t="shared" si="1"/>
        <v>0</v>
      </c>
      <c r="J29" s="108">
        <f t="shared" si="2"/>
        <v>0</v>
      </c>
      <c r="K29" s="169">
        <f t="shared" si="3"/>
        <v>0</v>
      </c>
      <c r="L29" s="108">
        <f>SUMIFS('intervences kodi'!$M$5:$M$222,'intervences kodi'!$L$5:$L$222,'Visi kodi'!A29,'intervences kodi'!$J$5:$J$222,'Visi kodi'!$L$2)+SUMIFS('intervences kodi'!$M$5:$M$222,'intervences kodi'!$N$5:$N$222,'Visi kodi'!A29,'intervences kodi'!$J$5:$J$222,'Visi kodi'!$L$2)+SUMIFS('intervences kodi'!$M$5:$M$222,'intervences kodi'!$P$5:$P$222,'Visi kodi'!A29,'intervences kodi'!$J$5:$J$222,'Visi kodi'!$L$2)+SUMIFS('intervences kodi'!$M$5:$M$222,'intervences kodi'!$R$5:$R$222,'Visi kodi'!A29,'intervences kodi'!$J$5:$J$222,'Visi kodi'!$L$2)+SUMIFS('intervences kodi'!$M$5:$M$222,'intervences kodi'!$T$5:$T$222,'Visi kodi'!A29,'intervences kodi'!$J$5:$J$222,'Visi kodi'!$L$2)+SUMIFS('intervences kodi'!$M$5:$M$222,'intervences kodi'!$V$5:$V$222,'Visi kodi'!A29,'intervences kodi'!$J$5:$J$222,'Visi kodi'!$L$2)</f>
        <v>0</v>
      </c>
      <c r="M29" s="86">
        <f t="shared" si="4"/>
        <v>0</v>
      </c>
      <c r="N29" s="86"/>
      <c r="O29" s="86"/>
    </row>
    <row r="30" spans="1:15" ht="11.15" customHeight="1" x14ac:dyDescent="0.2">
      <c r="A30" s="168">
        <v>27</v>
      </c>
      <c r="B30" s="171" t="s">
        <v>363</v>
      </c>
      <c r="C30" s="170">
        <v>0</v>
      </c>
      <c r="D30" s="170">
        <v>0</v>
      </c>
      <c r="F30" s="108">
        <f>SUMIFS('intervences kodi'!$M$5:$M$222,'intervences kodi'!$L$5:$L$222,'Visi kodi'!A30,'intervences kodi'!$J$5:$J$222,'Visi kodi'!$F$2)+SUMIFS('intervences kodi'!$O$5:$O$222,'intervences kodi'!$N$5:$N$222,'Visi kodi'!A30,'intervences kodi'!$J$5:$J$222,'Visi kodi'!$F$2)+SUMIFS('intervences kodi'!$Q$5:$Q$222,'intervences kodi'!$P$5:$P$222,'Visi kodi'!A30,'intervences kodi'!$J$5:$J$222,'Visi kodi'!$F$2)+SUMIFS('intervences kodi'!$S$5:$S$222,'intervences kodi'!$R$5:$R$222,'Visi kodi'!A30,'intervences kodi'!$J$5:$J$222,'Visi kodi'!$F$2)+SUMIFS('intervences kodi'!$U$5:$U$222,'intervences kodi'!$T$5:$T$222,'Visi kodi'!A30,'intervences kodi'!$J$5:$J$222,'Visi kodi'!$F$2)+SUMIFS('intervences kodi'!$W$5:$W$222,'intervences kodi'!$V$5:$V$222,'Visi kodi'!A30,'intervences kodi'!$J$5:$J$222,'Visi kodi'!$F$2)</f>
        <v>0</v>
      </c>
      <c r="G30" s="108">
        <f>SUMIFS('intervences kodi'!$M$5:$M$222,'intervences kodi'!$L$5:$L$222,'Visi kodi'!A30,'intervences kodi'!$J$5:$J$222,'Visi kodi'!$G$2)+SUMIFS('intervences kodi'!$O$5:$O$222,'intervences kodi'!$N$5:$N$222,'Visi kodi'!A30,'intervences kodi'!$J$5:$J$222,'Visi kodi'!$G$2)+SUMIFS('intervences kodi'!$Q$5:$Q$222,'intervences kodi'!$P$5:$P$222,'Visi kodi'!A30,'intervences kodi'!$J$5:$J$222,'Visi kodi'!$G$2)+SUMIFS('intervences kodi'!$S$5:$S$222,'intervences kodi'!$R$5:$R$222,'Visi kodi'!A30,'intervences kodi'!$J$5:$J$222,'Visi kodi'!$G$2)+SUMIFS('intervences kodi'!$U$5:$U$222,'intervences kodi'!$T$5:$T$222,'Visi kodi'!A30,'intervences kodi'!$J$5:$J$222,'Visi kodi'!$G$2)+SUMIFS('intervences kodi'!$W$5:$W$222,'intervences kodi'!$V$5:$V$222,'Visi kodi'!A30,'intervences kodi'!$J$5:$J$222,'Visi kodi'!$G$2)</f>
        <v>0</v>
      </c>
      <c r="H30" s="108">
        <f t="shared" si="0"/>
        <v>0</v>
      </c>
      <c r="I30" s="108">
        <f t="shared" si="1"/>
        <v>0</v>
      </c>
      <c r="J30" s="108">
        <f t="shared" si="2"/>
        <v>0</v>
      </c>
      <c r="K30" s="169">
        <f t="shared" si="3"/>
        <v>0</v>
      </c>
      <c r="L30" s="108">
        <f>SUMIFS('intervences kodi'!$M$5:$M$222,'intervences kodi'!$L$5:$L$222,'Visi kodi'!A30,'intervences kodi'!$J$5:$J$222,'Visi kodi'!$L$2)+SUMIFS('intervences kodi'!$M$5:$M$222,'intervences kodi'!$N$5:$N$222,'Visi kodi'!A30,'intervences kodi'!$J$5:$J$222,'Visi kodi'!$L$2)+SUMIFS('intervences kodi'!$M$5:$M$222,'intervences kodi'!$P$5:$P$222,'Visi kodi'!A30,'intervences kodi'!$J$5:$J$222,'Visi kodi'!$L$2)+SUMIFS('intervences kodi'!$M$5:$M$222,'intervences kodi'!$R$5:$R$222,'Visi kodi'!A30,'intervences kodi'!$J$5:$J$222,'Visi kodi'!$L$2)+SUMIFS('intervences kodi'!$M$5:$M$222,'intervences kodi'!$T$5:$T$222,'Visi kodi'!A30,'intervences kodi'!$J$5:$J$222,'Visi kodi'!$L$2)+SUMIFS('intervences kodi'!$M$5:$M$222,'intervences kodi'!$V$5:$V$222,'Visi kodi'!A30,'intervences kodi'!$J$5:$J$222,'Visi kodi'!$L$2)</f>
        <v>0</v>
      </c>
      <c r="M30" s="86">
        <f t="shared" si="4"/>
        <v>0</v>
      </c>
      <c r="N30" s="86"/>
      <c r="O30" s="86"/>
    </row>
    <row r="31" spans="1:15" ht="11.15" customHeight="1" x14ac:dyDescent="0.2">
      <c r="A31" s="168">
        <v>28</v>
      </c>
      <c r="B31" s="171" t="s">
        <v>364</v>
      </c>
      <c r="C31" s="170">
        <v>0</v>
      </c>
      <c r="D31" s="170">
        <v>0</v>
      </c>
      <c r="F31" s="108">
        <f>SUMIFS('intervences kodi'!$M$5:$M$222,'intervences kodi'!$L$5:$L$222,'Visi kodi'!A31,'intervences kodi'!$J$5:$J$222,'Visi kodi'!$F$2)+SUMIFS('intervences kodi'!$O$5:$O$222,'intervences kodi'!$N$5:$N$222,'Visi kodi'!A31,'intervences kodi'!$J$5:$J$222,'Visi kodi'!$F$2)+SUMIFS('intervences kodi'!$Q$5:$Q$222,'intervences kodi'!$P$5:$P$222,'Visi kodi'!A31,'intervences kodi'!$J$5:$J$222,'Visi kodi'!$F$2)+SUMIFS('intervences kodi'!$S$5:$S$222,'intervences kodi'!$R$5:$R$222,'Visi kodi'!A31,'intervences kodi'!$J$5:$J$222,'Visi kodi'!$F$2)+SUMIFS('intervences kodi'!$U$5:$U$222,'intervences kodi'!$T$5:$T$222,'Visi kodi'!A31,'intervences kodi'!$J$5:$J$222,'Visi kodi'!$F$2)+SUMIFS('intervences kodi'!$W$5:$W$222,'intervences kodi'!$V$5:$V$222,'Visi kodi'!A31,'intervences kodi'!$J$5:$J$222,'Visi kodi'!$F$2)</f>
        <v>22489672</v>
      </c>
      <c r="G31" s="108">
        <f>SUMIFS('intervences kodi'!$M$5:$M$222,'intervences kodi'!$L$5:$L$222,'Visi kodi'!A31,'intervences kodi'!$J$5:$J$222,'Visi kodi'!$G$2)+SUMIFS('intervences kodi'!$O$5:$O$222,'intervences kodi'!$N$5:$N$222,'Visi kodi'!A31,'intervences kodi'!$J$5:$J$222,'Visi kodi'!$G$2)+SUMIFS('intervences kodi'!$Q$5:$Q$222,'intervences kodi'!$P$5:$P$222,'Visi kodi'!A31,'intervences kodi'!$J$5:$J$222,'Visi kodi'!$G$2)+SUMIFS('intervences kodi'!$S$5:$S$222,'intervences kodi'!$R$5:$R$222,'Visi kodi'!A31,'intervences kodi'!$J$5:$J$222,'Visi kodi'!$G$2)+SUMIFS('intervences kodi'!$U$5:$U$222,'intervences kodi'!$T$5:$T$222,'Visi kodi'!A31,'intervences kodi'!$J$5:$J$222,'Visi kodi'!$G$2)+SUMIFS('intervences kodi'!$W$5:$W$222,'intervences kodi'!$V$5:$V$222,'Visi kodi'!A31,'intervences kodi'!$J$5:$J$222,'Visi kodi'!$G$2)</f>
        <v>0</v>
      </c>
      <c r="H31" s="108">
        <f t="shared" si="0"/>
        <v>0</v>
      </c>
      <c r="I31" s="108">
        <f t="shared" si="1"/>
        <v>0</v>
      </c>
      <c r="J31" s="108">
        <f t="shared" si="2"/>
        <v>0</v>
      </c>
      <c r="K31" s="169">
        <f t="shared" si="3"/>
        <v>0</v>
      </c>
      <c r="L31" s="108">
        <f>SUMIFS('intervences kodi'!$M$5:$M$222,'intervences kodi'!$L$5:$L$222,'Visi kodi'!A31,'intervences kodi'!$J$5:$J$222,'Visi kodi'!$L$2)+SUMIFS('intervences kodi'!$M$5:$M$222,'intervences kodi'!$N$5:$N$222,'Visi kodi'!A31,'intervences kodi'!$J$5:$J$222,'Visi kodi'!$L$2)+SUMIFS('intervences kodi'!$M$5:$M$222,'intervences kodi'!$P$5:$P$222,'Visi kodi'!A31,'intervences kodi'!$J$5:$J$222,'Visi kodi'!$L$2)+SUMIFS('intervences kodi'!$M$5:$M$222,'intervences kodi'!$R$5:$R$222,'Visi kodi'!A31,'intervences kodi'!$J$5:$J$222,'Visi kodi'!$L$2)+SUMIFS('intervences kodi'!$M$5:$M$222,'intervences kodi'!$T$5:$T$222,'Visi kodi'!A31,'intervences kodi'!$J$5:$J$222,'Visi kodi'!$L$2)+SUMIFS('intervences kodi'!$M$5:$M$222,'intervences kodi'!$V$5:$V$222,'Visi kodi'!A31,'intervences kodi'!$J$5:$J$222,'Visi kodi'!$L$2)</f>
        <v>0</v>
      </c>
      <c r="M31" s="86">
        <f t="shared" si="4"/>
        <v>0</v>
      </c>
      <c r="N31" s="86"/>
      <c r="O31" s="86"/>
    </row>
    <row r="32" spans="1:15" ht="11.15" customHeight="1" x14ac:dyDescent="0.2">
      <c r="A32" s="168">
        <v>29</v>
      </c>
      <c r="B32" s="127" t="s">
        <v>519</v>
      </c>
      <c r="C32" s="173">
        <v>1</v>
      </c>
      <c r="D32" s="172">
        <v>0.4</v>
      </c>
      <c r="F32" s="108">
        <f>SUMIFS('intervences kodi'!$M$5:$M$222,'intervences kodi'!$L$5:$L$222,'Visi kodi'!A32,'intervences kodi'!$J$5:$J$222,'Visi kodi'!$F$2)+SUMIFS('intervences kodi'!$O$5:$O$222,'intervences kodi'!$N$5:$N$222,'Visi kodi'!A32,'intervences kodi'!$J$5:$J$222,'Visi kodi'!$F$2)+SUMIFS('intervences kodi'!$Q$5:$Q$222,'intervences kodi'!$P$5:$P$222,'Visi kodi'!A32,'intervences kodi'!$J$5:$J$222,'Visi kodi'!$F$2)+SUMIFS('intervences kodi'!$S$5:$S$222,'intervences kodi'!$R$5:$R$222,'Visi kodi'!A32,'intervences kodi'!$J$5:$J$222,'Visi kodi'!$F$2)+SUMIFS('intervences kodi'!$U$5:$U$222,'intervences kodi'!$T$5:$T$222,'Visi kodi'!A32,'intervences kodi'!$J$5:$J$222,'Visi kodi'!$F$2)+SUMIFS('intervences kodi'!$W$5:$W$222,'intervences kodi'!$V$5:$V$222,'Visi kodi'!A32,'intervences kodi'!$J$5:$J$222,'Visi kodi'!$F$2)</f>
        <v>5201741</v>
      </c>
      <c r="G32" s="108">
        <f>SUMIFS('intervences kodi'!$M$5:$M$222,'intervences kodi'!$L$5:$L$222,'Visi kodi'!A32,'intervences kodi'!$J$5:$J$222,'Visi kodi'!$G$2)+SUMIFS('intervences kodi'!$O$5:$O$222,'intervences kodi'!$N$5:$N$222,'Visi kodi'!A32,'intervences kodi'!$J$5:$J$222,'Visi kodi'!$G$2)+SUMIFS('intervences kodi'!$Q$5:$Q$222,'intervences kodi'!$P$5:$P$222,'Visi kodi'!A32,'intervences kodi'!$J$5:$J$222,'Visi kodi'!$G$2)+SUMIFS('intervences kodi'!$S$5:$S$222,'intervences kodi'!$R$5:$R$222,'Visi kodi'!A32,'intervences kodi'!$J$5:$J$222,'Visi kodi'!$G$2)+SUMIFS('intervences kodi'!$U$5:$U$222,'intervences kodi'!$T$5:$T$222,'Visi kodi'!A32,'intervences kodi'!$J$5:$J$222,'Visi kodi'!$G$2)+SUMIFS('intervences kodi'!$W$5:$W$222,'intervences kodi'!$V$5:$V$222,'Visi kodi'!A32,'intervences kodi'!$J$5:$J$222,'Visi kodi'!$G$2)</f>
        <v>0</v>
      </c>
      <c r="H32" s="108">
        <f>F32*C32</f>
        <v>5201741</v>
      </c>
      <c r="I32" s="108">
        <f t="shared" si="1"/>
        <v>0</v>
      </c>
      <c r="J32" s="108">
        <f t="shared" si="2"/>
        <v>2080696.4000000001</v>
      </c>
      <c r="K32" s="169">
        <f t="shared" si="3"/>
        <v>0</v>
      </c>
      <c r="L32" s="108">
        <f>SUMIFS('intervences kodi'!$M$5:$M$222,'intervences kodi'!$L$5:$L$222,'Visi kodi'!A32,'intervences kodi'!$J$5:$J$222,'Visi kodi'!$L$2)+SUMIFS('intervences kodi'!$M$5:$M$222,'intervences kodi'!$N$5:$N$222,'Visi kodi'!A32,'intervences kodi'!$J$5:$J$222,'Visi kodi'!$L$2)+SUMIFS('intervences kodi'!$M$5:$M$222,'intervences kodi'!$P$5:$P$222,'Visi kodi'!A32,'intervences kodi'!$J$5:$J$222,'Visi kodi'!$L$2)+SUMIFS('intervences kodi'!$M$5:$M$222,'intervences kodi'!$R$5:$R$222,'Visi kodi'!A32,'intervences kodi'!$J$5:$J$222,'Visi kodi'!$L$2)+SUMIFS('intervences kodi'!$M$5:$M$222,'intervences kodi'!$T$5:$T$222,'Visi kodi'!A32,'intervences kodi'!$J$5:$J$222,'Visi kodi'!$L$2)+SUMIFS('intervences kodi'!$M$5:$M$222,'intervences kodi'!$V$5:$V$222,'Visi kodi'!A32,'intervences kodi'!$J$5:$J$222,'Visi kodi'!$L$2)</f>
        <v>13908649</v>
      </c>
      <c r="M32" s="86">
        <f t="shared" si="4"/>
        <v>13908649</v>
      </c>
      <c r="N32" s="86"/>
      <c r="O32" s="86"/>
    </row>
    <row r="33" spans="1:15" ht="11.15" customHeight="1" x14ac:dyDescent="0.2">
      <c r="A33" s="168">
        <v>30</v>
      </c>
      <c r="B33" s="171" t="s">
        <v>365</v>
      </c>
      <c r="C33" s="172">
        <v>0.4</v>
      </c>
      <c r="D33" s="173">
        <v>1</v>
      </c>
      <c r="F33" s="108">
        <f>SUMIFS('intervences kodi'!$M$5:$M$222,'intervences kodi'!$L$5:$L$222,'Visi kodi'!A33,'intervences kodi'!$J$5:$J$222,'Visi kodi'!$F$2)+SUMIFS('intervences kodi'!$O$5:$O$222,'intervences kodi'!$N$5:$N$222,'Visi kodi'!A33,'intervences kodi'!$J$5:$J$222,'Visi kodi'!$F$2)+SUMIFS('intervences kodi'!$Q$5:$Q$222,'intervences kodi'!$P$5:$P$222,'Visi kodi'!A33,'intervences kodi'!$J$5:$J$222,'Visi kodi'!$F$2)+SUMIFS('intervences kodi'!$S$5:$S$222,'intervences kodi'!$R$5:$R$222,'Visi kodi'!A33,'intervences kodi'!$J$5:$J$222,'Visi kodi'!$F$2)+SUMIFS('intervences kodi'!$U$5:$U$222,'intervences kodi'!$T$5:$T$222,'Visi kodi'!A33,'intervences kodi'!$J$5:$J$222,'Visi kodi'!$F$2)+SUMIFS('intervences kodi'!$W$5:$W$222,'intervences kodi'!$V$5:$V$222,'Visi kodi'!A33,'intervences kodi'!$J$5:$J$222,'Visi kodi'!$F$2)</f>
        <v>3059775</v>
      </c>
      <c r="G33" s="108">
        <f>SUMIFS('intervences kodi'!$M$5:$M$222,'intervences kodi'!$L$5:$L$222,'Visi kodi'!A33,'intervences kodi'!$J$5:$J$222,'Visi kodi'!$G$2)+SUMIFS('intervences kodi'!$O$5:$O$222,'intervences kodi'!$N$5:$N$222,'Visi kodi'!A33,'intervences kodi'!$J$5:$J$222,'Visi kodi'!$G$2)+SUMIFS('intervences kodi'!$Q$5:$Q$222,'intervences kodi'!$P$5:$P$222,'Visi kodi'!A33,'intervences kodi'!$J$5:$J$222,'Visi kodi'!$G$2)+SUMIFS('intervences kodi'!$S$5:$S$222,'intervences kodi'!$R$5:$R$222,'Visi kodi'!A33,'intervences kodi'!$J$5:$J$222,'Visi kodi'!$G$2)+SUMIFS('intervences kodi'!$U$5:$U$222,'intervences kodi'!$T$5:$T$222,'Visi kodi'!A33,'intervences kodi'!$J$5:$J$222,'Visi kodi'!$G$2)+SUMIFS('intervences kodi'!$W$5:$W$222,'intervences kodi'!$V$5:$V$222,'Visi kodi'!A33,'intervences kodi'!$J$5:$J$222,'Visi kodi'!$G$2)</f>
        <v>0</v>
      </c>
      <c r="H33" s="108">
        <f t="shared" si="0"/>
        <v>1223910</v>
      </c>
      <c r="I33" s="108">
        <f t="shared" si="1"/>
        <v>0</v>
      </c>
      <c r="J33" s="108">
        <f t="shared" si="2"/>
        <v>3059775</v>
      </c>
      <c r="K33" s="169">
        <f t="shared" si="3"/>
        <v>0</v>
      </c>
      <c r="L33" s="108">
        <f>SUMIFS('intervences kodi'!$M$5:$M$222,'intervences kodi'!$L$5:$L$222,'Visi kodi'!A33,'intervences kodi'!$J$5:$J$222,'Visi kodi'!$L$2)+SUMIFS('intervences kodi'!$M$5:$M$222,'intervences kodi'!$N$5:$N$222,'Visi kodi'!A33,'intervences kodi'!$J$5:$J$222,'Visi kodi'!$L$2)+SUMIFS('intervences kodi'!$M$5:$M$222,'intervences kodi'!$P$5:$P$222,'Visi kodi'!A33,'intervences kodi'!$J$5:$J$222,'Visi kodi'!$L$2)+SUMIFS('intervences kodi'!$M$5:$M$222,'intervences kodi'!$R$5:$R$222,'Visi kodi'!A33,'intervences kodi'!$J$5:$J$222,'Visi kodi'!$L$2)+SUMIFS('intervences kodi'!$M$5:$M$222,'intervences kodi'!$T$5:$T$222,'Visi kodi'!A33,'intervences kodi'!$J$5:$J$222,'Visi kodi'!$L$2)+SUMIFS('intervences kodi'!$M$5:$M$222,'intervences kodi'!$V$5:$V$222,'Visi kodi'!A33,'intervences kodi'!$J$5:$J$222,'Visi kodi'!$L$2)</f>
        <v>0</v>
      </c>
      <c r="M33" s="86">
        <f t="shared" si="4"/>
        <v>0</v>
      </c>
      <c r="N33" s="86"/>
      <c r="O33" s="86"/>
    </row>
    <row r="34" spans="1:15" ht="11.15" customHeight="1" x14ac:dyDescent="0.2">
      <c r="A34" s="168">
        <v>31</v>
      </c>
      <c r="B34" s="64" t="s">
        <v>1696</v>
      </c>
      <c r="C34" s="56">
        <v>0</v>
      </c>
      <c r="D34" s="56">
        <v>0</v>
      </c>
      <c r="F34" s="108">
        <f>SUMIFS('intervences kodi'!$M$5:$M$222,'intervences kodi'!$L$5:$L$222,'Visi kodi'!A34,'intervences kodi'!$J$5:$J$222,'Visi kodi'!$F$2)+SUMIFS('intervences kodi'!$O$5:$O$222,'intervences kodi'!$N$5:$N$222,'Visi kodi'!A34,'intervences kodi'!$J$5:$J$222,'Visi kodi'!$F$2)+SUMIFS('intervences kodi'!$Q$5:$Q$222,'intervences kodi'!$P$5:$P$222,'Visi kodi'!A34,'intervences kodi'!$J$5:$J$222,'Visi kodi'!$F$2)+SUMIFS('intervences kodi'!$S$5:$S$222,'intervences kodi'!$R$5:$R$222,'Visi kodi'!A34,'intervences kodi'!$J$5:$J$222,'Visi kodi'!$F$2)+SUMIFS('intervences kodi'!$U$5:$U$222,'intervences kodi'!$T$5:$T$222,'Visi kodi'!A34,'intervences kodi'!$J$5:$J$222,'Visi kodi'!$F$2)+SUMIFS('intervences kodi'!$W$5:$W$222,'intervences kodi'!$V$5:$V$222,'Visi kodi'!A34,'intervences kodi'!$J$5:$J$222,'Visi kodi'!$F$2)</f>
        <v>0</v>
      </c>
      <c r="G34" s="108">
        <f>SUMIFS('intervences kodi'!$M$5:$M$222,'intervences kodi'!$L$5:$L$222,'Visi kodi'!A34,'intervences kodi'!$J$5:$J$222,'Visi kodi'!$G$2)+SUMIFS('intervences kodi'!$O$5:$O$222,'intervences kodi'!$N$5:$N$222,'Visi kodi'!A34,'intervences kodi'!$J$5:$J$222,'Visi kodi'!$G$2)+SUMIFS('intervences kodi'!$Q$5:$Q$222,'intervences kodi'!$P$5:$P$222,'Visi kodi'!A34,'intervences kodi'!$J$5:$J$222,'Visi kodi'!$G$2)+SUMIFS('intervences kodi'!$S$5:$S$222,'intervences kodi'!$R$5:$R$222,'Visi kodi'!A34,'intervences kodi'!$J$5:$J$222,'Visi kodi'!$G$2)+SUMIFS('intervences kodi'!$U$5:$U$222,'intervences kodi'!$T$5:$T$222,'Visi kodi'!A34,'intervences kodi'!$J$5:$J$222,'Visi kodi'!$G$2)+SUMIFS('intervences kodi'!$W$5:$W$222,'intervences kodi'!$V$5:$V$222,'Visi kodi'!A34,'intervences kodi'!$J$5:$J$222,'Visi kodi'!$G$2)</f>
        <v>0</v>
      </c>
      <c r="H34" s="108">
        <f t="shared" si="0"/>
        <v>0</v>
      </c>
      <c r="I34" s="108">
        <f t="shared" si="1"/>
        <v>0</v>
      </c>
      <c r="J34" s="108">
        <f t="shared" si="2"/>
        <v>0</v>
      </c>
      <c r="K34" s="169">
        <f t="shared" si="3"/>
        <v>0</v>
      </c>
      <c r="L34" s="108">
        <f>SUMIFS('intervences kodi'!$M$5:$M$222,'intervences kodi'!$L$5:$L$222,'Visi kodi'!A34,'intervences kodi'!$J$5:$J$222,'Visi kodi'!$L$2)+SUMIFS('intervences kodi'!$M$5:$M$222,'intervences kodi'!$N$5:$N$222,'Visi kodi'!A34,'intervences kodi'!$J$5:$J$222,'Visi kodi'!$L$2)+SUMIFS('intervences kodi'!$M$5:$M$222,'intervences kodi'!$P$5:$P$222,'Visi kodi'!A34,'intervences kodi'!$J$5:$J$222,'Visi kodi'!$L$2)+SUMIFS('intervences kodi'!$M$5:$M$222,'intervences kodi'!$R$5:$R$222,'Visi kodi'!A34,'intervences kodi'!$J$5:$J$222,'Visi kodi'!$L$2)+SUMIFS('intervences kodi'!$M$5:$M$222,'intervences kodi'!$T$5:$T$222,'Visi kodi'!A34,'intervences kodi'!$J$5:$J$222,'Visi kodi'!$L$2)+SUMIFS('intervences kodi'!$M$5:$M$222,'intervences kodi'!$V$5:$V$222,'Visi kodi'!A34,'intervences kodi'!$J$5:$J$222,'Visi kodi'!$L$2)</f>
        <v>0</v>
      </c>
      <c r="M34" s="86">
        <f t="shared" si="4"/>
        <v>0</v>
      </c>
      <c r="N34" s="86"/>
      <c r="O34" s="86"/>
    </row>
    <row r="35" spans="1:15" ht="11.15" customHeight="1" x14ac:dyDescent="0.2">
      <c r="A35" s="168">
        <v>32</v>
      </c>
      <c r="B35" s="174" t="s">
        <v>366</v>
      </c>
      <c r="C35" s="56">
        <v>0</v>
      </c>
      <c r="D35" s="56">
        <v>0</v>
      </c>
      <c r="F35" s="108">
        <f>SUMIFS('intervences kodi'!$M$5:$M$222,'intervences kodi'!$L$5:$L$222,'Visi kodi'!A35,'intervences kodi'!$J$5:$J$222,'Visi kodi'!$F$2)+SUMIFS('intervences kodi'!$O$5:$O$222,'intervences kodi'!$N$5:$N$222,'Visi kodi'!A35,'intervences kodi'!$J$5:$J$222,'Visi kodi'!$F$2)+SUMIFS('intervences kodi'!$Q$5:$Q$222,'intervences kodi'!$P$5:$P$222,'Visi kodi'!A35,'intervences kodi'!$J$5:$J$222,'Visi kodi'!$F$2)+SUMIFS('intervences kodi'!$S$5:$S$222,'intervences kodi'!$R$5:$R$222,'Visi kodi'!A35,'intervences kodi'!$J$5:$J$222,'Visi kodi'!$F$2)+SUMIFS('intervences kodi'!$U$5:$U$222,'intervences kodi'!$T$5:$T$222,'Visi kodi'!A35,'intervences kodi'!$J$5:$J$222,'Visi kodi'!$F$2)+SUMIFS('intervences kodi'!$W$5:$W$222,'intervences kodi'!$V$5:$V$222,'Visi kodi'!A35,'intervences kodi'!$J$5:$J$222,'Visi kodi'!$F$2)</f>
        <v>0</v>
      </c>
      <c r="G35" s="108">
        <f>SUMIFS('intervences kodi'!$M$5:$M$222,'intervences kodi'!$L$5:$L$222,'Visi kodi'!A35,'intervences kodi'!$J$5:$J$222,'Visi kodi'!$G$2)+SUMIFS('intervences kodi'!$O$5:$O$222,'intervences kodi'!$N$5:$N$222,'Visi kodi'!A35,'intervences kodi'!$J$5:$J$222,'Visi kodi'!$G$2)+SUMIFS('intervences kodi'!$Q$5:$Q$222,'intervences kodi'!$P$5:$P$222,'Visi kodi'!A35,'intervences kodi'!$J$5:$J$222,'Visi kodi'!$G$2)+SUMIFS('intervences kodi'!$S$5:$S$222,'intervences kodi'!$R$5:$R$222,'Visi kodi'!A35,'intervences kodi'!$J$5:$J$222,'Visi kodi'!$G$2)+SUMIFS('intervences kodi'!$U$5:$U$222,'intervences kodi'!$T$5:$T$222,'Visi kodi'!A35,'intervences kodi'!$J$5:$J$222,'Visi kodi'!$G$2)+SUMIFS('intervences kodi'!$W$5:$W$222,'intervences kodi'!$V$5:$V$222,'Visi kodi'!A35,'intervences kodi'!$J$5:$J$222,'Visi kodi'!$G$2)</f>
        <v>0</v>
      </c>
      <c r="H35" s="108">
        <f t="shared" si="0"/>
        <v>0</v>
      </c>
      <c r="I35" s="108">
        <f t="shared" si="1"/>
        <v>0</v>
      </c>
      <c r="J35" s="108">
        <f t="shared" si="2"/>
        <v>0</v>
      </c>
      <c r="K35" s="169">
        <f t="shared" si="3"/>
        <v>0</v>
      </c>
      <c r="L35" s="108">
        <f>SUMIFS('intervences kodi'!$M$5:$M$222,'intervences kodi'!$L$5:$L$222,'Visi kodi'!A35,'intervences kodi'!$J$5:$J$222,'Visi kodi'!$L$2)+SUMIFS('intervences kodi'!$M$5:$M$222,'intervences kodi'!$N$5:$N$222,'Visi kodi'!A35,'intervences kodi'!$J$5:$J$222,'Visi kodi'!$L$2)+SUMIFS('intervences kodi'!$M$5:$M$222,'intervences kodi'!$P$5:$P$222,'Visi kodi'!A35,'intervences kodi'!$J$5:$J$222,'Visi kodi'!$L$2)+SUMIFS('intervences kodi'!$M$5:$M$222,'intervences kodi'!$R$5:$R$222,'Visi kodi'!A35,'intervences kodi'!$J$5:$J$222,'Visi kodi'!$L$2)+SUMIFS('intervences kodi'!$M$5:$M$222,'intervences kodi'!$T$5:$T$222,'Visi kodi'!A35,'intervences kodi'!$J$5:$J$222,'Visi kodi'!$L$2)+SUMIFS('intervences kodi'!$M$5:$M$222,'intervences kodi'!$V$5:$V$222,'Visi kodi'!A35,'intervences kodi'!$J$5:$J$222,'Visi kodi'!$L$2)</f>
        <v>0</v>
      </c>
      <c r="M35" s="86">
        <f t="shared" si="4"/>
        <v>0</v>
      </c>
      <c r="N35" s="86"/>
      <c r="O35" s="86"/>
    </row>
    <row r="36" spans="1:15" ht="11.15" customHeight="1" x14ac:dyDescent="0.2">
      <c r="A36" s="168">
        <v>33</v>
      </c>
      <c r="B36" s="175" t="s">
        <v>367</v>
      </c>
      <c r="C36" s="56">
        <v>0</v>
      </c>
      <c r="D36" s="56">
        <v>0</v>
      </c>
      <c r="F36" s="108">
        <f>SUMIFS('intervences kodi'!$M$5:$M$222,'intervences kodi'!$L$5:$L$222,'Visi kodi'!A36,'intervences kodi'!$J$5:$J$222,'Visi kodi'!$F$2)+SUMIFS('intervences kodi'!$O$5:$O$222,'intervences kodi'!$N$5:$N$222,'Visi kodi'!A36,'intervences kodi'!$J$5:$J$222,'Visi kodi'!$F$2)+SUMIFS('intervences kodi'!$Q$5:$Q$222,'intervences kodi'!$P$5:$P$222,'Visi kodi'!A36,'intervences kodi'!$J$5:$J$222,'Visi kodi'!$F$2)+SUMIFS('intervences kodi'!$S$5:$S$222,'intervences kodi'!$R$5:$R$222,'Visi kodi'!A36,'intervences kodi'!$J$5:$J$222,'Visi kodi'!$F$2)+SUMIFS('intervences kodi'!$U$5:$U$222,'intervences kodi'!$T$5:$T$222,'Visi kodi'!A36,'intervences kodi'!$J$5:$J$222,'Visi kodi'!$F$2)+SUMIFS('intervences kodi'!$W$5:$W$222,'intervences kodi'!$V$5:$V$222,'Visi kodi'!A36,'intervences kodi'!$J$5:$J$222,'Visi kodi'!$F$2)</f>
        <v>0</v>
      </c>
      <c r="G36" s="108">
        <f>SUMIFS('intervences kodi'!$M$5:$M$222,'intervences kodi'!$L$5:$L$222,'Visi kodi'!A36,'intervences kodi'!$J$5:$J$222,'Visi kodi'!$G$2)+SUMIFS('intervences kodi'!$O$5:$O$222,'intervences kodi'!$N$5:$N$222,'Visi kodi'!A36,'intervences kodi'!$J$5:$J$222,'Visi kodi'!$G$2)+SUMIFS('intervences kodi'!$Q$5:$Q$222,'intervences kodi'!$P$5:$P$222,'Visi kodi'!A36,'intervences kodi'!$J$5:$J$222,'Visi kodi'!$G$2)+SUMIFS('intervences kodi'!$S$5:$S$222,'intervences kodi'!$R$5:$R$222,'Visi kodi'!A36,'intervences kodi'!$J$5:$J$222,'Visi kodi'!$G$2)+SUMIFS('intervences kodi'!$U$5:$U$222,'intervences kodi'!$T$5:$T$222,'Visi kodi'!A36,'intervences kodi'!$J$5:$J$222,'Visi kodi'!$G$2)+SUMIFS('intervences kodi'!$W$5:$W$222,'intervences kodi'!$V$5:$V$222,'Visi kodi'!A36,'intervences kodi'!$J$5:$J$222,'Visi kodi'!$G$2)</f>
        <v>0</v>
      </c>
      <c r="H36" s="108">
        <f t="shared" si="0"/>
        <v>0</v>
      </c>
      <c r="I36" s="108">
        <f t="shared" si="1"/>
        <v>0</v>
      </c>
      <c r="J36" s="108">
        <f t="shared" si="2"/>
        <v>0</v>
      </c>
      <c r="K36" s="169">
        <f t="shared" si="3"/>
        <v>0</v>
      </c>
      <c r="L36" s="108">
        <f>SUMIFS('intervences kodi'!$M$5:$M$222,'intervences kodi'!$L$5:$L$222,'Visi kodi'!A36,'intervences kodi'!$J$5:$J$222,'Visi kodi'!$L$2)+SUMIFS('intervences kodi'!$M$5:$M$222,'intervences kodi'!$N$5:$N$222,'Visi kodi'!A36,'intervences kodi'!$J$5:$J$222,'Visi kodi'!$L$2)+SUMIFS('intervences kodi'!$M$5:$M$222,'intervences kodi'!$P$5:$P$222,'Visi kodi'!A36,'intervences kodi'!$J$5:$J$222,'Visi kodi'!$L$2)+SUMIFS('intervences kodi'!$M$5:$M$222,'intervences kodi'!$R$5:$R$222,'Visi kodi'!A36,'intervences kodi'!$J$5:$J$222,'Visi kodi'!$L$2)+SUMIFS('intervences kodi'!$M$5:$M$222,'intervences kodi'!$T$5:$T$222,'Visi kodi'!A36,'intervences kodi'!$J$5:$J$222,'Visi kodi'!$L$2)+SUMIFS('intervences kodi'!$M$5:$M$222,'intervences kodi'!$V$5:$V$222,'Visi kodi'!A36,'intervences kodi'!$J$5:$J$222,'Visi kodi'!$L$2)</f>
        <v>0</v>
      </c>
      <c r="M36" s="86">
        <f t="shared" si="4"/>
        <v>0</v>
      </c>
      <c r="N36" s="86"/>
      <c r="O36" s="86"/>
    </row>
    <row r="37" spans="1:15" ht="11.15" customHeight="1" x14ac:dyDescent="0.2">
      <c r="A37" s="168">
        <v>34</v>
      </c>
      <c r="B37" s="175" t="s">
        <v>368</v>
      </c>
      <c r="C37" s="56">
        <v>0</v>
      </c>
      <c r="D37" s="56">
        <v>0</v>
      </c>
      <c r="F37" s="108">
        <f>SUMIFS('intervences kodi'!$M$5:$M$222,'intervences kodi'!$L$5:$L$222,'Visi kodi'!A37,'intervences kodi'!$J$5:$J$222,'Visi kodi'!$F$2)+SUMIFS('intervences kodi'!$O$5:$O$222,'intervences kodi'!$N$5:$N$222,'Visi kodi'!A37,'intervences kodi'!$J$5:$J$222,'Visi kodi'!$F$2)+SUMIFS('intervences kodi'!$Q$5:$Q$222,'intervences kodi'!$P$5:$P$222,'Visi kodi'!A37,'intervences kodi'!$J$5:$J$222,'Visi kodi'!$F$2)+SUMIFS('intervences kodi'!$S$5:$S$222,'intervences kodi'!$R$5:$R$222,'Visi kodi'!A37,'intervences kodi'!$J$5:$J$222,'Visi kodi'!$F$2)+SUMIFS('intervences kodi'!$U$5:$U$222,'intervences kodi'!$T$5:$T$222,'Visi kodi'!A37,'intervences kodi'!$J$5:$J$222,'Visi kodi'!$F$2)+SUMIFS('intervences kodi'!$W$5:$W$222,'intervences kodi'!$V$5:$V$222,'Visi kodi'!A37,'intervences kodi'!$J$5:$J$222,'Visi kodi'!$F$2)</f>
        <v>0</v>
      </c>
      <c r="G37" s="108">
        <f>SUMIFS('intervences kodi'!$M$5:$M$222,'intervences kodi'!$L$5:$L$222,'Visi kodi'!A37,'intervences kodi'!$J$5:$J$222,'Visi kodi'!$G$2)+SUMIFS('intervences kodi'!$O$5:$O$222,'intervences kodi'!$N$5:$N$222,'Visi kodi'!A37,'intervences kodi'!$J$5:$J$222,'Visi kodi'!$G$2)+SUMIFS('intervences kodi'!$Q$5:$Q$222,'intervences kodi'!$P$5:$P$222,'Visi kodi'!A37,'intervences kodi'!$J$5:$J$222,'Visi kodi'!$G$2)+SUMIFS('intervences kodi'!$S$5:$S$222,'intervences kodi'!$R$5:$R$222,'Visi kodi'!A37,'intervences kodi'!$J$5:$J$222,'Visi kodi'!$G$2)+SUMIFS('intervences kodi'!$U$5:$U$222,'intervences kodi'!$T$5:$T$222,'Visi kodi'!A37,'intervences kodi'!$J$5:$J$222,'Visi kodi'!$G$2)+SUMIFS('intervences kodi'!$W$5:$W$222,'intervences kodi'!$V$5:$V$222,'Visi kodi'!A37,'intervences kodi'!$J$5:$J$222,'Visi kodi'!$G$2)</f>
        <v>0</v>
      </c>
      <c r="H37" s="108">
        <f t="shared" si="0"/>
        <v>0</v>
      </c>
      <c r="I37" s="108">
        <f t="shared" si="1"/>
        <v>0</v>
      </c>
      <c r="J37" s="108">
        <f t="shared" si="2"/>
        <v>0</v>
      </c>
      <c r="K37" s="169">
        <f t="shared" si="3"/>
        <v>0</v>
      </c>
      <c r="L37" s="108">
        <f>SUMIFS('intervences kodi'!$M$5:$M$222,'intervences kodi'!$L$5:$L$222,'Visi kodi'!A37,'intervences kodi'!$J$5:$J$222,'Visi kodi'!$L$2)+SUMIFS('intervences kodi'!$M$5:$M$222,'intervences kodi'!$N$5:$N$222,'Visi kodi'!A37,'intervences kodi'!$J$5:$J$222,'Visi kodi'!$L$2)+SUMIFS('intervences kodi'!$M$5:$M$222,'intervences kodi'!$P$5:$P$222,'Visi kodi'!A37,'intervences kodi'!$J$5:$J$222,'Visi kodi'!$L$2)+SUMIFS('intervences kodi'!$M$5:$M$222,'intervences kodi'!$R$5:$R$222,'Visi kodi'!A37,'intervences kodi'!$J$5:$J$222,'Visi kodi'!$L$2)+SUMIFS('intervences kodi'!$M$5:$M$222,'intervences kodi'!$T$5:$T$222,'Visi kodi'!A37,'intervences kodi'!$J$5:$J$222,'Visi kodi'!$L$2)+SUMIFS('intervences kodi'!$M$5:$M$222,'intervences kodi'!$V$5:$V$222,'Visi kodi'!A37,'intervences kodi'!$J$5:$J$222,'Visi kodi'!$L$2)</f>
        <v>0</v>
      </c>
      <c r="M37" s="86">
        <f t="shared" si="4"/>
        <v>0</v>
      </c>
      <c r="N37" s="86"/>
      <c r="O37" s="86"/>
    </row>
    <row r="38" spans="1:15" ht="11.15" customHeight="1" x14ac:dyDescent="0.2">
      <c r="A38" s="168">
        <v>35</v>
      </c>
      <c r="B38" s="175" t="s">
        <v>369</v>
      </c>
      <c r="C38" s="56">
        <v>0</v>
      </c>
      <c r="D38" s="56">
        <v>0</v>
      </c>
      <c r="F38" s="108">
        <f>SUMIFS('intervences kodi'!$M$5:$M$222,'intervences kodi'!$L$5:$L$222,'Visi kodi'!A38,'intervences kodi'!$J$5:$J$222,'Visi kodi'!$F$2)+SUMIFS('intervences kodi'!$O$5:$O$222,'intervences kodi'!$N$5:$N$222,'Visi kodi'!A38,'intervences kodi'!$J$5:$J$222,'Visi kodi'!$F$2)+SUMIFS('intervences kodi'!$Q$5:$Q$222,'intervences kodi'!$P$5:$P$222,'Visi kodi'!A38,'intervences kodi'!$J$5:$J$222,'Visi kodi'!$F$2)+SUMIFS('intervences kodi'!$S$5:$S$222,'intervences kodi'!$R$5:$R$222,'Visi kodi'!A38,'intervences kodi'!$J$5:$J$222,'Visi kodi'!$F$2)+SUMIFS('intervences kodi'!$U$5:$U$222,'intervences kodi'!$T$5:$T$222,'Visi kodi'!A38,'intervences kodi'!$J$5:$J$222,'Visi kodi'!$F$2)+SUMIFS('intervences kodi'!$W$5:$W$222,'intervences kodi'!$V$5:$V$222,'Visi kodi'!A38,'intervences kodi'!$J$5:$J$222,'Visi kodi'!$F$2)</f>
        <v>0</v>
      </c>
      <c r="G38" s="108">
        <f>SUMIFS('intervences kodi'!$M$5:$M$222,'intervences kodi'!$L$5:$L$222,'Visi kodi'!A38,'intervences kodi'!$J$5:$J$222,'Visi kodi'!$G$2)+SUMIFS('intervences kodi'!$O$5:$O$222,'intervences kodi'!$N$5:$N$222,'Visi kodi'!A38,'intervences kodi'!$J$5:$J$222,'Visi kodi'!$G$2)+SUMIFS('intervences kodi'!$Q$5:$Q$222,'intervences kodi'!$P$5:$P$222,'Visi kodi'!A38,'intervences kodi'!$J$5:$J$222,'Visi kodi'!$G$2)+SUMIFS('intervences kodi'!$S$5:$S$222,'intervences kodi'!$R$5:$R$222,'Visi kodi'!A38,'intervences kodi'!$J$5:$J$222,'Visi kodi'!$G$2)+SUMIFS('intervences kodi'!$U$5:$U$222,'intervences kodi'!$T$5:$T$222,'Visi kodi'!A38,'intervences kodi'!$J$5:$J$222,'Visi kodi'!$G$2)+SUMIFS('intervences kodi'!$W$5:$W$222,'intervences kodi'!$V$5:$V$222,'Visi kodi'!A38,'intervences kodi'!$J$5:$J$222,'Visi kodi'!$G$2)</f>
        <v>0</v>
      </c>
      <c r="H38" s="108">
        <f t="shared" si="0"/>
        <v>0</v>
      </c>
      <c r="I38" s="108">
        <f t="shared" si="1"/>
        <v>0</v>
      </c>
      <c r="J38" s="108">
        <f t="shared" si="2"/>
        <v>0</v>
      </c>
      <c r="K38" s="169">
        <f t="shared" si="3"/>
        <v>0</v>
      </c>
      <c r="L38" s="108">
        <f>SUMIFS('intervences kodi'!$M$5:$M$222,'intervences kodi'!$L$5:$L$222,'Visi kodi'!A38,'intervences kodi'!$J$5:$J$222,'Visi kodi'!$L$2)+SUMIFS('intervences kodi'!$M$5:$M$222,'intervences kodi'!$N$5:$N$222,'Visi kodi'!A38,'intervences kodi'!$J$5:$J$222,'Visi kodi'!$L$2)+SUMIFS('intervences kodi'!$M$5:$M$222,'intervences kodi'!$P$5:$P$222,'Visi kodi'!A38,'intervences kodi'!$J$5:$J$222,'Visi kodi'!$L$2)+SUMIFS('intervences kodi'!$M$5:$M$222,'intervences kodi'!$R$5:$R$222,'Visi kodi'!A38,'intervences kodi'!$J$5:$J$222,'Visi kodi'!$L$2)+SUMIFS('intervences kodi'!$M$5:$M$222,'intervences kodi'!$T$5:$T$222,'Visi kodi'!A38,'intervences kodi'!$J$5:$J$222,'Visi kodi'!$L$2)+SUMIFS('intervences kodi'!$M$5:$M$222,'intervences kodi'!$V$5:$V$222,'Visi kodi'!A38,'intervences kodi'!$J$5:$J$222,'Visi kodi'!$L$2)</f>
        <v>0</v>
      </c>
      <c r="M38" s="86">
        <f t="shared" si="4"/>
        <v>0</v>
      </c>
      <c r="N38" s="86"/>
      <c r="O38" s="86"/>
    </row>
    <row r="39" spans="1:15" ht="11.15" customHeight="1" x14ac:dyDescent="0.2">
      <c r="A39" s="168">
        <v>36</v>
      </c>
      <c r="B39" s="175" t="s">
        <v>370</v>
      </c>
      <c r="C39" s="56">
        <v>0</v>
      </c>
      <c r="D39" s="56">
        <v>0</v>
      </c>
      <c r="F39" s="108">
        <f>SUMIFS('intervences kodi'!$M$5:$M$222,'intervences kodi'!$L$5:$L$222,'Visi kodi'!A39,'intervences kodi'!$J$5:$J$222,'Visi kodi'!$F$2)+SUMIFS('intervences kodi'!$O$5:$O$222,'intervences kodi'!$N$5:$N$222,'Visi kodi'!A39,'intervences kodi'!$J$5:$J$222,'Visi kodi'!$F$2)+SUMIFS('intervences kodi'!$Q$5:$Q$222,'intervences kodi'!$P$5:$P$222,'Visi kodi'!A39,'intervences kodi'!$J$5:$J$222,'Visi kodi'!$F$2)+SUMIFS('intervences kodi'!$S$5:$S$222,'intervences kodi'!$R$5:$R$222,'Visi kodi'!A39,'intervences kodi'!$J$5:$J$222,'Visi kodi'!$F$2)+SUMIFS('intervences kodi'!$U$5:$U$222,'intervences kodi'!$T$5:$T$222,'Visi kodi'!A39,'intervences kodi'!$J$5:$J$222,'Visi kodi'!$F$2)+SUMIFS('intervences kodi'!$W$5:$W$222,'intervences kodi'!$V$5:$V$222,'Visi kodi'!A39,'intervences kodi'!$J$5:$J$222,'Visi kodi'!$F$2)</f>
        <v>8332176</v>
      </c>
      <c r="G39" s="108">
        <f>SUMIFS('intervences kodi'!$M$5:$M$222,'intervences kodi'!$L$5:$L$222,'Visi kodi'!A39,'intervences kodi'!$J$5:$J$222,'Visi kodi'!$G$2)+SUMIFS('intervences kodi'!$O$5:$O$222,'intervences kodi'!$N$5:$N$222,'Visi kodi'!A39,'intervences kodi'!$J$5:$J$222,'Visi kodi'!$G$2)+SUMIFS('intervences kodi'!$Q$5:$Q$222,'intervences kodi'!$P$5:$P$222,'Visi kodi'!A39,'intervences kodi'!$J$5:$J$222,'Visi kodi'!$G$2)+SUMIFS('intervences kodi'!$S$5:$S$222,'intervences kodi'!$R$5:$R$222,'Visi kodi'!A39,'intervences kodi'!$J$5:$J$222,'Visi kodi'!$G$2)+SUMIFS('intervences kodi'!$U$5:$U$222,'intervences kodi'!$T$5:$T$222,'Visi kodi'!A39,'intervences kodi'!$J$5:$J$222,'Visi kodi'!$G$2)+SUMIFS('intervences kodi'!$W$5:$W$222,'intervences kodi'!$V$5:$V$222,'Visi kodi'!A39,'intervences kodi'!$J$5:$J$222,'Visi kodi'!$G$2)</f>
        <v>0</v>
      </c>
      <c r="H39" s="108">
        <f t="shared" si="0"/>
        <v>0</v>
      </c>
      <c r="I39" s="108">
        <f t="shared" si="1"/>
        <v>0</v>
      </c>
      <c r="J39" s="108">
        <f t="shared" si="2"/>
        <v>0</v>
      </c>
      <c r="K39" s="169">
        <f t="shared" si="3"/>
        <v>0</v>
      </c>
      <c r="L39" s="108">
        <f>SUMIFS('intervences kodi'!$M$5:$M$222,'intervences kodi'!$L$5:$L$222,'Visi kodi'!A39,'intervences kodi'!$J$5:$J$222,'Visi kodi'!$L$2)+SUMIFS('intervences kodi'!$M$5:$M$222,'intervences kodi'!$N$5:$N$222,'Visi kodi'!A39,'intervences kodi'!$J$5:$J$222,'Visi kodi'!$L$2)+SUMIFS('intervences kodi'!$M$5:$M$222,'intervences kodi'!$P$5:$P$222,'Visi kodi'!A39,'intervences kodi'!$J$5:$J$222,'Visi kodi'!$L$2)+SUMIFS('intervences kodi'!$M$5:$M$222,'intervences kodi'!$R$5:$R$222,'Visi kodi'!A39,'intervences kodi'!$J$5:$J$222,'Visi kodi'!$L$2)+SUMIFS('intervences kodi'!$M$5:$M$222,'intervences kodi'!$T$5:$T$222,'Visi kodi'!A39,'intervences kodi'!$J$5:$J$222,'Visi kodi'!$L$2)+SUMIFS('intervences kodi'!$M$5:$M$222,'intervences kodi'!$V$5:$V$222,'Visi kodi'!A39,'intervences kodi'!$J$5:$J$222,'Visi kodi'!$L$2)</f>
        <v>0</v>
      </c>
      <c r="M39" s="86">
        <f t="shared" si="4"/>
        <v>0</v>
      </c>
      <c r="N39" s="86"/>
      <c r="O39" s="86"/>
    </row>
    <row r="40" spans="1:15" ht="11.15" customHeight="1" x14ac:dyDescent="0.2">
      <c r="A40" s="168">
        <v>37</v>
      </c>
      <c r="B40" s="175" t="s">
        <v>1697</v>
      </c>
      <c r="C40" s="172">
        <v>0.4</v>
      </c>
      <c r="D40" s="56">
        <v>0</v>
      </c>
      <c r="F40" s="108">
        <f>SUMIFS('intervences kodi'!$M$5:$M$222,'intervences kodi'!$L$5:$L$222,'Visi kodi'!A40,'intervences kodi'!$J$5:$J$222,'Visi kodi'!$F$2)+SUMIFS('intervences kodi'!$O$5:$O$222,'intervences kodi'!$N$5:$N$222,'Visi kodi'!A40,'intervences kodi'!$J$5:$J$222,'Visi kodi'!$F$2)+SUMIFS('intervences kodi'!$Q$5:$Q$222,'intervences kodi'!$P$5:$P$222,'Visi kodi'!A40,'intervences kodi'!$J$5:$J$222,'Visi kodi'!$F$2)+SUMIFS('intervences kodi'!$S$5:$S$222,'intervences kodi'!$R$5:$R$222,'Visi kodi'!A40,'intervences kodi'!$J$5:$J$222,'Visi kodi'!$F$2)+SUMIFS('intervences kodi'!$U$5:$U$222,'intervences kodi'!$T$5:$T$222,'Visi kodi'!A40,'intervences kodi'!$J$5:$J$222,'Visi kodi'!$F$2)+SUMIFS('intervences kodi'!$W$5:$W$222,'intervences kodi'!$V$5:$V$222,'Visi kodi'!A40,'intervences kodi'!$J$5:$J$222,'Visi kodi'!$F$2)</f>
        <v>35972713</v>
      </c>
      <c r="G40" s="108">
        <f>SUMIFS('intervences kodi'!$M$5:$M$222,'intervences kodi'!$L$5:$L$222,'Visi kodi'!A40,'intervences kodi'!$J$5:$J$222,'Visi kodi'!$G$2)+SUMIFS('intervences kodi'!$O$5:$O$222,'intervences kodi'!$N$5:$N$222,'Visi kodi'!A40,'intervences kodi'!$J$5:$J$222,'Visi kodi'!$G$2)+SUMIFS('intervences kodi'!$Q$5:$Q$222,'intervences kodi'!$P$5:$P$222,'Visi kodi'!A40,'intervences kodi'!$J$5:$J$222,'Visi kodi'!$G$2)+SUMIFS('intervences kodi'!$S$5:$S$222,'intervences kodi'!$R$5:$R$222,'Visi kodi'!A40,'intervences kodi'!$J$5:$J$222,'Visi kodi'!$G$2)+SUMIFS('intervences kodi'!$U$5:$U$222,'intervences kodi'!$T$5:$T$222,'Visi kodi'!A40,'intervences kodi'!$J$5:$J$222,'Visi kodi'!$G$2)+SUMIFS('intervences kodi'!$W$5:$W$222,'intervences kodi'!$V$5:$V$222,'Visi kodi'!A40,'intervences kodi'!$J$5:$J$222,'Visi kodi'!$G$2)</f>
        <v>0</v>
      </c>
      <c r="H40" s="108">
        <f>F40*C40</f>
        <v>14389085.200000001</v>
      </c>
      <c r="I40" s="108">
        <f t="shared" si="1"/>
        <v>0</v>
      </c>
      <c r="J40" s="108">
        <f t="shared" si="2"/>
        <v>0</v>
      </c>
      <c r="K40" s="169">
        <f t="shared" si="3"/>
        <v>0</v>
      </c>
      <c r="L40" s="108">
        <f>SUMIFS('intervences kodi'!$M$5:$M$222,'intervences kodi'!$L$5:$L$222,'Visi kodi'!A40,'intervences kodi'!$J$5:$J$222,'Visi kodi'!$L$2)+SUMIFS('intervences kodi'!$M$5:$M$222,'intervences kodi'!$N$5:$N$222,'Visi kodi'!A40,'intervences kodi'!$J$5:$J$222,'Visi kodi'!$L$2)+SUMIFS('intervences kodi'!$M$5:$M$222,'intervences kodi'!$P$5:$P$222,'Visi kodi'!A40,'intervences kodi'!$J$5:$J$222,'Visi kodi'!$L$2)+SUMIFS('intervences kodi'!$M$5:$M$222,'intervences kodi'!$R$5:$R$222,'Visi kodi'!A40,'intervences kodi'!$J$5:$J$222,'Visi kodi'!$L$2)+SUMIFS('intervences kodi'!$M$5:$M$222,'intervences kodi'!$T$5:$T$222,'Visi kodi'!A40,'intervences kodi'!$J$5:$J$222,'Visi kodi'!$L$2)+SUMIFS('intervences kodi'!$M$5:$M$222,'intervences kodi'!$V$5:$V$222,'Visi kodi'!A40,'intervences kodi'!$J$5:$J$222,'Visi kodi'!$L$2)</f>
        <v>0</v>
      </c>
      <c r="M40" s="86">
        <f t="shared" si="4"/>
        <v>0</v>
      </c>
      <c r="N40" s="86"/>
      <c r="O40" s="86"/>
    </row>
    <row r="41" spans="1:15" ht="11.15" customHeight="1" x14ac:dyDescent="0.2">
      <c r="A41" s="176"/>
      <c r="B41" s="177" t="s">
        <v>371</v>
      </c>
      <c r="C41" s="177"/>
      <c r="D41" s="178"/>
      <c r="F41" s="108">
        <f>SUMIFS('intervences kodi'!$M$5:$M$222,'intervences kodi'!$L$5:$L$222,'Visi kodi'!A41,'intervences kodi'!$J$5:$J$222,'Visi kodi'!$F$2)+SUMIFS('intervences kodi'!$O$5:$O$222,'intervences kodi'!$N$5:$N$222,'Visi kodi'!A41,'intervences kodi'!$J$5:$J$222,'Visi kodi'!$F$2)+SUMIFS('intervences kodi'!$Q$5:$Q$222,'intervences kodi'!$P$5:$P$222,'Visi kodi'!A41,'intervences kodi'!$J$5:$J$222,'Visi kodi'!$F$2)+SUMIFS('intervences kodi'!$S$5:$S$222,'intervences kodi'!$R$5:$R$222,'Visi kodi'!A41,'intervences kodi'!$J$5:$J$222,'Visi kodi'!$F$2)+SUMIFS('intervences kodi'!$U$5:$U$222,'intervences kodi'!$T$5:$T$222,'Visi kodi'!A41,'intervences kodi'!$J$5:$J$222,'Visi kodi'!$F$2)+SUMIFS('intervences kodi'!$W$5:$W$222,'intervences kodi'!$V$5:$V$222,'Visi kodi'!A41,'intervences kodi'!$J$5:$J$222,'Visi kodi'!$F$2)</f>
        <v>0</v>
      </c>
      <c r="G41" s="108">
        <f>SUMIFS('intervences kodi'!$M$5:$M$222,'intervences kodi'!$L$5:$L$222,'Visi kodi'!A41,'intervences kodi'!$J$5:$J$222,'Visi kodi'!$G$2)+SUMIFS('intervences kodi'!$O$5:$O$222,'intervences kodi'!$N$5:$N$222,'Visi kodi'!A41,'intervences kodi'!$J$5:$J$222,'Visi kodi'!$G$2)+SUMIFS('intervences kodi'!$Q$5:$Q$222,'intervences kodi'!$P$5:$P$222,'Visi kodi'!A41,'intervences kodi'!$J$5:$J$222,'Visi kodi'!$G$2)+SUMIFS('intervences kodi'!$S$5:$S$222,'intervences kodi'!$R$5:$R$222,'Visi kodi'!A41,'intervences kodi'!$J$5:$J$222,'Visi kodi'!$G$2)+SUMIFS('intervences kodi'!$U$5:$U$222,'intervences kodi'!$T$5:$T$222,'Visi kodi'!A41,'intervences kodi'!$J$5:$J$222,'Visi kodi'!$G$2)+SUMIFS('intervences kodi'!$W$5:$W$222,'intervences kodi'!$V$5:$V$222,'Visi kodi'!A41,'intervences kodi'!$J$5:$J$222,'Visi kodi'!$G$2)</f>
        <v>0</v>
      </c>
      <c r="H41" s="108">
        <f t="shared" si="0"/>
        <v>0</v>
      </c>
      <c r="I41" s="108">
        <f t="shared" si="1"/>
        <v>0</v>
      </c>
      <c r="J41" s="108">
        <f t="shared" si="2"/>
        <v>0</v>
      </c>
      <c r="K41" s="169">
        <f t="shared" si="3"/>
        <v>0</v>
      </c>
      <c r="L41" s="108">
        <f>SUMIFS('intervences kodi'!$M$5:$M$222,'intervences kodi'!$L$5:$L$222,'Visi kodi'!A41,'intervences kodi'!$J$5:$J$222,'Visi kodi'!$L$2)+SUMIFS('intervences kodi'!$M$5:$M$222,'intervences kodi'!$N$5:$N$222,'Visi kodi'!A41,'intervences kodi'!$J$5:$J$222,'Visi kodi'!$L$2)+SUMIFS('intervences kodi'!$M$5:$M$222,'intervences kodi'!$P$5:$P$222,'Visi kodi'!A41,'intervences kodi'!$J$5:$J$222,'Visi kodi'!$L$2)+SUMIFS('intervences kodi'!$M$5:$M$222,'intervences kodi'!$R$5:$R$222,'Visi kodi'!A41,'intervences kodi'!$J$5:$J$222,'Visi kodi'!$L$2)+SUMIFS('intervences kodi'!$M$5:$M$222,'intervences kodi'!$T$5:$T$222,'Visi kodi'!A41,'intervences kodi'!$J$5:$J$222,'Visi kodi'!$L$2)+SUMIFS('intervences kodi'!$M$5:$M$222,'intervences kodi'!$V$5:$V$222,'Visi kodi'!A41,'intervences kodi'!$J$5:$J$222,'Visi kodi'!$L$2)</f>
        <v>0</v>
      </c>
      <c r="M41" s="86">
        <f t="shared" si="4"/>
        <v>0</v>
      </c>
      <c r="N41" s="86"/>
      <c r="O41" s="86"/>
    </row>
    <row r="42" spans="1:15" ht="11.15" customHeight="1" x14ac:dyDescent="0.2">
      <c r="A42" s="168">
        <v>38</v>
      </c>
      <c r="B42" s="64" t="s">
        <v>372</v>
      </c>
      <c r="C42" s="172">
        <v>0.4</v>
      </c>
      <c r="D42" s="172">
        <v>0.4</v>
      </c>
      <c r="F42" s="108">
        <f>SUMIFS('intervences kodi'!$M$5:$M$222,'intervences kodi'!$L$5:$L$222,'Visi kodi'!A42,'intervences kodi'!$J$5:$J$222,'Visi kodi'!$F$2)+SUMIFS('intervences kodi'!$O$5:$O$222,'intervences kodi'!$N$5:$N$222,'Visi kodi'!A42,'intervences kodi'!$J$5:$J$222,'Visi kodi'!$F$2)+SUMIFS('intervences kodi'!$Q$5:$Q$222,'intervences kodi'!$P$5:$P$222,'Visi kodi'!A42,'intervences kodi'!$J$5:$J$222,'Visi kodi'!$F$2)+SUMIFS('intervences kodi'!$S$5:$S$222,'intervences kodi'!$R$5:$R$222,'Visi kodi'!A42,'intervences kodi'!$J$5:$J$222,'Visi kodi'!$F$2)+SUMIFS('intervences kodi'!$U$5:$U$222,'intervences kodi'!$T$5:$T$222,'Visi kodi'!A42,'intervences kodi'!$J$5:$J$222,'Visi kodi'!$F$2)+SUMIFS('intervences kodi'!$W$5:$W$222,'intervences kodi'!$V$5:$V$222,'Visi kodi'!A42,'intervences kodi'!$J$5:$J$222,'Visi kodi'!$F$2)</f>
        <v>0</v>
      </c>
      <c r="G42" s="108">
        <f>SUMIFS('intervences kodi'!$M$5:$M$222,'intervences kodi'!$L$5:$L$222,'Visi kodi'!A42,'intervences kodi'!$J$5:$J$222,'Visi kodi'!$G$2)+SUMIFS('intervences kodi'!$O$5:$O$222,'intervences kodi'!$N$5:$N$222,'Visi kodi'!A42,'intervences kodi'!$J$5:$J$222,'Visi kodi'!$G$2)+SUMIFS('intervences kodi'!$Q$5:$Q$222,'intervences kodi'!$P$5:$P$222,'Visi kodi'!A42,'intervences kodi'!$J$5:$J$222,'Visi kodi'!$G$2)+SUMIFS('intervences kodi'!$S$5:$S$222,'intervences kodi'!$R$5:$R$222,'Visi kodi'!A42,'intervences kodi'!$J$5:$J$222,'Visi kodi'!$G$2)+SUMIFS('intervences kodi'!$U$5:$U$222,'intervences kodi'!$T$5:$T$222,'Visi kodi'!A42,'intervences kodi'!$J$5:$J$222,'Visi kodi'!$G$2)+SUMIFS('intervences kodi'!$W$5:$W$222,'intervences kodi'!$V$5:$V$222,'Visi kodi'!A42,'intervences kodi'!$J$5:$J$222,'Visi kodi'!$G$2)</f>
        <v>0</v>
      </c>
      <c r="H42" s="108">
        <f t="shared" si="0"/>
        <v>0</v>
      </c>
      <c r="I42" s="108">
        <f t="shared" si="1"/>
        <v>0</v>
      </c>
      <c r="J42" s="108">
        <f t="shared" si="2"/>
        <v>0</v>
      </c>
      <c r="K42" s="169">
        <f t="shared" si="3"/>
        <v>0</v>
      </c>
      <c r="L42" s="108">
        <f>SUMIFS('intervences kodi'!$M$5:$M$222,'intervences kodi'!$L$5:$L$222,'Visi kodi'!A42,'intervences kodi'!$J$5:$J$222,'Visi kodi'!$L$2)+SUMIFS('intervences kodi'!$M$5:$M$222,'intervences kodi'!$N$5:$N$222,'Visi kodi'!A42,'intervences kodi'!$J$5:$J$222,'Visi kodi'!$L$2)+SUMIFS('intervences kodi'!$M$5:$M$222,'intervences kodi'!$P$5:$P$222,'Visi kodi'!A42,'intervences kodi'!$J$5:$J$222,'Visi kodi'!$L$2)+SUMIFS('intervences kodi'!$M$5:$M$222,'intervences kodi'!$R$5:$R$222,'Visi kodi'!A42,'intervences kodi'!$J$5:$J$222,'Visi kodi'!$L$2)+SUMIFS('intervences kodi'!$M$5:$M$222,'intervences kodi'!$T$5:$T$222,'Visi kodi'!A42,'intervences kodi'!$J$5:$J$222,'Visi kodi'!$L$2)+SUMIFS('intervences kodi'!$M$5:$M$222,'intervences kodi'!$V$5:$V$222,'Visi kodi'!A42,'intervences kodi'!$J$5:$J$222,'Visi kodi'!$L$2)</f>
        <v>0</v>
      </c>
      <c r="M42" s="86">
        <f t="shared" si="4"/>
        <v>0</v>
      </c>
      <c r="N42" s="86"/>
      <c r="O42" s="86"/>
    </row>
    <row r="43" spans="1:15" ht="11.15" customHeight="1" x14ac:dyDescent="0.2">
      <c r="A43" s="168">
        <v>39</v>
      </c>
      <c r="B43" s="64" t="s">
        <v>373</v>
      </c>
      <c r="C43" s="172">
        <v>0.4</v>
      </c>
      <c r="D43" s="172">
        <v>0.4</v>
      </c>
      <c r="F43" s="108">
        <f>SUMIFS('intervences kodi'!$M$5:$M$222,'intervences kodi'!$L$5:$L$222,'Visi kodi'!A43,'intervences kodi'!$J$5:$J$222,'Visi kodi'!$F$2)+SUMIFS('intervences kodi'!$O$5:$O$222,'intervences kodi'!$N$5:$N$222,'Visi kodi'!A43,'intervences kodi'!$J$5:$J$222,'Visi kodi'!$F$2)+SUMIFS('intervences kodi'!$Q$5:$Q$222,'intervences kodi'!$P$5:$P$222,'Visi kodi'!A43,'intervences kodi'!$J$5:$J$222,'Visi kodi'!$F$2)+SUMIFS('intervences kodi'!$S$5:$S$222,'intervences kodi'!$R$5:$R$222,'Visi kodi'!A43,'intervences kodi'!$J$5:$J$222,'Visi kodi'!$F$2)+SUMIFS('intervences kodi'!$U$5:$U$222,'intervences kodi'!$T$5:$T$222,'Visi kodi'!A43,'intervences kodi'!$J$5:$J$222,'Visi kodi'!$F$2)+SUMIFS('intervences kodi'!$W$5:$W$222,'intervences kodi'!$V$5:$V$222,'Visi kodi'!A43,'intervences kodi'!$J$5:$J$222,'Visi kodi'!$F$2)</f>
        <v>0</v>
      </c>
      <c r="G43" s="108">
        <f>SUMIFS('intervences kodi'!$M$5:$M$222,'intervences kodi'!$L$5:$L$222,'Visi kodi'!A43,'intervences kodi'!$J$5:$J$222,'Visi kodi'!$G$2)+SUMIFS('intervences kodi'!$O$5:$O$222,'intervences kodi'!$N$5:$N$222,'Visi kodi'!A43,'intervences kodi'!$J$5:$J$222,'Visi kodi'!$G$2)+SUMIFS('intervences kodi'!$Q$5:$Q$222,'intervences kodi'!$P$5:$P$222,'Visi kodi'!A43,'intervences kodi'!$J$5:$J$222,'Visi kodi'!$G$2)+SUMIFS('intervences kodi'!$S$5:$S$222,'intervences kodi'!$R$5:$R$222,'Visi kodi'!A43,'intervences kodi'!$J$5:$J$222,'Visi kodi'!$G$2)+SUMIFS('intervences kodi'!$U$5:$U$222,'intervences kodi'!$T$5:$T$222,'Visi kodi'!A43,'intervences kodi'!$J$5:$J$222,'Visi kodi'!$G$2)+SUMIFS('intervences kodi'!$W$5:$W$222,'intervences kodi'!$V$5:$V$222,'Visi kodi'!A43,'intervences kodi'!$J$5:$J$222,'Visi kodi'!$G$2)</f>
        <v>0</v>
      </c>
      <c r="H43" s="108">
        <f t="shared" si="0"/>
        <v>0</v>
      </c>
      <c r="I43" s="108">
        <f t="shared" si="1"/>
        <v>0</v>
      </c>
      <c r="J43" s="108">
        <f t="shared" si="2"/>
        <v>0</v>
      </c>
      <c r="K43" s="169">
        <f t="shared" si="3"/>
        <v>0</v>
      </c>
      <c r="L43" s="108">
        <f>SUMIFS('intervences kodi'!$M$5:$M$222,'intervences kodi'!$L$5:$L$222,'Visi kodi'!A43,'intervences kodi'!$J$5:$J$222,'Visi kodi'!$L$2)+SUMIFS('intervences kodi'!$M$5:$M$222,'intervences kodi'!$N$5:$N$222,'Visi kodi'!A43,'intervences kodi'!$J$5:$J$222,'Visi kodi'!$L$2)+SUMIFS('intervences kodi'!$M$5:$M$222,'intervences kodi'!$P$5:$P$222,'Visi kodi'!A43,'intervences kodi'!$J$5:$J$222,'Visi kodi'!$L$2)+SUMIFS('intervences kodi'!$M$5:$M$222,'intervences kodi'!$R$5:$R$222,'Visi kodi'!A43,'intervences kodi'!$J$5:$J$222,'Visi kodi'!$L$2)+SUMIFS('intervences kodi'!$M$5:$M$222,'intervences kodi'!$T$5:$T$222,'Visi kodi'!A43,'intervences kodi'!$J$5:$J$222,'Visi kodi'!$L$2)+SUMIFS('intervences kodi'!$M$5:$M$222,'intervences kodi'!$V$5:$V$222,'Visi kodi'!A43,'intervences kodi'!$J$5:$J$222,'Visi kodi'!$L$2)</f>
        <v>0</v>
      </c>
      <c r="M43" s="86">
        <f t="shared" si="4"/>
        <v>0</v>
      </c>
      <c r="N43" s="86"/>
      <c r="O43" s="86"/>
    </row>
    <row r="44" spans="1:15" ht="11.15" customHeight="1" x14ac:dyDescent="0.2">
      <c r="A44" s="168">
        <v>40</v>
      </c>
      <c r="B44" s="179" t="s">
        <v>1698</v>
      </c>
      <c r="C44" s="173">
        <v>1</v>
      </c>
      <c r="D44" s="172">
        <v>0.4</v>
      </c>
      <c r="F44" s="108">
        <f>SUMIFS('intervences kodi'!$M$5:$M$222,'intervences kodi'!$L$5:$L$222,'Visi kodi'!A44,'intervences kodi'!$J$5:$J$222,'Visi kodi'!$F$2)+SUMIFS('intervences kodi'!$O$5:$O$222,'intervences kodi'!$N$5:$N$222,'Visi kodi'!A44,'intervences kodi'!$J$5:$J$222,'Visi kodi'!$F$2)+SUMIFS('intervences kodi'!$Q$5:$Q$222,'intervences kodi'!$P$5:$P$222,'Visi kodi'!A44,'intervences kodi'!$J$5:$J$222,'Visi kodi'!$F$2)+SUMIFS('intervences kodi'!$S$5:$S$222,'intervences kodi'!$R$5:$R$222,'Visi kodi'!A44,'intervences kodi'!$J$5:$J$222,'Visi kodi'!$F$2)+SUMIFS('intervences kodi'!$U$5:$U$222,'intervences kodi'!$T$5:$T$222,'Visi kodi'!A44,'intervences kodi'!$J$5:$J$222,'Visi kodi'!$F$2)+SUMIFS('intervences kodi'!$W$5:$W$222,'intervences kodi'!$V$5:$V$222,'Visi kodi'!A44,'intervences kodi'!$J$5:$J$222,'Visi kodi'!$F$2)</f>
        <v>5311719</v>
      </c>
      <c r="G44" s="108">
        <f>SUMIFS('intervences kodi'!$M$5:$M$222,'intervences kodi'!$L$5:$L$222,'Visi kodi'!A44,'intervences kodi'!$J$5:$J$222,'Visi kodi'!$G$2)+SUMIFS('intervences kodi'!$O$5:$O$222,'intervences kodi'!$N$5:$N$222,'Visi kodi'!A44,'intervences kodi'!$J$5:$J$222,'Visi kodi'!$G$2)+SUMIFS('intervences kodi'!$Q$5:$Q$222,'intervences kodi'!$P$5:$P$222,'Visi kodi'!A44,'intervences kodi'!$J$5:$J$222,'Visi kodi'!$G$2)+SUMIFS('intervences kodi'!$S$5:$S$222,'intervences kodi'!$R$5:$R$222,'Visi kodi'!A44,'intervences kodi'!$J$5:$J$222,'Visi kodi'!$G$2)+SUMIFS('intervences kodi'!$U$5:$U$222,'intervences kodi'!$T$5:$T$222,'Visi kodi'!A44,'intervences kodi'!$J$5:$J$222,'Visi kodi'!$G$2)+SUMIFS('intervences kodi'!$W$5:$W$222,'intervences kodi'!$V$5:$V$222,'Visi kodi'!A44,'intervences kodi'!$J$5:$J$222,'Visi kodi'!$G$2)</f>
        <v>0</v>
      </c>
      <c r="H44" s="108">
        <f t="shared" si="0"/>
        <v>5311719</v>
      </c>
      <c r="I44" s="108">
        <f t="shared" si="1"/>
        <v>0</v>
      </c>
      <c r="J44" s="108">
        <f t="shared" si="2"/>
        <v>2124687.6</v>
      </c>
      <c r="K44" s="169">
        <f t="shared" si="3"/>
        <v>0</v>
      </c>
      <c r="L44" s="108">
        <f>SUMIFS('intervences kodi'!$M$5:$M$222,'intervences kodi'!$L$5:$L$222,'Visi kodi'!A44,'intervences kodi'!$J$5:$J$222,'Visi kodi'!$L$2)+SUMIFS('intervences kodi'!$M$5:$M$222,'intervences kodi'!$N$5:$N$222,'Visi kodi'!A44,'intervences kodi'!$J$5:$J$222,'Visi kodi'!$L$2)+SUMIFS('intervences kodi'!$M$5:$M$222,'intervences kodi'!$P$5:$P$222,'Visi kodi'!A44,'intervences kodi'!$J$5:$J$222,'Visi kodi'!$L$2)+SUMIFS('intervences kodi'!$M$5:$M$222,'intervences kodi'!$R$5:$R$222,'Visi kodi'!A44,'intervences kodi'!$J$5:$J$222,'Visi kodi'!$L$2)+SUMIFS('intervences kodi'!$M$5:$M$222,'intervences kodi'!$T$5:$T$222,'Visi kodi'!A44,'intervences kodi'!$J$5:$J$222,'Visi kodi'!$L$2)+SUMIFS('intervences kodi'!$M$5:$M$222,'intervences kodi'!$V$5:$V$222,'Visi kodi'!A44,'intervences kodi'!$J$5:$J$222,'Visi kodi'!$L$2)</f>
        <v>8824712</v>
      </c>
      <c r="M44" s="86">
        <f t="shared" si="4"/>
        <v>8824712</v>
      </c>
      <c r="N44" s="86"/>
      <c r="O44" s="86"/>
    </row>
    <row r="45" spans="1:15" ht="11.15" customHeight="1" x14ac:dyDescent="0.2">
      <c r="A45" s="168">
        <v>41</v>
      </c>
      <c r="B45" s="64" t="s">
        <v>374</v>
      </c>
      <c r="C45" s="172">
        <v>0.4</v>
      </c>
      <c r="D45" s="172">
        <v>0.4</v>
      </c>
      <c r="F45" s="108">
        <f>SUMIFS('intervences kodi'!$M$5:$M$222,'intervences kodi'!$L$5:$L$222,'Visi kodi'!A45,'intervences kodi'!$J$5:$J$222,'Visi kodi'!$F$2)+SUMIFS('intervences kodi'!$O$5:$O$222,'intervences kodi'!$N$5:$N$222,'Visi kodi'!A45,'intervences kodi'!$J$5:$J$222,'Visi kodi'!$F$2)+SUMIFS('intervences kodi'!$Q$5:$Q$222,'intervences kodi'!$P$5:$P$222,'Visi kodi'!A45,'intervences kodi'!$J$5:$J$222,'Visi kodi'!$F$2)+SUMIFS('intervences kodi'!$S$5:$S$222,'intervences kodi'!$R$5:$R$222,'Visi kodi'!A45,'intervences kodi'!$J$5:$J$222,'Visi kodi'!$F$2)+SUMIFS('intervences kodi'!$U$5:$U$222,'intervences kodi'!$T$5:$T$222,'Visi kodi'!A45,'intervences kodi'!$J$5:$J$222,'Visi kodi'!$F$2)+SUMIFS('intervences kodi'!$W$5:$W$222,'intervences kodi'!$V$5:$V$222,'Visi kodi'!A45,'intervences kodi'!$J$5:$J$222,'Visi kodi'!$F$2)</f>
        <v>0</v>
      </c>
      <c r="G45" s="108">
        <f>SUMIFS('intervences kodi'!$M$5:$M$222,'intervences kodi'!$L$5:$L$222,'Visi kodi'!A45,'intervences kodi'!$J$5:$J$222,'Visi kodi'!$G$2)+SUMIFS('intervences kodi'!$O$5:$O$222,'intervences kodi'!$N$5:$N$222,'Visi kodi'!A45,'intervences kodi'!$J$5:$J$222,'Visi kodi'!$G$2)+SUMIFS('intervences kodi'!$Q$5:$Q$222,'intervences kodi'!$P$5:$P$222,'Visi kodi'!A45,'intervences kodi'!$J$5:$J$222,'Visi kodi'!$G$2)+SUMIFS('intervences kodi'!$S$5:$S$222,'intervences kodi'!$R$5:$R$222,'Visi kodi'!A45,'intervences kodi'!$J$5:$J$222,'Visi kodi'!$G$2)+SUMIFS('intervences kodi'!$U$5:$U$222,'intervences kodi'!$T$5:$T$222,'Visi kodi'!A45,'intervences kodi'!$J$5:$J$222,'Visi kodi'!$G$2)+SUMIFS('intervences kodi'!$W$5:$W$222,'intervences kodi'!$V$5:$V$222,'Visi kodi'!A45,'intervences kodi'!$J$5:$J$222,'Visi kodi'!$G$2)</f>
        <v>0</v>
      </c>
      <c r="H45" s="108">
        <f t="shared" si="0"/>
        <v>0</v>
      </c>
      <c r="I45" s="108">
        <f t="shared" si="1"/>
        <v>0</v>
      </c>
      <c r="J45" s="108">
        <f t="shared" si="2"/>
        <v>0</v>
      </c>
      <c r="K45" s="169">
        <f t="shared" si="3"/>
        <v>0</v>
      </c>
      <c r="L45" s="108">
        <f>SUMIFS('intervences kodi'!$M$5:$M$222,'intervences kodi'!$L$5:$L$222,'Visi kodi'!A45,'intervences kodi'!$J$5:$J$222,'Visi kodi'!$L$2)+SUMIFS('intervences kodi'!$M$5:$M$222,'intervences kodi'!$N$5:$N$222,'Visi kodi'!A45,'intervences kodi'!$J$5:$J$222,'Visi kodi'!$L$2)+SUMIFS('intervences kodi'!$M$5:$M$222,'intervences kodi'!$P$5:$P$222,'Visi kodi'!A45,'intervences kodi'!$J$5:$J$222,'Visi kodi'!$L$2)+SUMIFS('intervences kodi'!$M$5:$M$222,'intervences kodi'!$R$5:$R$222,'Visi kodi'!A45,'intervences kodi'!$J$5:$J$222,'Visi kodi'!$L$2)+SUMIFS('intervences kodi'!$M$5:$M$222,'intervences kodi'!$T$5:$T$222,'Visi kodi'!A45,'intervences kodi'!$J$5:$J$222,'Visi kodi'!$L$2)+SUMIFS('intervences kodi'!$M$5:$M$222,'intervences kodi'!$V$5:$V$222,'Visi kodi'!A45,'intervences kodi'!$J$5:$J$222,'Visi kodi'!$L$2)</f>
        <v>0</v>
      </c>
      <c r="M45" s="86">
        <f t="shared" si="4"/>
        <v>0</v>
      </c>
      <c r="N45" s="86"/>
      <c r="O45" s="86"/>
    </row>
    <row r="46" spans="1:15" ht="11.15" customHeight="1" x14ac:dyDescent="0.2">
      <c r="A46" s="168">
        <v>42</v>
      </c>
      <c r="B46" s="180" t="s">
        <v>1699</v>
      </c>
      <c r="C46" s="173">
        <v>1</v>
      </c>
      <c r="D46" s="172">
        <v>0.4</v>
      </c>
      <c r="F46" s="108">
        <f>SUMIFS('intervences kodi'!$M$5:$M$222,'intervences kodi'!$L$5:$L$222,'Visi kodi'!A46,'intervences kodi'!$J$5:$J$222,'Visi kodi'!$F$2)+SUMIFS('intervences kodi'!$O$5:$O$222,'intervences kodi'!$N$5:$N$222,'Visi kodi'!A46,'intervences kodi'!$J$5:$J$222,'Visi kodi'!$F$2)+SUMIFS('intervences kodi'!$Q$5:$Q$222,'intervences kodi'!$P$5:$P$222,'Visi kodi'!A46,'intervences kodi'!$J$5:$J$222,'Visi kodi'!$F$2)+SUMIFS('intervences kodi'!$S$5:$S$222,'intervences kodi'!$R$5:$R$222,'Visi kodi'!A46,'intervences kodi'!$J$5:$J$222,'Visi kodi'!$F$2)+SUMIFS('intervences kodi'!$U$5:$U$222,'intervences kodi'!$T$5:$T$222,'Visi kodi'!A46,'intervences kodi'!$J$5:$J$222,'Visi kodi'!$F$2)+SUMIFS('intervences kodi'!$W$5:$W$222,'intervences kodi'!$V$5:$V$222,'Visi kodi'!A46,'intervences kodi'!$J$5:$J$222,'Visi kodi'!$F$2)</f>
        <v>102870335</v>
      </c>
      <c r="G46" s="108">
        <f>SUMIFS('intervences kodi'!$M$5:$M$222,'intervences kodi'!$L$5:$L$222,'Visi kodi'!A46,'intervences kodi'!$J$5:$J$222,'Visi kodi'!$G$2)+SUMIFS('intervences kodi'!$O$5:$O$222,'intervences kodi'!$N$5:$N$222,'Visi kodi'!A46,'intervences kodi'!$J$5:$J$222,'Visi kodi'!$G$2)+SUMIFS('intervences kodi'!$Q$5:$Q$222,'intervences kodi'!$P$5:$P$222,'Visi kodi'!A46,'intervences kodi'!$J$5:$J$222,'Visi kodi'!$G$2)+SUMIFS('intervences kodi'!$S$5:$S$222,'intervences kodi'!$R$5:$R$222,'Visi kodi'!A46,'intervences kodi'!$J$5:$J$222,'Visi kodi'!$G$2)+SUMIFS('intervences kodi'!$U$5:$U$222,'intervences kodi'!$T$5:$T$222,'Visi kodi'!A46,'intervences kodi'!$J$5:$J$222,'Visi kodi'!$G$2)+SUMIFS('intervences kodi'!$W$5:$W$222,'intervences kodi'!$V$5:$V$222,'Visi kodi'!A46,'intervences kodi'!$J$5:$J$222,'Visi kodi'!$G$2)</f>
        <v>0</v>
      </c>
      <c r="H46" s="108">
        <f t="shared" si="0"/>
        <v>102870335</v>
      </c>
      <c r="I46" s="108">
        <f t="shared" si="1"/>
        <v>0</v>
      </c>
      <c r="J46" s="108">
        <f t="shared" si="2"/>
        <v>41148134</v>
      </c>
      <c r="K46" s="169">
        <f t="shared" si="3"/>
        <v>0</v>
      </c>
      <c r="L46" s="108">
        <f>SUMIFS('intervences kodi'!$M$5:$M$222,'intervences kodi'!$L$5:$L$222,'Visi kodi'!A46,'intervences kodi'!$J$5:$J$222,'Visi kodi'!$L$2)+SUMIFS('intervences kodi'!$M$5:$M$222,'intervences kodi'!$N$5:$N$222,'Visi kodi'!A46,'intervences kodi'!$J$5:$J$222,'Visi kodi'!$L$2)+SUMIFS('intervences kodi'!$M$5:$M$222,'intervences kodi'!$P$5:$P$222,'Visi kodi'!A46,'intervences kodi'!$J$5:$J$222,'Visi kodi'!$L$2)+SUMIFS('intervences kodi'!$M$5:$M$222,'intervences kodi'!$R$5:$R$222,'Visi kodi'!A46,'intervences kodi'!$J$5:$J$222,'Visi kodi'!$L$2)+SUMIFS('intervences kodi'!$M$5:$M$222,'intervences kodi'!$T$5:$T$222,'Visi kodi'!A46,'intervences kodi'!$J$5:$J$222,'Visi kodi'!$L$2)+SUMIFS('intervences kodi'!$M$5:$M$222,'intervences kodi'!$V$5:$V$222,'Visi kodi'!A46,'intervences kodi'!$J$5:$J$222,'Visi kodi'!$L$2)</f>
        <v>8824712</v>
      </c>
      <c r="M46" s="86">
        <f t="shared" si="4"/>
        <v>8824712</v>
      </c>
      <c r="N46" s="86"/>
      <c r="O46" s="86"/>
    </row>
    <row r="47" spans="1:15" ht="11.15" customHeight="1" x14ac:dyDescent="0.2">
      <c r="A47" s="168">
        <v>43</v>
      </c>
      <c r="B47" s="180" t="s">
        <v>1700</v>
      </c>
      <c r="C47" s="172">
        <v>0.4</v>
      </c>
      <c r="D47" s="172">
        <v>0.4</v>
      </c>
      <c r="F47" s="108">
        <f>SUMIFS('intervences kodi'!$M$5:$M$222,'intervences kodi'!$L$5:$L$222,'Visi kodi'!A47,'intervences kodi'!$J$5:$J$222,'Visi kodi'!$F$2)+SUMIFS('intervences kodi'!$O$5:$O$222,'intervences kodi'!$N$5:$N$222,'Visi kodi'!A47,'intervences kodi'!$J$5:$J$222,'Visi kodi'!$F$2)+SUMIFS('intervences kodi'!$Q$5:$Q$222,'intervences kodi'!$P$5:$P$222,'Visi kodi'!A47,'intervences kodi'!$J$5:$J$222,'Visi kodi'!$F$2)+SUMIFS('intervences kodi'!$S$5:$S$222,'intervences kodi'!$R$5:$R$222,'Visi kodi'!A47,'intervences kodi'!$J$5:$J$222,'Visi kodi'!$F$2)+SUMIFS('intervences kodi'!$U$5:$U$222,'intervences kodi'!$T$5:$T$222,'Visi kodi'!A47,'intervences kodi'!$J$5:$J$222,'Visi kodi'!$F$2)+SUMIFS('intervences kodi'!$W$5:$W$222,'intervences kodi'!$V$5:$V$222,'Visi kodi'!A47,'intervences kodi'!$J$5:$J$222,'Visi kodi'!$F$2)</f>
        <v>0</v>
      </c>
      <c r="G47" s="108">
        <f>SUMIFS('intervences kodi'!$M$5:$M$222,'intervences kodi'!$L$5:$L$222,'Visi kodi'!A47,'intervences kodi'!$J$5:$J$222,'Visi kodi'!$G$2)+SUMIFS('intervences kodi'!$O$5:$O$222,'intervences kodi'!$N$5:$N$222,'Visi kodi'!A47,'intervences kodi'!$J$5:$J$222,'Visi kodi'!$G$2)+SUMIFS('intervences kodi'!$Q$5:$Q$222,'intervences kodi'!$P$5:$P$222,'Visi kodi'!A47,'intervences kodi'!$J$5:$J$222,'Visi kodi'!$G$2)+SUMIFS('intervences kodi'!$S$5:$S$222,'intervences kodi'!$R$5:$R$222,'Visi kodi'!A47,'intervences kodi'!$J$5:$J$222,'Visi kodi'!$G$2)+SUMIFS('intervences kodi'!$U$5:$U$222,'intervences kodi'!$T$5:$T$222,'Visi kodi'!A47,'intervences kodi'!$J$5:$J$222,'Visi kodi'!$G$2)+SUMIFS('intervences kodi'!$W$5:$W$222,'intervences kodi'!$V$5:$V$222,'Visi kodi'!A47,'intervences kodi'!$J$5:$J$222,'Visi kodi'!$G$2)</f>
        <v>0</v>
      </c>
      <c r="H47" s="108">
        <f t="shared" si="0"/>
        <v>0</v>
      </c>
      <c r="I47" s="108">
        <f t="shared" si="1"/>
        <v>0</v>
      </c>
      <c r="J47" s="108">
        <f t="shared" si="2"/>
        <v>0</v>
      </c>
      <c r="K47" s="169">
        <f t="shared" si="3"/>
        <v>0</v>
      </c>
      <c r="L47" s="108">
        <f>SUMIFS('intervences kodi'!$M$5:$M$222,'intervences kodi'!$L$5:$L$222,'Visi kodi'!A47,'intervences kodi'!$J$5:$J$222,'Visi kodi'!$L$2)+SUMIFS('intervences kodi'!$M$5:$M$222,'intervences kodi'!$N$5:$N$222,'Visi kodi'!A47,'intervences kodi'!$J$5:$J$222,'Visi kodi'!$L$2)+SUMIFS('intervences kodi'!$M$5:$M$222,'intervences kodi'!$P$5:$P$222,'Visi kodi'!A47,'intervences kodi'!$J$5:$J$222,'Visi kodi'!$L$2)+SUMIFS('intervences kodi'!$M$5:$M$222,'intervences kodi'!$R$5:$R$222,'Visi kodi'!A47,'intervences kodi'!$J$5:$J$222,'Visi kodi'!$L$2)+SUMIFS('intervences kodi'!$M$5:$M$222,'intervences kodi'!$T$5:$T$222,'Visi kodi'!A47,'intervences kodi'!$J$5:$J$222,'Visi kodi'!$L$2)+SUMIFS('intervences kodi'!$M$5:$M$222,'intervences kodi'!$V$5:$V$222,'Visi kodi'!A47,'intervences kodi'!$J$5:$J$222,'Visi kodi'!$L$2)</f>
        <v>0</v>
      </c>
      <c r="M47" s="86">
        <f t="shared" si="4"/>
        <v>0</v>
      </c>
      <c r="N47" s="86"/>
      <c r="O47" s="86"/>
    </row>
    <row r="48" spans="1:15" ht="11.15" customHeight="1" x14ac:dyDescent="0.2">
      <c r="A48" s="168">
        <v>44</v>
      </c>
      <c r="B48" s="127" t="s">
        <v>520</v>
      </c>
      <c r="C48" s="172">
        <v>0.4</v>
      </c>
      <c r="D48" s="172">
        <v>0.4</v>
      </c>
      <c r="F48" s="108">
        <f>SUMIFS('intervences kodi'!$M$5:$M$222,'intervences kodi'!$L$5:$L$222,'Visi kodi'!A48,'intervences kodi'!$J$5:$J$222,'Visi kodi'!$F$2)+SUMIFS('intervences kodi'!$O$5:$O$222,'intervences kodi'!$N$5:$N$222,'Visi kodi'!A48,'intervences kodi'!$J$5:$J$222,'Visi kodi'!$F$2)+SUMIFS('intervences kodi'!$Q$5:$Q$222,'intervences kodi'!$P$5:$P$222,'Visi kodi'!A48,'intervences kodi'!$J$5:$J$222,'Visi kodi'!$F$2)+SUMIFS('intervences kodi'!$S$5:$S$222,'intervences kodi'!$R$5:$R$222,'Visi kodi'!A48,'intervences kodi'!$J$5:$J$222,'Visi kodi'!$F$2)+SUMIFS('intervences kodi'!$U$5:$U$222,'intervences kodi'!$T$5:$T$222,'Visi kodi'!A48,'intervences kodi'!$J$5:$J$222,'Visi kodi'!$F$2)+SUMIFS('intervences kodi'!$W$5:$W$222,'intervences kodi'!$V$5:$V$222,'Visi kodi'!A48,'intervences kodi'!$J$5:$J$222,'Visi kodi'!$F$2)</f>
        <v>232303608</v>
      </c>
      <c r="G48" s="108">
        <f>SUMIFS('intervences kodi'!$M$5:$M$222,'intervences kodi'!$L$5:$L$222,'Visi kodi'!A48,'intervences kodi'!$J$5:$J$222,'Visi kodi'!$G$2)+SUMIFS('intervences kodi'!$O$5:$O$222,'intervences kodi'!$N$5:$N$222,'Visi kodi'!A48,'intervences kodi'!$J$5:$J$222,'Visi kodi'!$G$2)+SUMIFS('intervences kodi'!$Q$5:$Q$222,'intervences kodi'!$P$5:$P$222,'Visi kodi'!A48,'intervences kodi'!$J$5:$J$222,'Visi kodi'!$G$2)+SUMIFS('intervences kodi'!$S$5:$S$222,'intervences kodi'!$R$5:$R$222,'Visi kodi'!A48,'intervences kodi'!$J$5:$J$222,'Visi kodi'!$G$2)+SUMIFS('intervences kodi'!$U$5:$U$222,'intervences kodi'!$T$5:$T$222,'Visi kodi'!A48,'intervences kodi'!$J$5:$J$222,'Visi kodi'!$G$2)+SUMIFS('intervences kodi'!$W$5:$W$222,'intervences kodi'!$V$5:$V$222,'Visi kodi'!A48,'intervences kodi'!$J$5:$J$222,'Visi kodi'!$G$2)</f>
        <v>0</v>
      </c>
      <c r="H48" s="108">
        <f>F48*C48</f>
        <v>92921443.200000003</v>
      </c>
      <c r="I48" s="108">
        <f t="shared" si="1"/>
        <v>0</v>
      </c>
      <c r="J48" s="108">
        <f t="shared" si="2"/>
        <v>92921443.200000003</v>
      </c>
      <c r="K48" s="169">
        <f t="shared" si="3"/>
        <v>0</v>
      </c>
      <c r="L48" s="108">
        <f>SUMIFS('intervences kodi'!$M$5:$M$222,'intervences kodi'!$L$5:$L$222,'Visi kodi'!A48,'intervences kodi'!$J$5:$J$222,'Visi kodi'!$L$2)+SUMIFS('intervences kodi'!$M$5:$M$222,'intervences kodi'!$N$5:$N$222,'Visi kodi'!A48,'intervences kodi'!$J$5:$J$222,'Visi kodi'!$L$2)+SUMIFS('intervences kodi'!$M$5:$M$222,'intervences kodi'!$P$5:$P$222,'Visi kodi'!A48,'intervences kodi'!$J$5:$J$222,'Visi kodi'!$L$2)+SUMIFS('intervences kodi'!$M$5:$M$222,'intervences kodi'!$R$5:$R$222,'Visi kodi'!A48,'intervences kodi'!$J$5:$J$222,'Visi kodi'!$L$2)+SUMIFS('intervences kodi'!$M$5:$M$222,'intervences kodi'!$T$5:$T$222,'Visi kodi'!A48,'intervences kodi'!$J$5:$J$222,'Visi kodi'!$L$2)+SUMIFS('intervences kodi'!$M$5:$M$222,'intervences kodi'!$V$5:$V$222,'Visi kodi'!A48,'intervences kodi'!$J$5:$J$222,'Visi kodi'!$L$2)</f>
        <v>0</v>
      </c>
      <c r="M48" s="86">
        <f t="shared" si="4"/>
        <v>0</v>
      </c>
      <c r="N48" s="86"/>
      <c r="O48" s="86"/>
    </row>
    <row r="49" spans="1:15" ht="11.15" customHeight="1" x14ac:dyDescent="0.2">
      <c r="A49" s="168">
        <v>45</v>
      </c>
      <c r="B49" s="180" t="s">
        <v>1701</v>
      </c>
      <c r="C49" s="173">
        <v>1</v>
      </c>
      <c r="D49" s="172">
        <v>0.4</v>
      </c>
      <c r="F49" s="108">
        <f>SUMIFS('intervences kodi'!$M$5:$M$222,'intervences kodi'!$L$5:$L$222,'Visi kodi'!A49,'intervences kodi'!$J$5:$J$222,'Visi kodi'!$F$2)+SUMIFS('intervences kodi'!$O$5:$O$222,'intervences kodi'!$N$5:$N$222,'Visi kodi'!A49,'intervences kodi'!$J$5:$J$222,'Visi kodi'!$F$2)+SUMIFS('intervences kodi'!$Q$5:$Q$222,'intervences kodi'!$P$5:$P$222,'Visi kodi'!A49,'intervences kodi'!$J$5:$J$222,'Visi kodi'!$F$2)+SUMIFS('intervences kodi'!$S$5:$S$222,'intervences kodi'!$R$5:$R$222,'Visi kodi'!A49,'intervences kodi'!$J$5:$J$222,'Visi kodi'!$F$2)+SUMIFS('intervences kodi'!$U$5:$U$222,'intervences kodi'!$T$5:$T$222,'Visi kodi'!A49,'intervences kodi'!$J$5:$J$222,'Visi kodi'!$F$2)+SUMIFS('intervences kodi'!$W$5:$W$222,'intervences kodi'!$V$5:$V$222,'Visi kodi'!A49,'intervences kodi'!$J$5:$J$222,'Visi kodi'!$F$2)</f>
        <v>62823422</v>
      </c>
      <c r="G49" s="108">
        <f>SUMIFS('intervences kodi'!$M$5:$M$222,'intervences kodi'!$L$5:$L$222,'Visi kodi'!A49,'intervences kodi'!$J$5:$J$222,'Visi kodi'!$G$2)+SUMIFS('intervences kodi'!$O$5:$O$222,'intervences kodi'!$N$5:$N$222,'Visi kodi'!A49,'intervences kodi'!$J$5:$J$222,'Visi kodi'!$G$2)+SUMIFS('intervences kodi'!$Q$5:$Q$222,'intervences kodi'!$P$5:$P$222,'Visi kodi'!A49,'intervences kodi'!$J$5:$J$222,'Visi kodi'!$G$2)+SUMIFS('intervences kodi'!$S$5:$S$222,'intervences kodi'!$R$5:$R$222,'Visi kodi'!A49,'intervences kodi'!$J$5:$J$222,'Visi kodi'!$G$2)+SUMIFS('intervences kodi'!$U$5:$U$222,'intervences kodi'!$T$5:$T$222,'Visi kodi'!A49,'intervences kodi'!$J$5:$J$222,'Visi kodi'!$G$2)+SUMIFS('intervences kodi'!$W$5:$W$222,'intervences kodi'!$V$5:$V$222,'Visi kodi'!A49,'intervences kodi'!$J$5:$J$222,'Visi kodi'!$G$2)</f>
        <v>0</v>
      </c>
      <c r="H49" s="108">
        <f t="shared" si="0"/>
        <v>62823422</v>
      </c>
      <c r="I49" s="108">
        <f t="shared" si="1"/>
        <v>0</v>
      </c>
      <c r="J49" s="108">
        <f t="shared" si="2"/>
        <v>25129368.800000001</v>
      </c>
      <c r="K49" s="169">
        <f t="shared" si="3"/>
        <v>0</v>
      </c>
      <c r="L49" s="108">
        <f>SUMIFS('intervences kodi'!$M$5:$M$222,'intervences kodi'!$L$5:$L$222,'Visi kodi'!A49,'intervences kodi'!$J$5:$J$222,'Visi kodi'!$L$2)+SUMIFS('intervences kodi'!$M$5:$M$222,'intervences kodi'!$N$5:$N$222,'Visi kodi'!A49,'intervences kodi'!$J$5:$J$222,'Visi kodi'!$L$2)+SUMIFS('intervences kodi'!$M$5:$M$222,'intervences kodi'!$P$5:$P$222,'Visi kodi'!A49,'intervences kodi'!$J$5:$J$222,'Visi kodi'!$L$2)+SUMIFS('intervences kodi'!$M$5:$M$222,'intervences kodi'!$R$5:$R$222,'Visi kodi'!A49,'intervences kodi'!$J$5:$J$222,'Visi kodi'!$L$2)+SUMIFS('intervences kodi'!$M$5:$M$222,'intervences kodi'!$T$5:$T$222,'Visi kodi'!A49,'intervences kodi'!$J$5:$J$222,'Visi kodi'!$L$2)+SUMIFS('intervences kodi'!$M$5:$M$222,'intervences kodi'!$V$5:$V$222,'Visi kodi'!A49,'intervences kodi'!$J$5:$J$222,'Visi kodi'!$L$2)</f>
        <v>0</v>
      </c>
      <c r="M49" s="86">
        <f t="shared" si="4"/>
        <v>0</v>
      </c>
      <c r="N49" s="86"/>
      <c r="O49" s="86"/>
    </row>
    <row r="50" spans="1:15" ht="11.15" customHeight="1" x14ac:dyDescent="0.2">
      <c r="A50" s="168">
        <v>46</v>
      </c>
      <c r="B50" s="180" t="s">
        <v>1702</v>
      </c>
      <c r="C50" s="173">
        <v>1</v>
      </c>
      <c r="D50" s="172">
        <v>0.4</v>
      </c>
      <c r="F50" s="108">
        <f>SUMIFS('intervences kodi'!$M$5:$M$222,'intervences kodi'!$L$5:$L$222,'Visi kodi'!A50,'intervences kodi'!$J$5:$J$222,'Visi kodi'!$F$2)+SUMIFS('intervences kodi'!$O$5:$O$222,'intervences kodi'!$N$5:$N$222,'Visi kodi'!A50,'intervences kodi'!$J$5:$J$222,'Visi kodi'!$F$2)+SUMIFS('intervences kodi'!$Q$5:$Q$222,'intervences kodi'!$P$5:$P$222,'Visi kodi'!A50,'intervences kodi'!$J$5:$J$222,'Visi kodi'!$F$2)+SUMIFS('intervences kodi'!$S$5:$S$222,'intervences kodi'!$R$5:$R$222,'Visi kodi'!A50,'intervences kodi'!$J$5:$J$222,'Visi kodi'!$F$2)+SUMIFS('intervences kodi'!$U$5:$U$222,'intervences kodi'!$T$5:$T$222,'Visi kodi'!A50,'intervences kodi'!$J$5:$J$222,'Visi kodi'!$F$2)+SUMIFS('intervences kodi'!$W$5:$W$222,'intervences kodi'!$V$5:$V$222,'Visi kodi'!A50,'intervences kodi'!$J$5:$J$222,'Visi kodi'!$F$2)</f>
        <v>0</v>
      </c>
      <c r="G50" s="108">
        <f>SUMIFS('intervences kodi'!$M$5:$M$222,'intervences kodi'!$L$5:$L$222,'Visi kodi'!A50,'intervences kodi'!$J$5:$J$222,'Visi kodi'!$G$2)+SUMIFS('intervences kodi'!$O$5:$O$222,'intervences kodi'!$N$5:$N$222,'Visi kodi'!A50,'intervences kodi'!$J$5:$J$222,'Visi kodi'!$G$2)+SUMIFS('intervences kodi'!$Q$5:$Q$222,'intervences kodi'!$P$5:$P$222,'Visi kodi'!A50,'intervences kodi'!$J$5:$J$222,'Visi kodi'!$G$2)+SUMIFS('intervences kodi'!$S$5:$S$222,'intervences kodi'!$R$5:$R$222,'Visi kodi'!A50,'intervences kodi'!$J$5:$J$222,'Visi kodi'!$G$2)+SUMIFS('intervences kodi'!$U$5:$U$222,'intervences kodi'!$T$5:$T$222,'Visi kodi'!A50,'intervences kodi'!$J$5:$J$222,'Visi kodi'!$G$2)+SUMIFS('intervences kodi'!$W$5:$W$222,'intervences kodi'!$V$5:$V$222,'Visi kodi'!A50,'intervences kodi'!$J$5:$J$222,'Visi kodi'!$G$2)</f>
        <v>0</v>
      </c>
      <c r="H50" s="108">
        <f t="shared" si="0"/>
        <v>0</v>
      </c>
      <c r="I50" s="108">
        <f t="shared" si="1"/>
        <v>0</v>
      </c>
      <c r="J50" s="108">
        <f t="shared" si="2"/>
        <v>0</v>
      </c>
      <c r="K50" s="169">
        <f t="shared" si="3"/>
        <v>0</v>
      </c>
      <c r="L50" s="108">
        <f>SUMIFS('intervences kodi'!$M$5:$M$222,'intervences kodi'!$L$5:$L$222,'Visi kodi'!A50,'intervences kodi'!$J$5:$J$222,'Visi kodi'!$L$2)+SUMIFS('intervences kodi'!$M$5:$M$222,'intervences kodi'!$N$5:$N$222,'Visi kodi'!A50,'intervences kodi'!$J$5:$J$222,'Visi kodi'!$L$2)+SUMIFS('intervences kodi'!$M$5:$M$222,'intervences kodi'!$P$5:$P$222,'Visi kodi'!A50,'intervences kodi'!$J$5:$J$222,'Visi kodi'!$L$2)+SUMIFS('intervences kodi'!$M$5:$M$222,'intervences kodi'!$R$5:$R$222,'Visi kodi'!A50,'intervences kodi'!$J$5:$J$222,'Visi kodi'!$L$2)+SUMIFS('intervences kodi'!$M$5:$M$222,'intervences kodi'!$T$5:$T$222,'Visi kodi'!A50,'intervences kodi'!$J$5:$J$222,'Visi kodi'!$L$2)+SUMIFS('intervences kodi'!$M$5:$M$222,'intervences kodi'!$V$5:$V$222,'Visi kodi'!A50,'intervences kodi'!$J$5:$J$222,'Visi kodi'!$L$2)</f>
        <v>0</v>
      </c>
      <c r="M50" s="86">
        <f t="shared" si="4"/>
        <v>0</v>
      </c>
      <c r="N50" s="86"/>
      <c r="O50" s="86"/>
    </row>
    <row r="51" spans="1:15" ht="11.15" customHeight="1" x14ac:dyDescent="0.2">
      <c r="A51" s="168">
        <v>47</v>
      </c>
      <c r="B51" s="64" t="s">
        <v>375</v>
      </c>
      <c r="C51" s="173">
        <v>1</v>
      </c>
      <c r="D51" s="172">
        <v>0.4</v>
      </c>
      <c r="F51" s="108">
        <f>SUMIFS('intervences kodi'!$M$5:$M$222,'intervences kodi'!$L$5:$L$222,'Visi kodi'!A51,'intervences kodi'!$J$5:$J$222,'Visi kodi'!$F$2)+SUMIFS('intervences kodi'!$O$5:$O$222,'intervences kodi'!$N$5:$N$222,'Visi kodi'!A51,'intervences kodi'!$J$5:$J$222,'Visi kodi'!$F$2)+SUMIFS('intervences kodi'!$Q$5:$Q$222,'intervences kodi'!$P$5:$P$222,'Visi kodi'!A51,'intervences kodi'!$J$5:$J$222,'Visi kodi'!$F$2)+SUMIFS('intervences kodi'!$S$5:$S$222,'intervences kodi'!$R$5:$R$222,'Visi kodi'!A51,'intervences kodi'!$J$5:$J$222,'Visi kodi'!$F$2)+SUMIFS('intervences kodi'!$U$5:$U$222,'intervences kodi'!$T$5:$T$222,'Visi kodi'!A51,'intervences kodi'!$J$5:$J$222,'Visi kodi'!$F$2)+SUMIFS('intervences kodi'!$W$5:$W$222,'intervences kodi'!$V$5:$V$222,'Visi kodi'!A51,'intervences kodi'!$J$5:$J$222,'Visi kodi'!$F$2)</f>
        <v>0</v>
      </c>
      <c r="G51" s="108">
        <f>SUMIFS('intervences kodi'!$M$5:$M$222,'intervences kodi'!$L$5:$L$222,'Visi kodi'!A51,'intervences kodi'!$J$5:$J$222,'Visi kodi'!$G$2)+SUMIFS('intervences kodi'!$O$5:$O$222,'intervences kodi'!$N$5:$N$222,'Visi kodi'!A51,'intervences kodi'!$J$5:$J$222,'Visi kodi'!$G$2)+SUMIFS('intervences kodi'!$Q$5:$Q$222,'intervences kodi'!$P$5:$P$222,'Visi kodi'!A51,'intervences kodi'!$J$5:$J$222,'Visi kodi'!$G$2)+SUMIFS('intervences kodi'!$S$5:$S$222,'intervences kodi'!$R$5:$R$222,'Visi kodi'!A51,'intervences kodi'!$J$5:$J$222,'Visi kodi'!$G$2)+SUMIFS('intervences kodi'!$U$5:$U$222,'intervences kodi'!$T$5:$T$222,'Visi kodi'!A51,'intervences kodi'!$J$5:$J$222,'Visi kodi'!$G$2)+SUMIFS('intervences kodi'!$W$5:$W$222,'intervences kodi'!$V$5:$V$222,'Visi kodi'!A51,'intervences kodi'!$J$5:$J$222,'Visi kodi'!$G$2)</f>
        <v>0</v>
      </c>
      <c r="H51" s="108">
        <f t="shared" si="0"/>
        <v>0</v>
      </c>
      <c r="I51" s="108">
        <f t="shared" si="1"/>
        <v>0</v>
      </c>
      <c r="J51" s="108">
        <f t="shared" si="2"/>
        <v>0</v>
      </c>
      <c r="K51" s="169">
        <f t="shared" si="3"/>
        <v>0</v>
      </c>
      <c r="L51" s="108">
        <f>SUMIFS('intervences kodi'!$M$5:$M$222,'intervences kodi'!$L$5:$L$222,'Visi kodi'!A51,'intervences kodi'!$J$5:$J$222,'Visi kodi'!$L$2)+SUMIFS('intervences kodi'!$M$5:$M$222,'intervences kodi'!$N$5:$N$222,'Visi kodi'!A51,'intervences kodi'!$J$5:$J$222,'Visi kodi'!$L$2)+SUMIFS('intervences kodi'!$M$5:$M$222,'intervences kodi'!$P$5:$P$222,'Visi kodi'!A51,'intervences kodi'!$J$5:$J$222,'Visi kodi'!$L$2)+SUMIFS('intervences kodi'!$M$5:$M$222,'intervences kodi'!$R$5:$R$222,'Visi kodi'!A51,'intervences kodi'!$J$5:$J$222,'Visi kodi'!$L$2)+SUMIFS('intervences kodi'!$M$5:$M$222,'intervences kodi'!$T$5:$T$222,'Visi kodi'!A51,'intervences kodi'!$J$5:$J$222,'Visi kodi'!$L$2)+SUMIFS('intervences kodi'!$M$5:$M$222,'intervences kodi'!$V$5:$V$222,'Visi kodi'!A51,'intervences kodi'!$J$5:$J$222,'Visi kodi'!$L$2)</f>
        <v>0</v>
      </c>
      <c r="M51" s="86">
        <f t="shared" si="4"/>
        <v>0</v>
      </c>
      <c r="N51" s="86"/>
      <c r="O51" s="86"/>
    </row>
    <row r="52" spans="1:15" ht="11.15" customHeight="1" x14ac:dyDescent="0.2">
      <c r="A52" s="168">
        <v>48</v>
      </c>
      <c r="B52" s="64" t="s">
        <v>376</v>
      </c>
      <c r="C52" s="173">
        <v>1</v>
      </c>
      <c r="D52" s="172">
        <v>0.4</v>
      </c>
      <c r="F52" s="108">
        <f>SUMIFS('intervences kodi'!$M$5:$M$222,'intervences kodi'!$L$5:$L$222,'Visi kodi'!A52,'intervences kodi'!$J$5:$J$222,'Visi kodi'!$F$2)+SUMIFS('intervences kodi'!$O$5:$O$222,'intervences kodi'!$N$5:$N$222,'Visi kodi'!A52,'intervences kodi'!$J$5:$J$222,'Visi kodi'!$F$2)+SUMIFS('intervences kodi'!$Q$5:$Q$222,'intervences kodi'!$P$5:$P$222,'Visi kodi'!A52,'intervences kodi'!$J$5:$J$222,'Visi kodi'!$F$2)+SUMIFS('intervences kodi'!$S$5:$S$222,'intervences kodi'!$R$5:$R$222,'Visi kodi'!A52,'intervences kodi'!$J$5:$J$222,'Visi kodi'!$F$2)+SUMIFS('intervences kodi'!$U$5:$U$222,'intervences kodi'!$T$5:$T$222,'Visi kodi'!A52,'intervences kodi'!$J$5:$J$222,'Visi kodi'!$F$2)+SUMIFS('intervences kodi'!$W$5:$W$222,'intervences kodi'!$V$5:$V$222,'Visi kodi'!A52,'intervences kodi'!$J$5:$J$222,'Visi kodi'!$F$2)</f>
        <v>2154174</v>
      </c>
      <c r="G52" s="108">
        <f>SUMIFS('intervences kodi'!$M$5:$M$222,'intervences kodi'!$L$5:$L$222,'Visi kodi'!A52,'intervences kodi'!$J$5:$J$222,'Visi kodi'!$G$2)+SUMIFS('intervences kodi'!$O$5:$O$222,'intervences kodi'!$N$5:$N$222,'Visi kodi'!A52,'intervences kodi'!$J$5:$J$222,'Visi kodi'!$G$2)+SUMIFS('intervences kodi'!$Q$5:$Q$222,'intervences kodi'!$P$5:$P$222,'Visi kodi'!A52,'intervences kodi'!$J$5:$J$222,'Visi kodi'!$G$2)+SUMIFS('intervences kodi'!$S$5:$S$222,'intervences kodi'!$R$5:$R$222,'Visi kodi'!A52,'intervences kodi'!$J$5:$J$222,'Visi kodi'!$G$2)+SUMIFS('intervences kodi'!$U$5:$U$222,'intervences kodi'!$T$5:$T$222,'Visi kodi'!A52,'intervences kodi'!$J$5:$J$222,'Visi kodi'!$G$2)+SUMIFS('intervences kodi'!$W$5:$W$222,'intervences kodi'!$V$5:$V$222,'Visi kodi'!A52,'intervences kodi'!$J$5:$J$222,'Visi kodi'!$G$2)</f>
        <v>0</v>
      </c>
      <c r="H52" s="108">
        <f t="shared" si="0"/>
        <v>2154174</v>
      </c>
      <c r="I52" s="108">
        <f t="shared" si="1"/>
        <v>0</v>
      </c>
      <c r="J52" s="108">
        <f t="shared" si="2"/>
        <v>861669.60000000009</v>
      </c>
      <c r="K52" s="169">
        <f t="shared" si="3"/>
        <v>0</v>
      </c>
      <c r="L52" s="108">
        <f>SUMIFS('intervences kodi'!$M$5:$M$222,'intervences kodi'!$L$5:$L$222,'Visi kodi'!A52,'intervences kodi'!$J$5:$J$222,'Visi kodi'!$L$2)+SUMIFS('intervences kodi'!$M$5:$M$222,'intervences kodi'!$N$5:$N$222,'Visi kodi'!A52,'intervences kodi'!$J$5:$J$222,'Visi kodi'!$L$2)+SUMIFS('intervences kodi'!$M$5:$M$222,'intervences kodi'!$P$5:$P$222,'Visi kodi'!A52,'intervences kodi'!$J$5:$J$222,'Visi kodi'!$L$2)+SUMIFS('intervences kodi'!$M$5:$M$222,'intervences kodi'!$R$5:$R$222,'Visi kodi'!A52,'intervences kodi'!$J$5:$J$222,'Visi kodi'!$L$2)+SUMIFS('intervences kodi'!$M$5:$M$222,'intervences kodi'!$T$5:$T$222,'Visi kodi'!A52,'intervences kodi'!$J$5:$J$222,'Visi kodi'!$L$2)+SUMIFS('intervences kodi'!$M$5:$M$222,'intervences kodi'!$V$5:$V$222,'Visi kodi'!A52,'intervences kodi'!$J$5:$J$222,'Visi kodi'!$L$2)</f>
        <v>63206860</v>
      </c>
      <c r="M52" s="86">
        <f t="shared" si="4"/>
        <v>63206860</v>
      </c>
      <c r="N52" s="86"/>
      <c r="O52" s="86"/>
    </row>
    <row r="53" spans="1:15" ht="11.15" customHeight="1" x14ac:dyDescent="0.2">
      <c r="A53" s="168">
        <v>49</v>
      </c>
      <c r="B53" s="64" t="s">
        <v>1703</v>
      </c>
      <c r="C53" s="172">
        <v>0.4</v>
      </c>
      <c r="D53" s="172">
        <v>0.4</v>
      </c>
      <c r="F53" s="108">
        <f>SUMIFS('intervences kodi'!$M$5:$M$222,'intervences kodi'!$L$5:$L$222,'Visi kodi'!A53,'intervences kodi'!$J$5:$J$222,'Visi kodi'!$F$2)+SUMIFS('intervences kodi'!$O$5:$O$222,'intervences kodi'!$N$5:$N$222,'Visi kodi'!A53,'intervences kodi'!$J$5:$J$222,'Visi kodi'!$F$2)+SUMIFS('intervences kodi'!$Q$5:$Q$222,'intervences kodi'!$P$5:$P$222,'Visi kodi'!A53,'intervences kodi'!$J$5:$J$222,'Visi kodi'!$F$2)+SUMIFS('intervences kodi'!$S$5:$S$222,'intervences kodi'!$R$5:$R$222,'Visi kodi'!A53,'intervences kodi'!$J$5:$J$222,'Visi kodi'!$F$2)+SUMIFS('intervences kodi'!$U$5:$U$222,'intervences kodi'!$T$5:$T$222,'Visi kodi'!A53,'intervences kodi'!$J$5:$J$222,'Visi kodi'!$F$2)+SUMIFS('intervences kodi'!$W$5:$W$222,'intervences kodi'!$V$5:$V$222,'Visi kodi'!A53,'intervences kodi'!$J$5:$J$222,'Visi kodi'!$F$2)</f>
        <v>4000000</v>
      </c>
      <c r="G53" s="108">
        <f>SUMIFS('intervences kodi'!$M$5:$M$222,'intervences kodi'!$L$5:$L$222,'Visi kodi'!A53,'intervences kodi'!$J$5:$J$222,'Visi kodi'!$G$2)+SUMIFS('intervences kodi'!$O$5:$O$222,'intervences kodi'!$N$5:$N$222,'Visi kodi'!A53,'intervences kodi'!$J$5:$J$222,'Visi kodi'!$G$2)+SUMIFS('intervences kodi'!$Q$5:$Q$222,'intervences kodi'!$P$5:$P$222,'Visi kodi'!A53,'intervences kodi'!$J$5:$J$222,'Visi kodi'!$G$2)+SUMIFS('intervences kodi'!$S$5:$S$222,'intervences kodi'!$R$5:$R$222,'Visi kodi'!A53,'intervences kodi'!$J$5:$J$222,'Visi kodi'!$G$2)+SUMIFS('intervences kodi'!$U$5:$U$222,'intervences kodi'!$T$5:$T$222,'Visi kodi'!A53,'intervences kodi'!$J$5:$J$222,'Visi kodi'!$G$2)+SUMIFS('intervences kodi'!$W$5:$W$222,'intervences kodi'!$V$5:$V$222,'Visi kodi'!A53,'intervences kodi'!$J$5:$J$222,'Visi kodi'!$G$2)</f>
        <v>18246193</v>
      </c>
      <c r="H53" s="108">
        <f t="shared" si="0"/>
        <v>1600000</v>
      </c>
      <c r="I53" s="108">
        <f t="shared" si="1"/>
        <v>7298477.2000000002</v>
      </c>
      <c r="J53" s="108">
        <f t="shared" si="2"/>
        <v>1600000</v>
      </c>
      <c r="K53" s="169">
        <f t="shared" si="3"/>
        <v>7298477.2000000002</v>
      </c>
      <c r="L53" s="108">
        <f>SUMIFS('intervences kodi'!$M$5:$M$222,'intervences kodi'!$L$5:$L$222,'Visi kodi'!A53,'intervences kodi'!$J$5:$J$222,'Visi kodi'!$L$2)+SUMIFS('intervences kodi'!$M$5:$M$222,'intervences kodi'!$N$5:$N$222,'Visi kodi'!A53,'intervences kodi'!$J$5:$J$222,'Visi kodi'!$L$2)+SUMIFS('intervences kodi'!$M$5:$M$222,'intervences kodi'!$P$5:$P$222,'Visi kodi'!A53,'intervences kodi'!$J$5:$J$222,'Visi kodi'!$L$2)+SUMIFS('intervences kodi'!$M$5:$M$222,'intervences kodi'!$R$5:$R$222,'Visi kodi'!A53,'intervences kodi'!$J$5:$J$222,'Visi kodi'!$L$2)+SUMIFS('intervences kodi'!$M$5:$M$222,'intervences kodi'!$T$5:$T$222,'Visi kodi'!A53,'intervences kodi'!$J$5:$J$222,'Visi kodi'!$L$2)+SUMIFS('intervences kodi'!$M$5:$M$222,'intervences kodi'!$V$5:$V$222,'Visi kodi'!A53,'intervences kodi'!$J$5:$J$222,'Visi kodi'!$L$2)</f>
        <v>0</v>
      </c>
      <c r="M53" s="86">
        <f t="shared" si="4"/>
        <v>0</v>
      </c>
      <c r="N53" s="86"/>
      <c r="O53" s="86"/>
    </row>
    <row r="54" spans="1:15" ht="11.15" customHeight="1" x14ac:dyDescent="0.2">
      <c r="A54" s="168">
        <v>50</v>
      </c>
      <c r="B54" s="180" t="s">
        <v>1704</v>
      </c>
      <c r="C54" s="173">
        <v>1</v>
      </c>
      <c r="D54" s="172">
        <v>0.4</v>
      </c>
      <c r="F54" s="108">
        <f>SUMIFS('intervences kodi'!$M$5:$M$222,'intervences kodi'!$L$5:$L$222,'Visi kodi'!A54,'intervences kodi'!$J$5:$J$222,'Visi kodi'!$F$2)+SUMIFS('intervences kodi'!$O$5:$O$222,'intervences kodi'!$N$5:$N$222,'Visi kodi'!A54,'intervences kodi'!$J$5:$J$222,'Visi kodi'!$F$2)+SUMIFS('intervences kodi'!$Q$5:$Q$222,'intervences kodi'!$P$5:$P$222,'Visi kodi'!A54,'intervences kodi'!$J$5:$J$222,'Visi kodi'!$F$2)+SUMIFS('intervences kodi'!$S$5:$S$222,'intervences kodi'!$R$5:$R$222,'Visi kodi'!A54,'intervences kodi'!$J$5:$J$222,'Visi kodi'!$F$2)+SUMIFS('intervences kodi'!$U$5:$U$222,'intervences kodi'!$T$5:$T$222,'Visi kodi'!A54,'intervences kodi'!$J$5:$J$222,'Visi kodi'!$F$2)+SUMIFS('intervences kodi'!$W$5:$W$222,'intervences kodi'!$V$5:$V$222,'Visi kodi'!A54,'intervences kodi'!$J$5:$J$222,'Visi kodi'!$F$2)</f>
        <v>0</v>
      </c>
      <c r="G54" s="108">
        <f>SUMIFS('intervences kodi'!$M$5:$M$222,'intervences kodi'!$L$5:$L$222,'Visi kodi'!A54,'intervences kodi'!$J$5:$J$222,'Visi kodi'!$G$2)+SUMIFS('intervences kodi'!$O$5:$O$222,'intervences kodi'!$N$5:$N$222,'Visi kodi'!A54,'intervences kodi'!$J$5:$J$222,'Visi kodi'!$G$2)+SUMIFS('intervences kodi'!$Q$5:$Q$222,'intervences kodi'!$P$5:$P$222,'Visi kodi'!A54,'intervences kodi'!$J$5:$J$222,'Visi kodi'!$G$2)+SUMIFS('intervences kodi'!$S$5:$S$222,'intervences kodi'!$R$5:$R$222,'Visi kodi'!A54,'intervences kodi'!$J$5:$J$222,'Visi kodi'!$G$2)+SUMIFS('intervences kodi'!$U$5:$U$222,'intervences kodi'!$T$5:$T$222,'Visi kodi'!A54,'intervences kodi'!$J$5:$J$222,'Visi kodi'!$G$2)+SUMIFS('intervences kodi'!$W$5:$W$222,'intervences kodi'!$V$5:$V$222,'Visi kodi'!A54,'intervences kodi'!$J$5:$J$222,'Visi kodi'!$G$2)</f>
        <v>0</v>
      </c>
      <c r="H54" s="108">
        <f t="shared" si="0"/>
        <v>0</v>
      </c>
      <c r="I54" s="108">
        <f t="shared" si="1"/>
        <v>0</v>
      </c>
      <c r="J54" s="108">
        <f t="shared" si="2"/>
        <v>0</v>
      </c>
      <c r="K54" s="169">
        <f t="shared" si="3"/>
        <v>0</v>
      </c>
      <c r="L54" s="108">
        <f>SUMIFS('intervences kodi'!$M$5:$M$222,'intervences kodi'!$L$5:$L$222,'Visi kodi'!A54,'intervences kodi'!$J$5:$J$222,'Visi kodi'!$L$2)+SUMIFS('intervences kodi'!$M$5:$M$222,'intervences kodi'!$N$5:$N$222,'Visi kodi'!A54,'intervences kodi'!$J$5:$J$222,'Visi kodi'!$L$2)+SUMIFS('intervences kodi'!$M$5:$M$222,'intervences kodi'!$P$5:$P$222,'Visi kodi'!A54,'intervences kodi'!$J$5:$J$222,'Visi kodi'!$L$2)+SUMIFS('intervences kodi'!$M$5:$M$222,'intervences kodi'!$R$5:$R$222,'Visi kodi'!A54,'intervences kodi'!$J$5:$J$222,'Visi kodi'!$L$2)+SUMIFS('intervences kodi'!$M$5:$M$222,'intervences kodi'!$T$5:$T$222,'Visi kodi'!A54,'intervences kodi'!$J$5:$J$222,'Visi kodi'!$L$2)+SUMIFS('intervences kodi'!$M$5:$M$222,'intervences kodi'!$V$5:$V$222,'Visi kodi'!A54,'intervences kodi'!$J$5:$J$222,'Visi kodi'!$L$2)</f>
        <v>8824712</v>
      </c>
      <c r="M54" s="86">
        <f t="shared" si="4"/>
        <v>8824712</v>
      </c>
      <c r="N54" s="86"/>
      <c r="O54" s="86"/>
    </row>
    <row r="55" spans="1:15" ht="11.15" customHeight="1" x14ac:dyDescent="0.2">
      <c r="A55" s="168">
        <v>51</v>
      </c>
      <c r="B55" s="64" t="s">
        <v>377</v>
      </c>
      <c r="C55" s="173">
        <v>1</v>
      </c>
      <c r="D55" s="172">
        <v>0.4</v>
      </c>
      <c r="F55" s="108">
        <f>SUMIFS('intervences kodi'!$M$5:$M$222,'intervences kodi'!$L$5:$L$222,'Visi kodi'!A55,'intervences kodi'!$J$5:$J$222,'Visi kodi'!$F$2)+SUMIFS('intervences kodi'!$O$5:$O$222,'intervences kodi'!$N$5:$N$222,'Visi kodi'!A55,'intervences kodi'!$J$5:$J$222,'Visi kodi'!$F$2)+SUMIFS('intervences kodi'!$Q$5:$Q$222,'intervences kodi'!$P$5:$P$222,'Visi kodi'!A55,'intervences kodi'!$J$5:$J$222,'Visi kodi'!$F$2)+SUMIFS('intervences kodi'!$S$5:$S$222,'intervences kodi'!$R$5:$R$222,'Visi kodi'!A55,'intervences kodi'!$J$5:$J$222,'Visi kodi'!$F$2)+SUMIFS('intervences kodi'!$U$5:$U$222,'intervences kodi'!$T$5:$T$222,'Visi kodi'!A55,'intervences kodi'!$J$5:$J$222,'Visi kodi'!$F$2)+SUMIFS('intervences kodi'!$W$5:$W$222,'intervences kodi'!$V$5:$V$222,'Visi kodi'!A55,'intervences kodi'!$J$5:$J$222,'Visi kodi'!$F$2)</f>
        <v>0</v>
      </c>
      <c r="G55" s="108">
        <f>SUMIFS('intervences kodi'!$M$5:$M$222,'intervences kodi'!$L$5:$L$222,'Visi kodi'!A55,'intervences kodi'!$J$5:$J$222,'Visi kodi'!$G$2)+SUMIFS('intervences kodi'!$O$5:$O$222,'intervences kodi'!$N$5:$N$222,'Visi kodi'!A55,'intervences kodi'!$J$5:$J$222,'Visi kodi'!$G$2)+SUMIFS('intervences kodi'!$Q$5:$Q$222,'intervences kodi'!$P$5:$P$222,'Visi kodi'!A55,'intervences kodi'!$J$5:$J$222,'Visi kodi'!$G$2)+SUMIFS('intervences kodi'!$S$5:$S$222,'intervences kodi'!$R$5:$R$222,'Visi kodi'!A55,'intervences kodi'!$J$5:$J$222,'Visi kodi'!$G$2)+SUMIFS('intervences kodi'!$U$5:$U$222,'intervences kodi'!$T$5:$T$222,'Visi kodi'!A55,'intervences kodi'!$J$5:$J$222,'Visi kodi'!$G$2)+SUMIFS('intervences kodi'!$W$5:$W$222,'intervences kodi'!$V$5:$V$222,'Visi kodi'!A55,'intervences kodi'!$J$5:$J$222,'Visi kodi'!$G$2)</f>
        <v>0</v>
      </c>
      <c r="H55" s="108">
        <f t="shared" si="0"/>
        <v>0</v>
      </c>
      <c r="I55" s="108">
        <f t="shared" si="1"/>
        <v>0</v>
      </c>
      <c r="J55" s="108">
        <f t="shared" si="2"/>
        <v>0</v>
      </c>
      <c r="K55" s="169">
        <f t="shared" si="3"/>
        <v>0</v>
      </c>
      <c r="L55" s="108">
        <f>SUMIFS('intervences kodi'!$M$5:$M$222,'intervences kodi'!$L$5:$L$222,'Visi kodi'!A55,'intervences kodi'!$J$5:$J$222,'Visi kodi'!$L$2)+SUMIFS('intervences kodi'!$M$5:$M$222,'intervences kodi'!$N$5:$N$222,'Visi kodi'!A55,'intervences kodi'!$J$5:$J$222,'Visi kodi'!$L$2)+SUMIFS('intervences kodi'!$M$5:$M$222,'intervences kodi'!$P$5:$P$222,'Visi kodi'!A55,'intervences kodi'!$J$5:$J$222,'Visi kodi'!$L$2)+SUMIFS('intervences kodi'!$M$5:$M$222,'intervences kodi'!$R$5:$R$222,'Visi kodi'!A55,'intervences kodi'!$J$5:$J$222,'Visi kodi'!$L$2)+SUMIFS('intervences kodi'!$M$5:$M$222,'intervences kodi'!$T$5:$T$222,'Visi kodi'!A55,'intervences kodi'!$J$5:$J$222,'Visi kodi'!$L$2)+SUMIFS('intervences kodi'!$M$5:$M$222,'intervences kodi'!$V$5:$V$222,'Visi kodi'!A55,'intervences kodi'!$J$5:$J$222,'Visi kodi'!$L$2)</f>
        <v>0</v>
      </c>
      <c r="M55" s="86">
        <f t="shared" si="4"/>
        <v>0</v>
      </c>
      <c r="N55" s="86"/>
      <c r="O55" s="86"/>
    </row>
    <row r="56" spans="1:15" ht="11.15" customHeight="1" x14ac:dyDescent="0.2">
      <c r="A56" s="168">
        <v>52</v>
      </c>
      <c r="B56" s="64" t="s">
        <v>378</v>
      </c>
      <c r="C56" s="173">
        <v>1</v>
      </c>
      <c r="D56" s="172">
        <v>0.4</v>
      </c>
      <c r="F56" s="108">
        <f>SUMIFS('intervences kodi'!$M$5:$M$222,'intervences kodi'!$L$5:$L$222,'Visi kodi'!A56,'intervences kodi'!$J$5:$J$222,'Visi kodi'!$F$2)+SUMIFS('intervences kodi'!$O$5:$O$222,'intervences kodi'!$N$5:$N$222,'Visi kodi'!A56,'intervences kodi'!$J$5:$J$222,'Visi kodi'!$F$2)+SUMIFS('intervences kodi'!$Q$5:$Q$222,'intervences kodi'!$P$5:$P$222,'Visi kodi'!A56,'intervences kodi'!$J$5:$J$222,'Visi kodi'!$F$2)+SUMIFS('intervences kodi'!$S$5:$S$222,'intervences kodi'!$R$5:$R$222,'Visi kodi'!A56,'intervences kodi'!$J$5:$J$222,'Visi kodi'!$F$2)+SUMIFS('intervences kodi'!$U$5:$U$222,'intervences kodi'!$T$5:$T$222,'Visi kodi'!A56,'intervences kodi'!$J$5:$J$222,'Visi kodi'!$F$2)+SUMIFS('intervences kodi'!$W$5:$W$222,'intervences kodi'!$V$5:$V$222,'Visi kodi'!A56,'intervences kodi'!$J$5:$J$222,'Visi kodi'!$F$2)</f>
        <v>95428987</v>
      </c>
      <c r="G56" s="108">
        <f>SUMIFS('intervences kodi'!$M$5:$M$222,'intervences kodi'!$L$5:$L$222,'Visi kodi'!A56,'intervences kodi'!$J$5:$J$222,'Visi kodi'!$G$2)+SUMIFS('intervences kodi'!$O$5:$O$222,'intervences kodi'!$N$5:$N$222,'Visi kodi'!A56,'intervences kodi'!$J$5:$J$222,'Visi kodi'!$G$2)+SUMIFS('intervences kodi'!$Q$5:$Q$222,'intervences kodi'!$P$5:$P$222,'Visi kodi'!A56,'intervences kodi'!$J$5:$J$222,'Visi kodi'!$G$2)+SUMIFS('intervences kodi'!$S$5:$S$222,'intervences kodi'!$R$5:$R$222,'Visi kodi'!A56,'intervences kodi'!$J$5:$J$222,'Visi kodi'!$G$2)+SUMIFS('intervences kodi'!$U$5:$U$222,'intervences kodi'!$T$5:$T$222,'Visi kodi'!A56,'intervences kodi'!$J$5:$J$222,'Visi kodi'!$G$2)+SUMIFS('intervences kodi'!$W$5:$W$222,'intervences kodi'!$V$5:$V$222,'Visi kodi'!A56,'intervences kodi'!$J$5:$J$222,'Visi kodi'!$G$2)</f>
        <v>0</v>
      </c>
      <c r="H56" s="108">
        <f t="shared" si="0"/>
        <v>95428987</v>
      </c>
      <c r="I56" s="108">
        <f t="shared" si="1"/>
        <v>0</v>
      </c>
      <c r="J56" s="108">
        <f t="shared" si="2"/>
        <v>38171594.800000004</v>
      </c>
      <c r="K56" s="169">
        <f t="shared" si="3"/>
        <v>0</v>
      </c>
      <c r="L56" s="108">
        <f>SUMIFS('intervences kodi'!$M$5:$M$222,'intervences kodi'!$L$5:$L$222,'Visi kodi'!A56,'intervences kodi'!$J$5:$J$222,'Visi kodi'!$L$2)+SUMIFS('intervences kodi'!$M$5:$M$222,'intervences kodi'!$N$5:$N$222,'Visi kodi'!A56,'intervences kodi'!$J$5:$J$222,'Visi kodi'!$L$2)+SUMIFS('intervences kodi'!$M$5:$M$222,'intervences kodi'!$P$5:$P$222,'Visi kodi'!A56,'intervences kodi'!$J$5:$J$222,'Visi kodi'!$L$2)+SUMIFS('intervences kodi'!$M$5:$M$222,'intervences kodi'!$R$5:$R$222,'Visi kodi'!A56,'intervences kodi'!$J$5:$J$222,'Visi kodi'!$L$2)+SUMIFS('intervences kodi'!$M$5:$M$222,'intervences kodi'!$T$5:$T$222,'Visi kodi'!A56,'intervences kodi'!$J$5:$J$222,'Visi kodi'!$L$2)+SUMIFS('intervences kodi'!$M$5:$M$222,'intervences kodi'!$V$5:$V$222,'Visi kodi'!A56,'intervences kodi'!$J$5:$J$222,'Visi kodi'!$L$2)</f>
        <v>54382148</v>
      </c>
      <c r="M56" s="86">
        <f t="shared" si="4"/>
        <v>54382148</v>
      </c>
      <c r="N56" s="86"/>
      <c r="O56" s="86"/>
    </row>
    <row r="57" spans="1:15" ht="11.15" customHeight="1" x14ac:dyDescent="0.2">
      <c r="A57" s="168">
        <v>53</v>
      </c>
      <c r="B57" s="64" t="s">
        <v>379</v>
      </c>
      <c r="C57" s="173">
        <v>1</v>
      </c>
      <c r="D57" s="172">
        <v>0.4</v>
      </c>
      <c r="F57" s="108">
        <f>SUMIFS('intervences kodi'!$M$5:$M$222,'intervences kodi'!$L$5:$L$222,'Visi kodi'!A57,'intervences kodi'!$J$5:$J$222,'Visi kodi'!$F$2)+SUMIFS('intervences kodi'!$O$5:$O$222,'intervences kodi'!$N$5:$N$222,'Visi kodi'!A57,'intervences kodi'!$J$5:$J$222,'Visi kodi'!$F$2)+SUMIFS('intervences kodi'!$Q$5:$Q$222,'intervences kodi'!$P$5:$P$222,'Visi kodi'!A57,'intervences kodi'!$J$5:$J$222,'Visi kodi'!$F$2)+SUMIFS('intervences kodi'!$S$5:$S$222,'intervences kodi'!$R$5:$R$222,'Visi kodi'!A57,'intervences kodi'!$J$5:$J$222,'Visi kodi'!$F$2)+SUMIFS('intervences kodi'!$U$5:$U$222,'intervences kodi'!$T$5:$T$222,'Visi kodi'!A57,'intervences kodi'!$J$5:$J$222,'Visi kodi'!$F$2)+SUMIFS('intervences kodi'!$W$5:$W$222,'intervences kodi'!$V$5:$V$222,'Visi kodi'!A57,'intervences kodi'!$J$5:$J$222,'Visi kodi'!$F$2)</f>
        <v>6663000</v>
      </c>
      <c r="G57" s="108">
        <f>SUMIFS('intervences kodi'!$M$5:$M$222,'intervences kodi'!$L$5:$L$222,'Visi kodi'!A57,'intervences kodi'!$J$5:$J$222,'Visi kodi'!$G$2)+SUMIFS('intervences kodi'!$O$5:$O$222,'intervences kodi'!$N$5:$N$222,'Visi kodi'!A57,'intervences kodi'!$J$5:$J$222,'Visi kodi'!$G$2)+SUMIFS('intervences kodi'!$Q$5:$Q$222,'intervences kodi'!$P$5:$P$222,'Visi kodi'!A57,'intervences kodi'!$J$5:$J$222,'Visi kodi'!$G$2)+SUMIFS('intervences kodi'!$S$5:$S$222,'intervences kodi'!$R$5:$R$222,'Visi kodi'!A57,'intervences kodi'!$J$5:$J$222,'Visi kodi'!$G$2)+SUMIFS('intervences kodi'!$U$5:$U$222,'intervences kodi'!$T$5:$T$222,'Visi kodi'!A57,'intervences kodi'!$J$5:$J$222,'Visi kodi'!$G$2)+SUMIFS('intervences kodi'!$W$5:$W$222,'intervences kodi'!$V$5:$V$222,'Visi kodi'!A57,'intervences kodi'!$J$5:$J$222,'Visi kodi'!$G$2)</f>
        <v>0</v>
      </c>
      <c r="H57" s="108">
        <f t="shared" si="0"/>
        <v>6663000</v>
      </c>
      <c r="I57" s="108">
        <f t="shared" si="1"/>
        <v>0</v>
      </c>
      <c r="J57" s="108">
        <f t="shared" si="2"/>
        <v>2665200</v>
      </c>
      <c r="K57" s="169">
        <f t="shared" si="3"/>
        <v>0</v>
      </c>
      <c r="L57" s="108">
        <f>SUMIFS('intervences kodi'!$M$5:$M$222,'intervences kodi'!$L$5:$L$222,'Visi kodi'!A57,'intervences kodi'!$J$5:$J$222,'Visi kodi'!$L$2)+SUMIFS('intervences kodi'!$M$5:$M$222,'intervences kodi'!$N$5:$N$222,'Visi kodi'!A57,'intervences kodi'!$J$5:$J$222,'Visi kodi'!$L$2)+SUMIFS('intervences kodi'!$M$5:$M$222,'intervences kodi'!$P$5:$P$222,'Visi kodi'!A57,'intervences kodi'!$J$5:$J$222,'Visi kodi'!$L$2)+SUMIFS('intervences kodi'!$M$5:$M$222,'intervences kodi'!$R$5:$R$222,'Visi kodi'!A57,'intervences kodi'!$J$5:$J$222,'Visi kodi'!$L$2)+SUMIFS('intervences kodi'!$M$5:$M$222,'intervences kodi'!$T$5:$T$222,'Visi kodi'!A57,'intervences kodi'!$J$5:$J$222,'Visi kodi'!$L$2)+SUMIFS('intervences kodi'!$M$5:$M$222,'intervences kodi'!$V$5:$V$222,'Visi kodi'!A57,'intervences kodi'!$J$5:$J$222,'Visi kodi'!$L$2)</f>
        <v>0</v>
      </c>
      <c r="M57" s="86">
        <f t="shared" si="4"/>
        <v>0</v>
      </c>
      <c r="N57" s="86"/>
      <c r="O57" s="86"/>
    </row>
    <row r="58" spans="1:15" ht="11.15" customHeight="1" x14ac:dyDescent="0.2">
      <c r="A58" s="168">
        <v>54</v>
      </c>
      <c r="B58" s="64" t="s">
        <v>380</v>
      </c>
      <c r="C58" s="172">
        <v>0.4</v>
      </c>
      <c r="D58" s="172">
        <v>0.4</v>
      </c>
      <c r="F58" s="108">
        <f>SUMIFS('intervences kodi'!$M$5:$M$222,'intervences kodi'!$L$5:$L$222,'Visi kodi'!A58,'intervences kodi'!$J$5:$J$222,'Visi kodi'!$F$2)+SUMIFS('intervences kodi'!$O$5:$O$222,'intervences kodi'!$N$5:$N$222,'Visi kodi'!A58,'intervences kodi'!$J$5:$J$222,'Visi kodi'!$F$2)+SUMIFS('intervences kodi'!$Q$5:$Q$222,'intervences kodi'!$P$5:$P$222,'Visi kodi'!A58,'intervences kodi'!$J$5:$J$222,'Visi kodi'!$F$2)+SUMIFS('intervences kodi'!$S$5:$S$222,'intervences kodi'!$R$5:$R$222,'Visi kodi'!A58,'intervences kodi'!$J$5:$J$222,'Visi kodi'!$F$2)+SUMIFS('intervences kodi'!$U$5:$U$222,'intervences kodi'!$T$5:$T$222,'Visi kodi'!A58,'intervences kodi'!$J$5:$J$222,'Visi kodi'!$F$2)+SUMIFS('intervences kodi'!$W$5:$W$222,'intervences kodi'!$V$5:$V$222,'Visi kodi'!A58,'intervences kodi'!$J$5:$J$222,'Visi kodi'!$F$2)</f>
        <v>0</v>
      </c>
      <c r="G58" s="108">
        <f>SUMIFS('intervences kodi'!$M$5:$M$222,'intervences kodi'!$L$5:$L$222,'Visi kodi'!A58,'intervences kodi'!$J$5:$J$222,'Visi kodi'!$G$2)+SUMIFS('intervences kodi'!$O$5:$O$222,'intervences kodi'!$N$5:$N$222,'Visi kodi'!A58,'intervences kodi'!$J$5:$J$222,'Visi kodi'!$G$2)+SUMIFS('intervences kodi'!$Q$5:$Q$222,'intervences kodi'!$P$5:$P$222,'Visi kodi'!A58,'intervences kodi'!$J$5:$J$222,'Visi kodi'!$G$2)+SUMIFS('intervences kodi'!$S$5:$S$222,'intervences kodi'!$R$5:$R$222,'Visi kodi'!A58,'intervences kodi'!$J$5:$J$222,'Visi kodi'!$G$2)+SUMIFS('intervences kodi'!$U$5:$U$222,'intervences kodi'!$T$5:$T$222,'Visi kodi'!A58,'intervences kodi'!$J$5:$J$222,'Visi kodi'!$G$2)+SUMIFS('intervences kodi'!$W$5:$W$222,'intervences kodi'!$V$5:$V$222,'Visi kodi'!A58,'intervences kodi'!$J$5:$J$222,'Visi kodi'!$G$2)</f>
        <v>0</v>
      </c>
      <c r="H58" s="108">
        <f t="shared" si="0"/>
        <v>0</v>
      </c>
      <c r="I58" s="108">
        <f t="shared" si="1"/>
        <v>0</v>
      </c>
      <c r="J58" s="108">
        <f t="shared" si="2"/>
        <v>0</v>
      </c>
      <c r="K58" s="169">
        <f t="shared" si="3"/>
        <v>0</v>
      </c>
      <c r="L58" s="108">
        <f>SUMIFS('intervences kodi'!$M$5:$M$222,'intervences kodi'!$L$5:$L$222,'Visi kodi'!A58,'intervences kodi'!$J$5:$J$222,'Visi kodi'!$L$2)+SUMIFS('intervences kodi'!$M$5:$M$222,'intervences kodi'!$N$5:$N$222,'Visi kodi'!A58,'intervences kodi'!$J$5:$J$222,'Visi kodi'!$L$2)+SUMIFS('intervences kodi'!$M$5:$M$222,'intervences kodi'!$P$5:$P$222,'Visi kodi'!A58,'intervences kodi'!$J$5:$J$222,'Visi kodi'!$L$2)+SUMIFS('intervences kodi'!$M$5:$M$222,'intervences kodi'!$R$5:$R$222,'Visi kodi'!A58,'intervences kodi'!$J$5:$J$222,'Visi kodi'!$L$2)+SUMIFS('intervences kodi'!$M$5:$M$222,'intervences kodi'!$T$5:$T$222,'Visi kodi'!A58,'intervences kodi'!$J$5:$J$222,'Visi kodi'!$L$2)+SUMIFS('intervences kodi'!$M$5:$M$222,'intervences kodi'!$V$5:$V$222,'Visi kodi'!A58,'intervences kodi'!$J$5:$J$222,'Visi kodi'!$L$2)</f>
        <v>0</v>
      </c>
      <c r="M58" s="86">
        <f t="shared" si="4"/>
        <v>0</v>
      </c>
      <c r="N58" s="86"/>
      <c r="O58" s="86"/>
    </row>
    <row r="59" spans="1:15" ht="11.15" customHeight="1" x14ac:dyDescent="0.2">
      <c r="A59" s="168">
        <v>55</v>
      </c>
      <c r="B59" s="180" t="s">
        <v>1705</v>
      </c>
      <c r="C59" s="173">
        <v>1</v>
      </c>
      <c r="D59" s="172">
        <v>0.4</v>
      </c>
      <c r="F59" s="108">
        <f>SUMIFS('intervences kodi'!$M$5:$M$222,'intervences kodi'!$L$5:$L$222,'Visi kodi'!A59,'intervences kodi'!$J$5:$J$222,'Visi kodi'!$F$2)+SUMIFS('intervences kodi'!$O$5:$O$222,'intervences kodi'!$N$5:$N$222,'Visi kodi'!A59,'intervences kodi'!$J$5:$J$222,'Visi kodi'!$F$2)+SUMIFS('intervences kodi'!$Q$5:$Q$222,'intervences kodi'!$P$5:$P$222,'Visi kodi'!A59,'intervences kodi'!$J$5:$J$222,'Visi kodi'!$F$2)+SUMIFS('intervences kodi'!$S$5:$S$222,'intervences kodi'!$R$5:$R$222,'Visi kodi'!A59,'intervences kodi'!$J$5:$J$222,'Visi kodi'!$F$2)+SUMIFS('intervences kodi'!$U$5:$U$222,'intervences kodi'!$T$5:$T$222,'Visi kodi'!A59,'intervences kodi'!$J$5:$J$222,'Visi kodi'!$F$2)+SUMIFS('intervences kodi'!$W$5:$W$222,'intervences kodi'!$V$5:$V$222,'Visi kodi'!A59,'intervences kodi'!$J$5:$J$222,'Visi kodi'!$F$2)</f>
        <v>47711290</v>
      </c>
      <c r="G59" s="108">
        <f>SUMIFS('intervences kodi'!$M$5:$M$222,'intervences kodi'!$L$5:$L$222,'Visi kodi'!A59,'intervences kodi'!$J$5:$J$222,'Visi kodi'!$G$2)+SUMIFS('intervences kodi'!$O$5:$O$222,'intervences kodi'!$N$5:$N$222,'Visi kodi'!A59,'intervences kodi'!$J$5:$J$222,'Visi kodi'!$G$2)+SUMIFS('intervences kodi'!$Q$5:$Q$222,'intervences kodi'!$P$5:$P$222,'Visi kodi'!A59,'intervences kodi'!$J$5:$J$222,'Visi kodi'!$G$2)+SUMIFS('intervences kodi'!$S$5:$S$222,'intervences kodi'!$R$5:$R$222,'Visi kodi'!A59,'intervences kodi'!$J$5:$J$222,'Visi kodi'!$G$2)+SUMIFS('intervences kodi'!$U$5:$U$222,'intervences kodi'!$T$5:$T$222,'Visi kodi'!A59,'intervences kodi'!$J$5:$J$222,'Visi kodi'!$G$2)+SUMIFS('intervences kodi'!$W$5:$W$222,'intervences kodi'!$V$5:$V$222,'Visi kodi'!A59,'intervences kodi'!$J$5:$J$222,'Visi kodi'!$G$2)</f>
        <v>0</v>
      </c>
      <c r="H59" s="108">
        <f t="shared" si="0"/>
        <v>47711290</v>
      </c>
      <c r="I59" s="108">
        <f t="shared" si="1"/>
        <v>0</v>
      </c>
      <c r="J59" s="108">
        <f t="shared" si="2"/>
        <v>19084516</v>
      </c>
      <c r="K59" s="169">
        <f t="shared" si="3"/>
        <v>0</v>
      </c>
      <c r="L59" s="108">
        <f>SUMIFS('intervences kodi'!$M$5:$M$222,'intervences kodi'!$L$5:$L$222,'Visi kodi'!A59,'intervences kodi'!$J$5:$J$222,'Visi kodi'!$L$2)+SUMIFS('intervences kodi'!$M$5:$M$222,'intervences kodi'!$N$5:$N$222,'Visi kodi'!A59,'intervences kodi'!$J$5:$J$222,'Visi kodi'!$L$2)+SUMIFS('intervences kodi'!$M$5:$M$222,'intervences kodi'!$P$5:$P$222,'Visi kodi'!A59,'intervences kodi'!$J$5:$J$222,'Visi kodi'!$L$2)+SUMIFS('intervences kodi'!$M$5:$M$222,'intervences kodi'!$R$5:$R$222,'Visi kodi'!A59,'intervences kodi'!$J$5:$J$222,'Visi kodi'!$L$2)+SUMIFS('intervences kodi'!$M$5:$M$222,'intervences kodi'!$T$5:$T$222,'Visi kodi'!A59,'intervences kodi'!$J$5:$J$222,'Visi kodi'!$L$2)+SUMIFS('intervences kodi'!$M$5:$M$222,'intervences kodi'!$V$5:$V$222,'Visi kodi'!A59,'intervences kodi'!$J$5:$J$222,'Visi kodi'!$L$2)</f>
        <v>0</v>
      </c>
      <c r="M59" s="86">
        <f t="shared" si="4"/>
        <v>0</v>
      </c>
      <c r="N59" s="86"/>
      <c r="O59" s="86"/>
    </row>
    <row r="60" spans="1:15" ht="11.15" customHeight="1" x14ac:dyDescent="0.2">
      <c r="A60" s="168">
        <v>56</v>
      </c>
      <c r="B60" s="64" t="s">
        <v>381</v>
      </c>
      <c r="C60" s="56">
        <v>0</v>
      </c>
      <c r="D60" s="56">
        <v>0</v>
      </c>
      <c r="F60" s="108">
        <f>SUMIFS('intervences kodi'!$M$5:$M$222,'intervences kodi'!$L$5:$L$222,'Visi kodi'!A60,'intervences kodi'!$J$5:$J$222,'Visi kodi'!$F$2)+SUMIFS('intervences kodi'!$O$5:$O$222,'intervences kodi'!$N$5:$N$222,'Visi kodi'!A60,'intervences kodi'!$J$5:$J$222,'Visi kodi'!$F$2)+SUMIFS('intervences kodi'!$Q$5:$Q$222,'intervences kodi'!$P$5:$P$222,'Visi kodi'!A60,'intervences kodi'!$J$5:$J$222,'Visi kodi'!$F$2)+SUMIFS('intervences kodi'!$S$5:$S$222,'intervences kodi'!$R$5:$R$222,'Visi kodi'!A60,'intervences kodi'!$J$5:$J$222,'Visi kodi'!$F$2)+SUMIFS('intervences kodi'!$U$5:$U$222,'intervences kodi'!$T$5:$T$222,'Visi kodi'!A60,'intervences kodi'!$J$5:$J$222,'Visi kodi'!$F$2)+SUMIFS('intervences kodi'!$W$5:$W$222,'intervences kodi'!$V$5:$V$222,'Visi kodi'!A60,'intervences kodi'!$J$5:$J$222,'Visi kodi'!$F$2)</f>
        <v>0</v>
      </c>
      <c r="G60" s="108">
        <f>SUMIFS('intervences kodi'!$M$5:$M$222,'intervences kodi'!$L$5:$L$222,'Visi kodi'!A60,'intervences kodi'!$J$5:$J$222,'Visi kodi'!$G$2)+SUMIFS('intervences kodi'!$O$5:$O$222,'intervences kodi'!$N$5:$N$222,'Visi kodi'!A60,'intervences kodi'!$J$5:$J$222,'Visi kodi'!$G$2)+SUMIFS('intervences kodi'!$Q$5:$Q$222,'intervences kodi'!$P$5:$P$222,'Visi kodi'!A60,'intervences kodi'!$J$5:$J$222,'Visi kodi'!$G$2)+SUMIFS('intervences kodi'!$S$5:$S$222,'intervences kodi'!$R$5:$R$222,'Visi kodi'!A60,'intervences kodi'!$J$5:$J$222,'Visi kodi'!$G$2)+SUMIFS('intervences kodi'!$U$5:$U$222,'intervences kodi'!$T$5:$T$222,'Visi kodi'!A60,'intervences kodi'!$J$5:$J$222,'Visi kodi'!$G$2)+SUMIFS('intervences kodi'!$W$5:$W$222,'intervences kodi'!$V$5:$V$222,'Visi kodi'!A60,'intervences kodi'!$J$5:$J$222,'Visi kodi'!$G$2)</f>
        <v>0</v>
      </c>
      <c r="H60" s="108">
        <f t="shared" si="0"/>
        <v>0</v>
      </c>
      <c r="I60" s="108">
        <f t="shared" si="1"/>
        <v>0</v>
      </c>
      <c r="J60" s="108">
        <f t="shared" si="2"/>
        <v>0</v>
      </c>
      <c r="K60" s="169">
        <f t="shared" si="3"/>
        <v>0</v>
      </c>
      <c r="L60" s="108">
        <f>SUMIFS('intervences kodi'!$M$5:$M$222,'intervences kodi'!$L$5:$L$222,'Visi kodi'!A60,'intervences kodi'!$J$5:$J$222,'Visi kodi'!$L$2)+SUMIFS('intervences kodi'!$M$5:$M$222,'intervences kodi'!$N$5:$N$222,'Visi kodi'!A60,'intervences kodi'!$J$5:$J$222,'Visi kodi'!$L$2)+SUMIFS('intervences kodi'!$M$5:$M$222,'intervences kodi'!$P$5:$P$222,'Visi kodi'!A60,'intervences kodi'!$J$5:$J$222,'Visi kodi'!$L$2)+SUMIFS('intervences kodi'!$M$5:$M$222,'intervences kodi'!$R$5:$R$222,'Visi kodi'!A60,'intervences kodi'!$J$5:$J$222,'Visi kodi'!$L$2)+SUMIFS('intervences kodi'!$M$5:$M$222,'intervences kodi'!$T$5:$T$222,'Visi kodi'!A60,'intervences kodi'!$J$5:$J$222,'Visi kodi'!$L$2)+SUMIFS('intervences kodi'!$M$5:$M$222,'intervences kodi'!$V$5:$V$222,'Visi kodi'!A60,'intervences kodi'!$J$5:$J$222,'Visi kodi'!$L$2)</f>
        <v>0</v>
      </c>
      <c r="M60" s="86">
        <f t="shared" si="4"/>
        <v>0</v>
      </c>
      <c r="N60" s="86"/>
      <c r="O60" s="86"/>
    </row>
    <row r="61" spans="1:15" ht="11.15" customHeight="1" x14ac:dyDescent="0.2">
      <c r="A61" s="168">
        <v>57</v>
      </c>
      <c r="B61" s="64" t="s">
        <v>382</v>
      </c>
      <c r="C61" s="56">
        <v>0</v>
      </c>
      <c r="D61" s="56">
        <v>0</v>
      </c>
      <c r="F61" s="108">
        <f>SUMIFS('intervences kodi'!$M$5:$M$222,'intervences kodi'!$L$5:$L$222,'Visi kodi'!A61,'intervences kodi'!$J$5:$J$222,'Visi kodi'!$F$2)+SUMIFS('intervences kodi'!$O$5:$O$222,'intervences kodi'!$N$5:$N$222,'Visi kodi'!A61,'intervences kodi'!$J$5:$J$222,'Visi kodi'!$F$2)+SUMIFS('intervences kodi'!$Q$5:$Q$222,'intervences kodi'!$P$5:$P$222,'Visi kodi'!A61,'intervences kodi'!$J$5:$J$222,'Visi kodi'!$F$2)+SUMIFS('intervences kodi'!$S$5:$S$222,'intervences kodi'!$R$5:$R$222,'Visi kodi'!A61,'intervences kodi'!$J$5:$J$222,'Visi kodi'!$F$2)+SUMIFS('intervences kodi'!$U$5:$U$222,'intervences kodi'!$T$5:$T$222,'Visi kodi'!A61,'intervences kodi'!$J$5:$J$222,'Visi kodi'!$F$2)+SUMIFS('intervences kodi'!$W$5:$W$222,'intervences kodi'!$V$5:$V$222,'Visi kodi'!A61,'intervences kodi'!$J$5:$J$222,'Visi kodi'!$F$2)</f>
        <v>0</v>
      </c>
      <c r="G61" s="108">
        <f>SUMIFS('intervences kodi'!$M$5:$M$222,'intervences kodi'!$L$5:$L$222,'Visi kodi'!A61,'intervences kodi'!$J$5:$J$222,'Visi kodi'!$G$2)+SUMIFS('intervences kodi'!$O$5:$O$222,'intervences kodi'!$N$5:$N$222,'Visi kodi'!A61,'intervences kodi'!$J$5:$J$222,'Visi kodi'!$G$2)+SUMIFS('intervences kodi'!$Q$5:$Q$222,'intervences kodi'!$P$5:$P$222,'Visi kodi'!A61,'intervences kodi'!$J$5:$J$222,'Visi kodi'!$G$2)+SUMIFS('intervences kodi'!$S$5:$S$222,'intervences kodi'!$R$5:$R$222,'Visi kodi'!A61,'intervences kodi'!$J$5:$J$222,'Visi kodi'!$G$2)+SUMIFS('intervences kodi'!$U$5:$U$222,'intervences kodi'!$T$5:$T$222,'Visi kodi'!A61,'intervences kodi'!$J$5:$J$222,'Visi kodi'!$G$2)+SUMIFS('intervences kodi'!$W$5:$W$222,'intervences kodi'!$V$5:$V$222,'Visi kodi'!A61,'intervences kodi'!$J$5:$J$222,'Visi kodi'!$G$2)</f>
        <v>0</v>
      </c>
      <c r="H61" s="108">
        <f t="shared" si="0"/>
        <v>0</v>
      </c>
      <c r="I61" s="108">
        <f t="shared" si="1"/>
        <v>0</v>
      </c>
      <c r="J61" s="108">
        <f t="shared" si="2"/>
        <v>0</v>
      </c>
      <c r="K61" s="169">
        <f t="shared" si="3"/>
        <v>0</v>
      </c>
      <c r="L61" s="108">
        <f>SUMIFS('intervences kodi'!$M$5:$M$222,'intervences kodi'!$L$5:$L$222,'Visi kodi'!A61,'intervences kodi'!$J$5:$J$222,'Visi kodi'!$L$2)+SUMIFS('intervences kodi'!$M$5:$M$222,'intervences kodi'!$N$5:$N$222,'Visi kodi'!A61,'intervences kodi'!$J$5:$J$222,'Visi kodi'!$L$2)+SUMIFS('intervences kodi'!$M$5:$M$222,'intervences kodi'!$P$5:$P$222,'Visi kodi'!A61,'intervences kodi'!$J$5:$J$222,'Visi kodi'!$L$2)+SUMIFS('intervences kodi'!$M$5:$M$222,'intervences kodi'!$R$5:$R$222,'Visi kodi'!A61,'intervences kodi'!$J$5:$J$222,'Visi kodi'!$L$2)+SUMIFS('intervences kodi'!$M$5:$M$222,'intervences kodi'!$T$5:$T$222,'Visi kodi'!A61,'intervences kodi'!$J$5:$J$222,'Visi kodi'!$L$2)+SUMIFS('intervences kodi'!$M$5:$M$222,'intervences kodi'!$V$5:$V$222,'Visi kodi'!A61,'intervences kodi'!$J$5:$J$222,'Visi kodi'!$L$2)</f>
        <v>0</v>
      </c>
      <c r="M61" s="86">
        <f t="shared" si="4"/>
        <v>0</v>
      </c>
      <c r="N61" s="86"/>
      <c r="O61" s="86"/>
    </row>
    <row r="62" spans="1:15" ht="11.15" customHeight="1" x14ac:dyDescent="0.2">
      <c r="A62" s="168">
        <v>58</v>
      </c>
      <c r="B62" s="64" t="s">
        <v>1706</v>
      </c>
      <c r="C62" s="173">
        <v>1</v>
      </c>
      <c r="D62" s="173">
        <v>1</v>
      </c>
      <c r="F62" s="108">
        <f>SUMIFS('intervences kodi'!$M$5:$M$222,'intervences kodi'!$L$5:$L$222,'Visi kodi'!A62,'intervences kodi'!$J$5:$J$222,'Visi kodi'!$F$2)+SUMIFS('intervences kodi'!$O$5:$O$222,'intervences kodi'!$N$5:$N$222,'Visi kodi'!A62,'intervences kodi'!$J$5:$J$222,'Visi kodi'!$F$2)+SUMIFS('intervences kodi'!$Q$5:$Q$222,'intervences kodi'!$P$5:$P$222,'Visi kodi'!A62,'intervences kodi'!$J$5:$J$222,'Visi kodi'!$F$2)+SUMIFS('intervences kodi'!$S$5:$S$222,'intervences kodi'!$R$5:$R$222,'Visi kodi'!A62,'intervences kodi'!$J$5:$J$222,'Visi kodi'!$F$2)+SUMIFS('intervences kodi'!$U$5:$U$222,'intervences kodi'!$T$5:$T$222,'Visi kodi'!A62,'intervences kodi'!$J$5:$J$222,'Visi kodi'!$F$2)+SUMIFS('intervences kodi'!$W$5:$W$222,'intervences kodi'!$V$5:$V$222,'Visi kodi'!A62,'intervences kodi'!$J$5:$J$222,'Visi kodi'!$F$2)</f>
        <v>49230000</v>
      </c>
      <c r="G62" s="108">
        <f>SUMIFS('intervences kodi'!$M$5:$M$222,'intervences kodi'!$L$5:$L$222,'Visi kodi'!A62,'intervences kodi'!$J$5:$J$222,'Visi kodi'!$G$2)+SUMIFS('intervences kodi'!$O$5:$O$222,'intervences kodi'!$N$5:$N$222,'Visi kodi'!A62,'intervences kodi'!$J$5:$J$222,'Visi kodi'!$G$2)+SUMIFS('intervences kodi'!$Q$5:$Q$222,'intervences kodi'!$P$5:$P$222,'Visi kodi'!A62,'intervences kodi'!$J$5:$J$222,'Visi kodi'!$G$2)+SUMIFS('intervences kodi'!$S$5:$S$222,'intervences kodi'!$R$5:$R$222,'Visi kodi'!A62,'intervences kodi'!$J$5:$J$222,'Visi kodi'!$G$2)+SUMIFS('intervences kodi'!$U$5:$U$222,'intervences kodi'!$T$5:$T$222,'Visi kodi'!A62,'intervences kodi'!$J$5:$J$222,'Visi kodi'!$G$2)+SUMIFS('intervences kodi'!$W$5:$W$222,'intervences kodi'!$V$5:$V$222,'Visi kodi'!A62,'intervences kodi'!$J$5:$J$222,'Visi kodi'!$G$2)</f>
        <v>0</v>
      </c>
      <c r="H62" s="108">
        <f t="shared" si="0"/>
        <v>49230000</v>
      </c>
      <c r="I62" s="108">
        <f t="shared" si="1"/>
        <v>0</v>
      </c>
      <c r="J62" s="108">
        <f t="shared" si="2"/>
        <v>49230000</v>
      </c>
      <c r="K62" s="169">
        <f t="shared" si="3"/>
        <v>0</v>
      </c>
      <c r="L62" s="108">
        <f>SUMIFS('intervences kodi'!$M$5:$M$222,'intervences kodi'!$L$5:$L$222,'Visi kodi'!A62,'intervences kodi'!$J$5:$J$222,'Visi kodi'!$L$2)+SUMIFS('intervences kodi'!$M$5:$M$222,'intervences kodi'!$N$5:$N$222,'Visi kodi'!A62,'intervences kodi'!$J$5:$J$222,'Visi kodi'!$L$2)+SUMIFS('intervences kodi'!$M$5:$M$222,'intervences kodi'!$P$5:$P$222,'Visi kodi'!A62,'intervences kodi'!$J$5:$J$222,'Visi kodi'!$L$2)+SUMIFS('intervences kodi'!$M$5:$M$222,'intervences kodi'!$R$5:$R$222,'Visi kodi'!A62,'intervences kodi'!$J$5:$J$222,'Visi kodi'!$L$2)+SUMIFS('intervences kodi'!$M$5:$M$222,'intervences kodi'!$T$5:$T$222,'Visi kodi'!A62,'intervences kodi'!$J$5:$J$222,'Visi kodi'!$L$2)+SUMIFS('intervences kodi'!$M$5:$M$222,'intervences kodi'!$V$5:$V$222,'Visi kodi'!A62,'intervences kodi'!$J$5:$J$222,'Visi kodi'!$L$2)</f>
        <v>0</v>
      </c>
      <c r="M62" s="86">
        <f t="shared" si="4"/>
        <v>0</v>
      </c>
      <c r="N62" s="181">
        <f t="shared" ref="N62:O64" si="5">F62</f>
        <v>49230000</v>
      </c>
      <c r="O62" s="181">
        <f t="shared" si="5"/>
        <v>0</v>
      </c>
    </row>
    <row r="63" spans="1:15" ht="11.15" customHeight="1" x14ac:dyDescent="0.2">
      <c r="A63" s="168">
        <v>59</v>
      </c>
      <c r="B63" s="64" t="s">
        <v>1707</v>
      </c>
      <c r="C63" s="173">
        <v>1</v>
      </c>
      <c r="D63" s="173">
        <v>1</v>
      </c>
      <c r="F63" s="108">
        <f>SUMIFS('intervences kodi'!$M$5:$M$222,'intervences kodi'!$L$5:$L$222,'Visi kodi'!A63,'intervences kodi'!$J$5:$J$222,'Visi kodi'!$F$2)+SUMIFS('intervences kodi'!$O$5:$O$222,'intervences kodi'!$N$5:$N$222,'Visi kodi'!A63,'intervences kodi'!$J$5:$J$222,'Visi kodi'!$F$2)+SUMIFS('intervences kodi'!$Q$5:$Q$222,'intervences kodi'!$P$5:$P$222,'Visi kodi'!A63,'intervences kodi'!$J$5:$J$222,'Visi kodi'!$F$2)+SUMIFS('intervences kodi'!$S$5:$S$222,'intervences kodi'!$R$5:$R$222,'Visi kodi'!A63,'intervences kodi'!$J$5:$J$222,'Visi kodi'!$F$2)+SUMIFS('intervences kodi'!$U$5:$U$222,'intervences kodi'!$T$5:$T$222,'Visi kodi'!A63,'intervences kodi'!$J$5:$J$222,'Visi kodi'!$F$2)+SUMIFS('intervences kodi'!$W$5:$W$222,'intervences kodi'!$V$5:$V$222,'Visi kodi'!A63,'intervences kodi'!$J$5:$J$222,'Visi kodi'!$F$2)</f>
        <v>76222476</v>
      </c>
      <c r="G63" s="108">
        <f>SUMIFS('intervences kodi'!$M$5:$M$222,'intervences kodi'!$L$5:$L$222,'Visi kodi'!A63,'intervences kodi'!$J$5:$J$222,'Visi kodi'!$G$2)+SUMIFS('intervences kodi'!$O$5:$O$222,'intervences kodi'!$N$5:$N$222,'Visi kodi'!A63,'intervences kodi'!$J$5:$J$222,'Visi kodi'!$G$2)+SUMIFS('intervences kodi'!$Q$5:$Q$222,'intervences kodi'!$P$5:$P$222,'Visi kodi'!A63,'intervences kodi'!$J$5:$J$222,'Visi kodi'!$G$2)+SUMIFS('intervences kodi'!$S$5:$S$222,'intervences kodi'!$R$5:$R$222,'Visi kodi'!A63,'intervences kodi'!$J$5:$J$222,'Visi kodi'!$G$2)+SUMIFS('intervences kodi'!$U$5:$U$222,'intervences kodi'!$T$5:$T$222,'Visi kodi'!A63,'intervences kodi'!$J$5:$J$222,'Visi kodi'!$G$2)+SUMIFS('intervences kodi'!$W$5:$W$222,'intervences kodi'!$V$5:$V$222,'Visi kodi'!A63,'intervences kodi'!$J$5:$J$222,'Visi kodi'!$G$2)</f>
        <v>0</v>
      </c>
      <c r="H63" s="108">
        <f t="shared" si="0"/>
        <v>76222476</v>
      </c>
      <c r="I63" s="108">
        <f t="shared" si="1"/>
        <v>0</v>
      </c>
      <c r="J63" s="108">
        <f t="shared" si="2"/>
        <v>76222476</v>
      </c>
      <c r="K63" s="169">
        <f t="shared" si="3"/>
        <v>0</v>
      </c>
      <c r="L63" s="108">
        <f>SUMIFS('intervences kodi'!$M$5:$M$222,'intervences kodi'!$L$5:$L$222,'Visi kodi'!A63,'intervences kodi'!$J$5:$J$222,'Visi kodi'!$L$2)+SUMIFS('intervences kodi'!$M$5:$M$222,'intervences kodi'!$N$5:$N$222,'Visi kodi'!A63,'intervences kodi'!$J$5:$J$222,'Visi kodi'!$L$2)+SUMIFS('intervences kodi'!$M$5:$M$222,'intervences kodi'!$P$5:$P$222,'Visi kodi'!A63,'intervences kodi'!$J$5:$J$222,'Visi kodi'!$L$2)+SUMIFS('intervences kodi'!$M$5:$M$222,'intervences kodi'!$R$5:$R$222,'Visi kodi'!A63,'intervences kodi'!$J$5:$J$222,'Visi kodi'!$L$2)+SUMIFS('intervences kodi'!$M$5:$M$222,'intervences kodi'!$T$5:$T$222,'Visi kodi'!A63,'intervences kodi'!$J$5:$J$222,'Visi kodi'!$L$2)+SUMIFS('intervences kodi'!$M$5:$M$222,'intervences kodi'!$V$5:$V$222,'Visi kodi'!A63,'intervences kodi'!$J$5:$J$222,'Visi kodi'!$L$2)</f>
        <v>0</v>
      </c>
      <c r="M63" s="86">
        <f t="shared" si="4"/>
        <v>0</v>
      </c>
      <c r="N63" s="182">
        <f t="shared" si="5"/>
        <v>76222476</v>
      </c>
      <c r="O63" s="182">
        <f t="shared" si="5"/>
        <v>0</v>
      </c>
    </row>
    <row r="64" spans="1:15" ht="11.15" customHeight="1" x14ac:dyDescent="0.2">
      <c r="A64" s="168">
        <v>60</v>
      </c>
      <c r="B64" s="64" t="s">
        <v>1708</v>
      </c>
      <c r="C64" s="173">
        <v>1</v>
      </c>
      <c r="D64" s="173">
        <v>1</v>
      </c>
      <c r="F64" s="108">
        <f>SUMIFS('intervences kodi'!$M$5:$M$222,'intervences kodi'!$L$5:$L$222,'Visi kodi'!A64,'intervences kodi'!$J$5:$J$222,'Visi kodi'!$F$2)+SUMIFS('intervences kodi'!$O$5:$O$222,'intervences kodi'!$N$5:$N$222,'Visi kodi'!A64,'intervences kodi'!$J$5:$J$222,'Visi kodi'!$F$2)+SUMIFS('intervences kodi'!$Q$5:$Q$222,'intervences kodi'!$P$5:$P$222,'Visi kodi'!A64,'intervences kodi'!$J$5:$J$222,'Visi kodi'!$F$2)+SUMIFS('intervences kodi'!$S$5:$S$222,'intervences kodi'!$R$5:$R$222,'Visi kodi'!A64,'intervences kodi'!$J$5:$J$222,'Visi kodi'!$F$2)+SUMIFS('intervences kodi'!$U$5:$U$222,'intervences kodi'!$T$5:$T$222,'Visi kodi'!A64,'intervences kodi'!$J$5:$J$222,'Visi kodi'!$F$2)+SUMIFS('intervences kodi'!$W$5:$W$222,'intervences kodi'!$V$5:$V$222,'Visi kodi'!A64,'intervences kodi'!$J$5:$J$222,'Visi kodi'!$F$2)</f>
        <v>47639063</v>
      </c>
      <c r="G64" s="108">
        <f>SUMIFS('intervences kodi'!$M$5:$M$222,'intervences kodi'!$L$5:$L$222,'Visi kodi'!A64,'intervences kodi'!$J$5:$J$222,'Visi kodi'!$G$2)+SUMIFS('intervences kodi'!$O$5:$O$222,'intervences kodi'!$N$5:$N$222,'Visi kodi'!A64,'intervences kodi'!$J$5:$J$222,'Visi kodi'!$G$2)+SUMIFS('intervences kodi'!$Q$5:$Q$222,'intervences kodi'!$P$5:$P$222,'Visi kodi'!A64,'intervences kodi'!$J$5:$J$222,'Visi kodi'!$G$2)+SUMIFS('intervences kodi'!$S$5:$S$222,'intervences kodi'!$R$5:$R$222,'Visi kodi'!A64,'intervences kodi'!$J$5:$J$222,'Visi kodi'!$G$2)+SUMIFS('intervences kodi'!$U$5:$U$222,'intervences kodi'!$T$5:$T$222,'Visi kodi'!A64,'intervences kodi'!$J$5:$J$222,'Visi kodi'!$G$2)+SUMIFS('intervences kodi'!$W$5:$W$222,'intervences kodi'!$V$5:$V$222,'Visi kodi'!A64,'intervences kodi'!$J$5:$J$222,'Visi kodi'!$G$2)</f>
        <v>0</v>
      </c>
      <c r="H64" s="108">
        <f t="shared" si="0"/>
        <v>47639063</v>
      </c>
      <c r="I64" s="108">
        <f t="shared" si="1"/>
        <v>0</v>
      </c>
      <c r="J64" s="108">
        <f t="shared" si="2"/>
        <v>47639063</v>
      </c>
      <c r="K64" s="169">
        <f t="shared" si="3"/>
        <v>0</v>
      </c>
      <c r="L64" s="108">
        <f>SUMIFS('intervences kodi'!$M$5:$M$222,'intervences kodi'!$L$5:$L$222,'Visi kodi'!A64,'intervences kodi'!$J$5:$J$222,'Visi kodi'!$L$2)+SUMIFS('intervences kodi'!$M$5:$M$222,'intervences kodi'!$N$5:$N$222,'Visi kodi'!A64,'intervences kodi'!$J$5:$J$222,'Visi kodi'!$L$2)+SUMIFS('intervences kodi'!$M$5:$M$222,'intervences kodi'!$P$5:$P$222,'Visi kodi'!A64,'intervences kodi'!$J$5:$J$222,'Visi kodi'!$L$2)+SUMIFS('intervences kodi'!$M$5:$M$222,'intervences kodi'!$R$5:$R$222,'Visi kodi'!A64,'intervences kodi'!$J$5:$J$222,'Visi kodi'!$L$2)+SUMIFS('intervences kodi'!$M$5:$M$222,'intervences kodi'!$T$5:$T$222,'Visi kodi'!A64,'intervences kodi'!$J$5:$J$222,'Visi kodi'!$L$2)+SUMIFS('intervences kodi'!$M$5:$M$222,'intervences kodi'!$V$5:$V$222,'Visi kodi'!A64,'intervences kodi'!$J$5:$J$222,'Visi kodi'!$L$2)</f>
        <v>0</v>
      </c>
      <c r="M64" s="86">
        <f t="shared" si="4"/>
        <v>0</v>
      </c>
      <c r="N64" s="182">
        <f t="shared" si="5"/>
        <v>47639063</v>
      </c>
      <c r="O64" s="182">
        <f t="shared" si="5"/>
        <v>0</v>
      </c>
    </row>
    <row r="65" spans="1:15" ht="11.15" customHeight="1" x14ac:dyDescent="0.2">
      <c r="A65" s="168">
        <v>61</v>
      </c>
      <c r="B65" s="64" t="s">
        <v>521</v>
      </c>
      <c r="C65" s="56">
        <v>0</v>
      </c>
      <c r="D65" s="173">
        <v>1</v>
      </c>
      <c r="F65" s="108">
        <f>SUMIFS('intervences kodi'!$M$5:$M$222,'intervences kodi'!$L$5:$L$222,'Visi kodi'!A65,'intervences kodi'!$J$5:$J$222,'Visi kodi'!$F$2)+SUMIFS('intervences kodi'!$O$5:$O$222,'intervences kodi'!$N$5:$N$222,'Visi kodi'!A65,'intervences kodi'!$J$5:$J$222,'Visi kodi'!$F$2)+SUMIFS('intervences kodi'!$Q$5:$Q$222,'intervences kodi'!$P$5:$P$222,'Visi kodi'!A65,'intervences kodi'!$J$5:$J$222,'Visi kodi'!$F$2)+SUMIFS('intervences kodi'!$S$5:$S$222,'intervences kodi'!$R$5:$R$222,'Visi kodi'!A65,'intervences kodi'!$J$5:$J$222,'Visi kodi'!$F$2)+SUMIFS('intervences kodi'!$U$5:$U$222,'intervences kodi'!$T$5:$T$222,'Visi kodi'!A65,'intervences kodi'!$J$5:$J$222,'Visi kodi'!$F$2)+SUMIFS('intervences kodi'!$W$5:$W$222,'intervences kodi'!$V$5:$V$222,'Visi kodi'!A65,'intervences kodi'!$J$5:$J$222,'Visi kodi'!$F$2)</f>
        <v>353514</v>
      </c>
      <c r="G65" s="108">
        <f>SUMIFS('intervences kodi'!$M$5:$M$222,'intervences kodi'!$L$5:$L$222,'Visi kodi'!A65,'intervences kodi'!$J$5:$J$222,'Visi kodi'!$G$2)+SUMIFS('intervences kodi'!$O$5:$O$222,'intervences kodi'!$N$5:$N$222,'Visi kodi'!A65,'intervences kodi'!$J$5:$J$222,'Visi kodi'!$G$2)+SUMIFS('intervences kodi'!$Q$5:$Q$222,'intervences kodi'!$P$5:$P$222,'Visi kodi'!A65,'intervences kodi'!$J$5:$J$222,'Visi kodi'!$G$2)+SUMIFS('intervences kodi'!$S$5:$S$222,'intervences kodi'!$R$5:$R$222,'Visi kodi'!A65,'intervences kodi'!$J$5:$J$222,'Visi kodi'!$G$2)+SUMIFS('intervences kodi'!$U$5:$U$222,'intervences kodi'!$T$5:$T$222,'Visi kodi'!A65,'intervences kodi'!$J$5:$J$222,'Visi kodi'!$G$2)+SUMIFS('intervences kodi'!$W$5:$W$222,'intervences kodi'!$V$5:$V$222,'Visi kodi'!A65,'intervences kodi'!$J$5:$J$222,'Visi kodi'!$G$2)</f>
        <v>0</v>
      </c>
      <c r="H65" s="108">
        <f t="shared" si="0"/>
        <v>0</v>
      </c>
      <c r="I65" s="108">
        <f t="shared" si="1"/>
        <v>0</v>
      </c>
      <c r="J65" s="108">
        <f t="shared" si="2"/>
        <v>353514</v>
      </c>
      <c r="K65" s="169">
        <f t="shared" si="3"/>
        <v>0</v>
      </c>
      <c r="L65" s="108">
        <f>SUMIFS('intervences kodi'!$M$5:$M$222,'intervences kodi'!$L$5:$L$222,'Visi kodi'!A65,'intervences kodi'!$J$5:$J$222,'Visi kodi'!$L$2)+SUMIFS('intervences kodi'!$M$5:$M$222,'intervences kodi'!$N$5:$N$222,'Visi kodi'!A65,'intervences kodi'!$J$5:$J$222,'Visi kodi'!$L$2)+SUMIFS('intervences kodi'!$M$5:$M$222,'intervences kodi'!$P$5:$P$222,'Visi kodi'!A65,'intervences kodi'!$J$5:$J$222,'Visi kodi'!$L$2)+SUMIFS('intervences kodi'!$M$5:$M$222,'intervences kodi'!$R$5:$R$222,'Visi kodi'!A65,'intervences kodi'!$J$5:$J$222,'Visi kodi'!$L$2)+SUMIFS('intervences kodi'!$M$5:$M$222,'intervences kodi'!$T$5:$T$222,'Visi kodi'!A65,'intervences kodi'!$J$5:$J$222,'Visi kodi'!$L$2)+SUMIFS('intervences kodi'!$M$5:$M$222,'intervences kodi'!$V$5:$V$222,'Visi kodi'!A65,'intervences kodi'!$J$5:$J$222,'Visi kodi'!$L$2)</f>
        <v>0</v>
      </c>
      <c r="M65" s="86">
        <f t="shared" si="4"/>
        <v>0</v>
      </c>
      <c r="N65" s="86"/>
      <c r="O65" s="86"/>
    </row>
    <row r="66" spans="1:15" ht="11.15" customHeight="1" x14ac:dyDescent="0.2">
      <c r="A66" s="168">
        <v>62</v>
      </c>
      <c r="B66" s="64" t="s">
        <v>383</v>
      </c>
      <c r="C66" s="56">
        <v>0</v>
      </c>
      <c r="D66" s="173">
        <v>1</v>
      </c>
      <c r="F66" s="108">
        <f>SUMIFS('intervences kodi'!$M$5:$M$222,'intervences kodi'!$L$5:$L$222,'Visi kodi'!A66,'intervences kodi'!$J$5:$J$222,'Visi kodi'!$F$2)+SUMIFS('intervences kodi'!$O$5:$O$222,'intervences kodi'!$N$5:$N$222,'Visi kodi'!A66,'intervences kodi'!$J$5:$J$222,'Visi kodi'!$F$2)+SUMIFS('intervences kodi'!$Q$5:$Q$222,'intervences kodi'!$P$5:$P$222,'Visi kodi'!A66,'intervences kodi'!$J$5:$J$222,'Visi kodi'!$F$2)+SUMIFS('intervences kodi'!$S$5:$S$222,'intervences kodi'!$R$5:$R$222,'Visi kodi'!A66,'intervences kodi'!$J$5:$J$222,'Visi kodi'!$F$2)+SUMIFS('intervences kodi'!$U$5:$U$222,'intervences kodi'!$T$5:$T$222,'Visi kodi'!A66,'intervences kodi'!$J$5:$J$222,'Visi kodi'!$F$2)+SUMIFS('intervences kodi'!$W$5:$W$222,'intervences kodi'!$V$5:$V$222,'Visi kodi'!A66,'intervences kodi'!$J$5:$J$222,'Visi kodi'!$F$2)</f>
        <v>0</v>
      </c>
      <c r="G66" s="108">
        <f>SUMIFS('intervences kodi'!$M$5:$M$222,'intervences kodi'!$L$5:$L$222,'Visi kodi'!A66,'intervences kodi'!$J$5:$J$222,'Visi kodi'!$G$2)+SUMIFS('intervences kodi'!$O$5:$O$222,'intervences kodi'!$N$5:$N$222,'Visi kodi'!A66,'intervences kodi'!$J$5:$J$222,'Visi kodi'!$G$2)+SUMIFS('intervences kodi'!$Q$5:$Q$222,'intervences kodi'!$P$5:$P$222,'Visi kodi'!A66,'intervences kodi'!$J$5:$J$222,'Visi kodi'!$G$2)+SUMIFS('intervences kodi'!$S$5:$S$222,'intervences kodi'!$R$5:$R$222,'Visi kodi'!A66,'intervences kodi'!$J$5:$J$222,'Visi kodi'!$G$2)+SUMIFS('intervences kodi'!$U$5:$U$222,'intervences kodi'!$T$5:$T$222,'Visi kodi'!A66,'intervences kodi'!$J$5:$J$222,'Visi kodi'!$G$2)+SUMIFS('intervences kodi'!$W$5:$W$222,'intervences kodi'!$V$5:$V$222,'Visi kodi'!A66,'intervences kodi'!$J$5:$J$222,'Visi kodi'!$G$2)</f>
        <v>0</v>
      </c>
      <c r="H66" s="108">
        <f t="shared" si="0"/>
        <v>0</v>
      </c>
      <c r="I66" s="108">
        <f t="shared" si="1"/>
        <v>0</v>
      </c>
      <c r="J66" s="108">
        <f t="shared" si="2"/>
        <v>0</v>
      </c>
      <c r="K66" s="169">
        <f t="shared" si="3"/>
        <v>0</v>
      </c>
      <c r="L66" s="108">
        <f>SUMIFS('intervences kodi'!$M$5:$M$222,'intervences kodi'!$L$5:$L$222,'Visi kodi'!A66,'intervences kodi'!$J$5:$J$222,'Visi kodi'!$L$2)+SUMIFS('intervences kodi'!$M$5:$M$222,'intervences kodi'!$N$5:$N$222,'Visi kodi'!A66,'intervences kodi'!$J$5:$J$222,'Visi kodi'!$L$2)+SUMIFS('intervences kodi'!$M$5:$M$222,'intervences kodi'!$P$5:$P$222,'Visi kodi'!A66,'intervences kodi'!$J$5:$J$222,'Visi kodi'!$L$2)+SUMIFS('intervences kodi'!$M$5:$M$222,'intervences kodi'!$R$5:$R$222,'Visi kodi'!A66,'intervences kodi'!$J$5:$J$222,'Visi kodi'!$L$2)+SUMIFS('intervences kodi'!$M$5:$M$222,'intervences kodi'!$T$5:$T$222,'Visi kodi'!A66,'intervences kodi'!$J$5:$J$222,'Visi kodi'!$L$2)+SUMIFS('intervences kodi'!$M$5:$M$222,'intervences kodi'!$V$5:$V$222,'Visi kodi'!A66,'intervences kodi'!$J$5:$J$222,'Visi kodi'!$L$2)</f>
        <v>0</v>
      </c>
      <c r="M66" s="86">
        <f t="shared" si="4"/>
        <v>0</v>
      </c>
      <c r="N66" s="86"/>
      <c r="O66" s="86"/>
    </row>
    <row r="67" spans="1:15" ht="11.15" customHeight="1" x14ac:dyDescent="0.2">
      <c r="A67" s="168">
        <v>63</v>
      </c>
      <c r="B67" s="180" t="s">
        <v>1709</v>
      </c>
      <c r="C67" s="172">
        <v>0.4</v>
      </c>
      <c r="D67" s="173">
        <v>1</v>
      </c>
      <c r="F67" s="108">
        <f>SUMIFS('intervences kodi'!$M$5:$M$222,'intervences kodi'!$L$5:$L$222,'Visi kodi'!A67,'intervences kodi'!$J$5:$J$222,'Visi kodi'!$F$2)+SUMIFS('intervences kodi'!$O$5:$O$222,'intervences kodi'!$N$5:$N$222,'Visi kodi'!A67,'intervences kodi'!$J$5:$J$222,'Visi kodi'!$F$2)+SUMIFS('intervences kodi'!$Q$5:$Q$222,'intervences kodi'!$P$5:$P$222,'Visi kodi'!A67,'intervences kodi'!$J$5:$J$222,'Visi kodi'!$F$2)+SUMIFS('intervences kodi'!$S$5:$S$222,'intervences kodi'!$R$5:$R$222,'Visi kodi'!A67,'intervences kodi'!$J$5:$J$222,'Visi kodi'!$F$2)+SUMIFS('intervences kodi'!$U$5:$U$222,'intervences kodi'!$T$5:$T$222,'Visi kodi'!A67,'intervences kodi'!$J$5:$J$222,'Visi kodi'!$F$2)+SUMIFS('intervences kodi'!$W$5:$W$222,'intervences kodi'!$V$5:$V$222,'Visi kodi'!A67,'intervences kodi'!$J$5:$J$222,'Visi kodi'!$F$2)</f>
        <v>0</v>
      </c>
      <c r="G67" s="108">
        <f>SUMIFS('intervences kodi'!$M$5:$M$222,'intervences kodi'!$L$5:$L$222,'Visi kodi'!A67,'intervences kodi'!$J$5:$J$222,'Visi kodi'!$G$2)+SUMIFS('intervences kodi'!$O$5:$O$222,'intervences kodi'!$N$5:$N$222,'Visi kodi'!A67,'intervences kodi'!$J$5:$J$222,'Visi kodi'!$G$2)+SUMIFS('intervences kodi'!$Q$5:$Q$222,'intervences kodi'!$P$5:$P$222,'Visi kodi'!A67,'intervences kodi'!$J$5:$J$222,'Visi kodi'!$G$2)+SUMIFS('intervences kodi'!$S$5:$S$222,'intervences kodi'!$R$5:$R$222,'Visi kodi'!A67,'intervences kodi'!$J$5:$J$222,'Visi kodi'!$G$2)+SUMIFS('intervences kodi'!$U$5:$U$222,'intervences kodi'!$T$5:$T$222,'Visi kodi'!A67,'intervences kodi'!$J$5:$J$222,'Visi kodi'!$G$2)+SUMIFS('intervences kodi'!$W$5:$W$222,'intervences kodi'!$V$5:$V$222,'Visi kodi'!A67,'intervences kodi'!$J$5:$J$222,'Visi kodi'!$G$2)</f>
        <v>0</v>
      </c>
      <c r="H67" s="108">
        <f t="shared" si="0"/>
        <v>0</v>
      </c>
      <c r="I67" s="108">
        <f t="shared" si="1"/>
        <v>0</v>
      </c>
      <c r="J67" s="108">
        <f t="shared" si="2"/>
        <v>0</v>
      </c>
      <c r="K67" s="169">
        <f t="shared" si="3"/>
        <v>0</v>
      </c>
      <c r="L67" s="108">
        <f>SUMIFS('intervences kodi'!$M$5:$M$222,'intervences kodi'!$L$5:$L$222,'Visi kodi'!A67,'intervences kodi'!$J$5:$J$222,'Visi kodi'!$L$2)+SUMIFS('intervences kodi'!$M$5:$M$222,'intervences kodi'!$N$5:$N$222,'Visi kodi'!A67,'intervences kodi'!$J$5:$J$222,'Visi kodi'!$L$2)+SUMIFS('intervences kodi'!$M$5:$M$222,'intervences kodi'!$P$5:$P$222,'Visi kodi'!A67,'intervences kodi'!$J$5:$J$222,'Visi kodi'!$L$2)+SUMIFS('intervences kodi'!$M$5:$M$222,'intervences kodi'!$R$5:$R$222,'Visi kodi'!A67,'intervences kodi'!$J$5:$J$222,'Visi kodi'!$L$2)+SUMIFS('intervences kodi'!$M$5:$M$222,'intervences kodi'!$T$5:$T$222,'Visi kodi'!A67,'intervences kodi'!$J$5:$J$222,'Visi kodi'!$L$2)+SUMIFS('intervences kodi'!$M$5:$M$222,'intervences kodi'!$V$5:$V$222,'Visi kodi'!A67,'intervences kodi'!$J$5:$J$222,'Visi kodi'!$L$2)</f>
        <v>0</v>
      </c>
      <c r="M67" s="86">
        <f t="shared" si="4"/>
        <v>0</v>
      </c>
      <c r="N67" s="86"/>
      <c r="O67" s="86"/>
    </row>
    <row r="68" spans="1:15" ht="11.15" customHeight="1" x14ac:dyDescent="0.2">
      <c r="A68" s="168">
        <v>64</v>
      </c>
      <c r="B68" s="64" t="s">
        <v>384</v>
      </c>
      <c r="C68" s="172">
        <v>0.4</v>
      </c>
      <c r="D68" s="173">
        <v>1</v>
      </c>
      <c r="F68" s="108">
        <f>SUMIFS('intervences kodi'!$M$5:$M$222,'intervences kodi'!$L$5:$L$222,'Visi kodi'!A68,'intervences kodi'!$J$5:$J$222,'Visi kodi'!$F$2)+SUMIFS('intervences kodi'!$O$5:$O$222,'intervences kodi'!$N$5:$N$222,'Visi kodi'!A68,'intervences kodi'!$J$5:$J$222,'Visi kodi'!$F$2)+SUMIFS('intervences kodi'!$Q$5:$Q$222,'intervences kodi'!$P$5:$P$222,'Visi kodi'!A68,'intervences kodi'!$J$5:$J$222,'Visi kodi'!$F$2)+SUMIFS('intervences kodi'!$S$5:$S$222,'intervences kodi'!$R$5:$R$222,'Visi kodi'!A68,'intervences kodi'!$J$5:$J$222,'Visi kodi'!$F$2)+SUMIFS('intervences kodi'!$U$5:$U$222,'intervences kodi'!$T$5:$T$222,'Visi kodi'!A68,'intervences kodi'!$J$5:$J$222,'Visi kodi'!$F$2)+SUMIFS('intervences kodi'!$W$5:$W$222,'intervences kodi'!$V$5:$V$222,'Visi kodi'!A68,'intervences kodi'!$J$5:$J$222,'Visi kodi'!$F$2)</f>
        <v>46753085</v>
      </c>
      <c r="G68" s="108">
        <f>SUMIFS('intervences kodi'!$M$5:$M$222,'intervences kodi'!$L$5:$L$222,'Visi kodi'!A68,'intervences kodi'!$J$5:$J$222,'Visi kodi'!$G$2)+SUMIFS('intervences kodi'!$O$5:$O$222,'intervences kodi'!$N$5:$N$222,'Visi kodi'!A68,'intervences kodi'!$J$5:$J$222,'Visi kodi'!$G$2)+SUMIFS('intervences kodi'!$Q$5:$Q$222,'intervences kodi'!$P$5:$P$222,'Visi kodi'!A68,'intervences kodi'!$J$5:$J$222,'Visi kodi'!$G$2)+SUMIFS('intervences kodi'!$S$5:$S$222,'intervences kodi'!$R$5:$R$222,'Visi kodi'!A68,'intervences kodi'!$J$5:$J$222,'Visi kodi'!$G$2)+SUMIFS('intervences kodi'!$U$5:$U$222,'intervences kodi'!$T$5:$T$222,'Visi kodi'!A68,'intervences kodi'!$J$5:$J$222,'Visi kodi'!$G$2)+SUMIFS('intervences kodi'!$W$5:$W$222,'intervences kodi'!$V$5:$V$222,'Visi kodi'!A68,'intervences kodi'!$J$5:$J$222,'Visi kodi'!$G$2)</f>
        <v>0</v>
      </c>
      <c r="H68" s="108">
        <f t="shared" si="0"/>
        <v>18701234</v>
      </c>
      <c r="I68" s="108">
        <f t="shared" si="1"/>
        <v>0</v>
      </c>
      <c r="J68" s="108">
        <f t="shared" si="2"/>
        <v>46753085</v>
      </c>
      <c r="K68" s="169">
        <f t="shared" si="3"/>
        <v>0</v>
      </c>
      <c r="L68" s="108">
        <f>SUMIFS('intervences kodi'!$M$5:$M$222,'intervences kodi'!$L$5:$L$222,'Visi kodi'!A68,'intervences kodi'!$J$5:$J$222,'Visi kodi'!$L$2)+SUMIFS('intervences kodi'!$M$5:$M$222,'intervences kodi'!$N$5:$N$222,'Visi kodi'!A68,'intervences kodi'!$J$5:$J$222,'Visi kodi'!$L$2)+SUMIFS('intervences kodi'!$M$5:$M$222,'intervences kodi'!$P$5:$P$222,'Visi kodi'!A68,'intervences kodi'!$J$5:$J$222,'Visi kodi'!$L$2)+SUMIFS('intervences kodi'!$M$5:$M$222,'intervences kodi'!$R$5:$R$222,'Visi kodi'!A68,'intervences kodi'!$J$5:$J$222,'Visi kodi'!$L$2)+SUMIFS('intervences kodi'!$M$5:$M$222,'intervences kodi'!$T$5:$T$222,'Visi kodi'!A68,'intervences kodi'!$J$5:$J$222,'Visi kodi'!$L$2)+SUMIFS('intervences kodi'!$M$5:$M$222,'intervences kodi'!$V$5:$V$222,'Visi kodi'!A68,'intervences kodi'!$J$5:$J$222,'Visi kodi'!$L$2)</f>
        <v>0</v>
      </c>
      <c r="M68" s="86">
        <f t="shared" si="4"/>
        <v>0</v>
      </c>
      <c r="N68" s="86"/>
      <c r="O68" s="86"/>
    </row>
    <row r="69" spans="1:15" ht="11.15" customHeight="1" x14ac:dyDescent="0.2">
      <c r="A69" s="168">
        <v>65</v>
      </c>
      <c r="B69" s="64" t="s">
        <v>385</v>
      </c>
      <c r="C69" s="56">
        <v>0</v>
      </c>
      <c r="D69" s="173">
        <v>1</v>
      </c>
      <c r="F69" s="108">
        <f>SUMIFS('intervences kodi'!$M$5:$M$222,'intervences kodi'!$L$5:$L$222,'Visi kodi'!A69,'intervences kodi'!$J$5:$J$222,'Visi kodi'!$F$2)+SUMIFS('intervences kodi'!$O$5:$O$222,'intervences kodi'!$N$5:$N$222,'Visi kodi'!A69,'intervences kodi'!$J$5:$J$222,'Visi kodi'!$F$2)+SUMIFS('intervences kodi'!$Q$5:$Q$222,'intervences kodi'!$P$5:$P$222,'Visi kodi'!A69,'intervences kodi'!$J$5:$J$222,'Visi kodi'!$F$2)+SUMIFS('intervences kodi'!$S$5:$S$222,'intervences kodi'!$R$5:$R$222,'Visi kodi'!A69,'intervences kodi'!$J$5:$J$222,'Visi kodi'!$F$2)+SUMIFS('intervences kodi'!$U$5:$U$222,'intervences kodi'!$T$5:$T$222,'Visi kodi'!A69,'intervences kodi'!$J$5:$J$222,'Visi kodi'!$F$2)+SUMIFS('intervences kodi'!$W$5:$W$222,'intervences kodi'!$V$5:$V$222,'Visi kodi'!A69,'intervences kodi'!$J$5:$J$222,'Visi kodi'!$F$2)</f>
        <v>10138831</v>
      </c>
      <c r="G69" s="108">
        <f>SUMIFS('intervences kodi'!$M$5:$M$222,'intervences kodi'!$L$5:$L$222,'Visi kodi'!A69,'intervences kodi'!$J$5:$J$222,'Visi kodi'!$G$2)+SUMIFS('intervences kodi'!$O$5:$O$222,'intervences kodi'!$N$5:$N$222,'Visi kodi'!A69,'intervences kodi'!$J$5:$J$222,'Visi kodi'!$G$2)+SUMIFS('intervences kodi'!$Q$5:$Q$222,'intervences kodi'!$P$5:$P$222,'Visi kodi'!A69,'intervences kodi'!$J$5:$J$222,'Visi kodi'!$G$2)+SUMIFS('intervences kodi'!$S$5:$S$222,'intervences kodi'!$R$5:$R$222,'Visi kodi'!A69,'intervences kodi'!$J$5:$J$222,'Visi kodi'!$G$2)+SUMIFS('intervences kodi'!$U$5:$U$222,'intervences kodi'!$T$5:$T$222,'Visi kodi'!A69,'intervences kodi'!$J$5:$J$222,'Visi kodi'!$G$2)+SUMIFS('intervences kodi'!$W$5:$W$222,'intervences kodi'!$V$5:$V$222,'Visi kodi'!A69,'intervences kodi'!$J$5:$J$222,'Visi kodi'!$G$2)</f>
        <v>0</v>
      </c>
      <c r="H69" s="108">
        <f t="shared" ref="H69:H132" si="6">F69*C69</f>
        <v>0</v>
      </c>
      <c r="I69" s="108">
        <f t="shared" ref="I69:I132" si="7">G69*C69</f>
        <v>0</v>
      </c>
      <c r="J69" s="108">
        <f t="shared" ref="J69:J132" si="8">F69*D69</f>
        <v>10138831</v>
      </c>
      <c r="K69" s="169">
        <f t="shared" ref="K69:K132" si="9">G69*D69</f>
        <v>0</v>
      </c>
      <c r="L69" s="108">
        <f>SUMIFS('intervences kodi'!$M$5:$M$222,'intervences kodi'!$L$5:$L$222,'Visi kodi'!A69,'intervences kodi'!$J$5:$J$222,'Visi kodi'!$L$2)+SUMIFS('intervences kodi'!$M$5:$M$222,'intervences kodi'!$N$5:$N$222,'Visi kodi'!A69,'intervences kodi'!$J$5:$J$222,'Visi kodi'!$L$2)+SUMIFS('intervences kodi'!$M$5:$M$222,'intervences kodi'!$P$5:$P$222,'Visi kodi'!A69,'intervences kodi'!$J$5:$J$222,'Visi kodi'!$L$2)+SUMIFS('intervences kodi'!$M$5:$M$222,'intervences kodi'!$R$5:$R$222,'Visi kodi'!A69,'intervences kodi'!$J$5:$J$222,'Visi kodi'!$L$2)+SUMIFS('intervences kodi'!$M$5:$M$222,'intervences kodi'!$T$5:$T$222,'Visi kodi'!A69,'intervences kodi'!$J$5:$J$222,'Visi kodi'!$L$2)+SUMIFS('intervences kodi'!$M$5:$M$222,'intervences kodi'!$V$5:$V$222,'Visi kodi'!A69,'intervences kodi'!$J$5:$J$222,'Visi kodi'!$L$2)</f>
        <v>0</v>
      </c>
      <c r="M69" s="86">
        <f t="shared" si="4"/>
        <v>0</v>
      </c>
      <c r="N69" s="182">
        <f>F69</f>
        <v>10138831</v>
      </c>
      <c r="O69" s="182">
        <f>G69</f>
        <v>0</v>
      </c>
    </row>
    <row r="70" spans="1:15" ht="11.15" customHeight="1" x14ac:dyDescent="0.2">
      <c r="A70" s="168">
        <v>66</v>
      </c>
      <c r="B70" s="180" t="s">
        <v>1710</v>
      </c>
      <c r="C70" s="172">
        <v>0.4</v>
      </c>
      <c r="D70" s="173">
        <v>1</v>
      </c>
      <c r="F70" s="108">
        <f>SUMIFS('intervences kodi'!$M$5:$M$222,'intervences kodi'!$L$5:$L$222,'Visi kodi'!A70,'intervences kodi'!$J$5:$J$222,'Visi kodi'!$F$2)+SUMIFS('intervences kodi'!$O$5:$O$222,'intervences kodi'!$N$5:$N$222,'Visi kodi'!A70,'intervences kodi'!$J$5:$J$222,'Visi kodi'!$F$2)+SUMIFS('intervences kodi'!$Q$5:$Q$222,'intervences kodi'!$P$5:$P$222,'Visi kodi'!A70,'intervences kodi'!$J$5:$J$222,'Visi kodi'!$F$2)+SUMIFS('intervences kodi'!$S$5:$S$222,'intervences kodi'!$R$5:$R$222,'Visi kodi'!A70,'intervences kodi'!$J$5:$J$222,'Visi kodi'!$F$2)+SUMIFS('intervences kodi'!$U$5:$U$222,'intervences kodi'!$T$5:$T$222,'Visi kodi'!A70,'intervences kodi'!$J$5:$J$222,'Visi kodi'!$F$2)+SUMIFS('intervences kodi'!$W$5:$W$222,'intervences kodi'!$V$5:$V$222,'Visi kodi'!A70,'intervences kodi'!$J$5:$J$222,'Visi kodi'!$F$2)</f>
        <v>0</v>
      </c>
      <c r="G70" s="108">
        <f>SUMIFS('intervences kodi'!$M$5:$M$222,'intervences kodi'!$L$5:$L$222,'Visi kodi'!A70,'intervences kodi'!$J$5:$J$222,'Visi kodi'!$G$2)+SUMIFS('intervences kodi'!$O$5:$O$222,'intervences kodi'!$N$5:$N$222,'Visi kodi'!A70,'intervences kodi'!$J$5:$J$222,'Visi kodi'!$G$2)+SUMIFS('intervences kodi'!$Q$5:$Q$222,'intervences kodi'!$P$5:$P$222,'Visi kodi'!A70,'intervences kodi'!$J$5:$J$222,'Visi kodi'!$G$2)+SUMIFS('intervences kodi'!$S$5:$S$222,'intervences kodi'!$R$5:$R$222,'Visi kodi'!A70,'intervences kodi'!$J$5:$J$222,'Visi kodi'!$G$2)+SUMIFS('intervences kodi'!$U$5:$U$222,'intervences kodi'!$T$5:$T$222,'Visi kodi'!A70,'intervences kodi'!$J$5:$J$222,'Visi kodi'!$G$2)+SUMIFS('intervences kodi'!$W$5:$W$222,'intervences kodi'!$V$5:$V$222,'Visi kodi'!A70,'intervences kodi'!$J$5:$J$222,'Visi kodi'!$G$2)</f>
        <v>0</v>
      </c>
      <c r="H70" s="108">
        <f t="shared" si="6"/>
        <v>0</v>
      </c>
      <c r="I70" s="108">
        <f t="shared" si="7"/>
        <v>0</v>
      </c>
      <c r="J70" s="108">
        <f t="shared" si="8"/>
        <v>0</v>
      </c>
      <c r="K70" s="169">
        <f t="shared" si="9"/>
        <v>0</v>
      </c>
      <c r="L70" s="108">
        <f>SUMIFS('intervences kodi'!$M$5:$M$222,'intervences kodi'!$L$5:$L$222,'Visi kodi'!A70,'intervences kodi'!$J$5:$J$222,'Visi kodi'!$L$2)+SUMIFS('intervences kodi'!$M$5:$M$222,'intervences kodi'!$N$5:$N$222,'Visi kodi'!A70,'intervences kodi'!$J$5:$J$222,'Visi kodi'!$L$2)+SUMIFS('intervences kodi'!$M$5:$M$222,'intervences kodi'!$P$5:$P$222,'Visi kodi'!A70,'intervences kodi'!$J$5:$J$222,'Visi kodi'!$L$2)+SUMIFS('intervences kodi'!$M$5:$M$222,'intervences kodi'!$R$5:$R$222,'Visi kodi'!A70,'intervences kodi'!$J$5:$J$222,'Visi kodi'!$L$2)+SUMIFS('intervences kodi'!$M$5:$M$222,'intervences kodi'!$T$5:$T$222,'Visi kodi'!A70,'intervences kodi'!$J$5:$J$222,'Visi kodi'!$L$2)+SUMIFS('intervences kodi'!$M$5:$M$222,'intervences kodi'!$V$5:$V$222,'Visi kodi'!A70,'intervences kodi'!$J$5:$J$222,'Visi kodi'!$L$2)</f>
        <v>0</v>
      </c>
      <c r="M70" s="86">
        <f t="shared" si="4"/>
        <v>0</v>
      </c>
      <c r="N70" s="182">
        <f>F70</f>
        <v>0</v>
      </c>
      <c r="O70" s="182">
        <f>G70</f>
        <v>0</v>
      </c>
    </row>
    <row r="71" spans="1:15" ht="11.15" customHeight="1" x14ac:dyDescent="0.2">
      <c r="A71" s="168">
        <v>67</v>
      </c>
      <c r="B71" s="64" t="s">
        <v>386</v>
      </c>
      <c r="C71" s="172">
        <v>0.4</v>
      </c>
      <c r="D71" s="173">
        <v>1</v>
      </c>
      <c r="F71" s="108">
        <f>SUMIFS('intervences kodi'!$M$5:$M$222,'intervences kodi'!$L$5:$L$222,'Visi kodi'!A71,'intervences kodi'!$J$5:$J$222,'Visi kodi'!$F$2)+SUMIFS('intervences kodi'!$O$5:$O$222,'intervences kodi'!$N$5:$N$222,'Visi kodi'!A71,'intervences kodi'!$J$5:$J$222,'Visi kodi'!$F$2)+SUMIFS('intervences kodi'!$Q$5:$Q$222,'intervences kodi'!$P$5:$P$222,'Visi kodi'!A71,'intervences kodi'!$J$5:$J$222,'Visi kodi'!$F$2)+SUMIFS('intervences kodi'!$S$5:$S$222,'intervences kodi'!$R$5:$R$222,'Visi kodi'!A71,'intervences kodi'!$J$5:$J$222,'Visi kodi'!$F$2)+SUMIFS('intervences kodi'!$U$5:$U$222,'intervences kodi'!$T$5:$T$222,'Visi kodi'!A71,'intervences kodi'!$J$5:$J$222,'Visi kodi'!$F$2)+SUMIFS('intervences kodi'!$W$5:$W$222,'intervences kodi'!$V$5:$V$222,'Visi kodi'!A71,'intervences kodi'!$J$5:$J$222,'Visi kodi'!$F$2)</f>
        <v>0</v>
      </c>
      <c r="G71" s="108">
        <f>SUMIFS('intervences kodi'!$M$5:$M$222,'intervences kodi'!$L$5:$L$222,'Visi kodi'!A71,'intervences kodi'!$J$5:$J$222,'Visi kodi'!$G$2)+SUMIFS('intervences kodi'!$O$5:$O$222,'intervences kodi'!$N$5:$N$222,'Visi kodi'!A71,'intervences kodi'!$J$5:$J$222,'Visi kodi'!$G$2)+SUMIFS('intervences kodi'!$Q$5:$Q$222,'intervences kodi'!$P$5:$P$222,'Visi kodi'!A71,'intervences kodi'!$J$5:$J$222,'Visi kodi'!$G$2)+SUMIFS('intervences kodi'!$S$5:$S$222,'intervences kodi'!$R$5:$R$222,'Visi kodi'!A71,'intervences kodi'!$J$5:$J$222,'Visi kodi'!$G$2)+SUMIFS('intervences kodi'!$U$5:$U$222,'intervences kodi'!$T$5:$T$222,'Visi kodi'!A71,'intervences kodi'!$J$5:$J$222,'Visi kodi'!$G$2)+SUMIFS('intervences kodi'!$W$5:$W$222,'intervences kodi'!$V$5:$V$222,'Visi kodi'!A71,'intervences kodi'!$J$5:$J$222,'Visi kodi'!$G$2)</f>
        <v>60857763</v>
      </c>
      <c r="H71" s="108">
        <f t="shared" si="6"/>
        <v>0</v>
      </c>
      <c r="I71" s="108">
        <f t="shared" si="7"/>
        <v>24343105.200000003</v>
      </c>
      <c r="J71" s="108">
        <f t="shared" si="8"/>
        <v>0</v>
      </c>
      <c r="K71" s="169">
        <f t="shared" si="9"/>
        <v>60857763</v>
      </c>
      <c r="L71" s="108">
        <f>SUMIFS('intervences kodi'!$M$5:$M$222,'intervences kodi'!$L$5:$L$222,'Visi kodi'!A71,'intervences kodi'!$J$5:$J$222,'Visi kodi'!$L$2)+SUMIFS('intervences kodi'!$M$5:$M$222,'intervences kodi'!$N$5:$N$222,'Visi kodi'!A71,'intervences kodi'!$J$5:$J$222,'Visi kodi'!$L$2)+SUMIFS('intervences kodi'!$M$5:$M$222,'intervences kodi'!$P$5:$P$222,'Visi kodi'!A71,'intervences kodi'!$J$5:$J$222,'Visi kodi'!$L$2)+SUMIFS('intervences kodi'!$M$5:$M$222,'intervences kodi'!$R$5:$R$222,'Visi kodi'!A71,'intervences kodi'!$J$5:$J$222,'Visi kodi'!$L$2)+SUMIFS('intervences kodi'!$M$5:$M$222,'intervences kodi'!$T$5:$T$222,'Visi kodi'!A71,'intervences kodi'!$J$5:$J$222,'Visi kodi'!$L$2)+SUMIFS('intervences kodi'!$M$5:$M$222,'intervences kodi'!$V$5:$V$222,'Visi kodi'!A71,'intervences kodi'!$J$5:$J$222,'Visi kodi'!$L$2)</f>
        <v>0</v>
      </c>
      <c r="M71" s="86">
        <f t="shared" si="4"/>
        <v>0</v>
      </c>
      <c r="N71" s="86"/>
      <c r="O71" s="86"/>
    </row>
    <row r="72" spans="1:15" ht="11.15" customHeight="1" x14ac:dyDescent="0.2">
      <c r="A72" s="168">
        <v>68</v>
      </c>
      <c r="B72" s="64" t="s">
        <v>387</v>
      </c>
      <c r="C72" s="56">
        <v>0</v>
      </c>
      <c r="D72" s="173">
        <v>1</v>
      </c>
      <c r="F72" s="108">
        <f>SUMIFS('intervences kodi'!$M$5:$M$222,'intervences kodi'!$L$5:$L$222,'Visi kodi'!A72,'intervences kodi'!$J$5:$J$222,'Visi kodi'!$F$2)+SUMIFS('intervences kodi'!$O$5:$O$222,'intervences kodi'!$N$5:$N$222,'Visi kodi'!A72,'intervences kodi'!$J$5:$J$222,'Visi kodi'!$F$2)+SUMIFS('intervences kodi'!$Q$5:$Q$222,'intervences kodi'!$P$5:$P$222,'Visi kodi'!A72,'intervences kodi'!$J$5:$J$222,'Visi kodi'!$F$2)+SUMIFS('intervences kodi'!$S$5:$S$222,'intervences kodi'!$R$5:$R$222,'Visi kodi'!A72,'intervences kodi'!$J$5:$J$222,'Visi kodi'!$F$2)+SUMIFS('intervences kodi'!$U$5:$U$222,'intervences kodi'!$T$5:$T$222,'Visi kodi'!A72,'intervences kodi'!$J$5:$J$222,'Visi kodi'!$F$2)+SUMIFS('intervences kodi'!$W$5:$W$222,'intervences kodi'!$V$5:$V$222,'Visi kodi'!A72,'intervences kodi'!$J$5:$J$222,'Visi kodi'!$F$2)</f>
        <v>0</v>
      </c>
      <c r="G72" s="108">
        <f>SUMIFS('intervences kodi'!$M$5:$M$222,'intervences kodi'!$L$5:$L$222,'Visi kodi'!A72,'intervences kodi'!$J$5:$J$222,'Visi kodi'!$G$2)+SUMIFS('intervences kodi'!$O$5:$O$222,'intervences kodi'!$N$5:$N$222,'Visi kodi'!A72,'intervences kodi'!$J$5:$J$222,'Visi kodi'!$G$2)+SUMIFS('intervences kodi'!$Q$5:$Q$222,'intervences kodi'!$P$5:$P$222,'Visi kodi'!A72,'intervences kodi'!$J$5:$J$222,'Visi kodi'!$G$2)+SUMIFS('intervences kodi'!$S$5:$S$222,'intervences kodi'!$R$5:$R$222,'Visi kodi'!A72,'intervences kodi'!$J$5:$J$222,'Visi kodi'!$G$2)+SUMIFS('intervences kodi'!$U$5:$U$222,'intervences kodi'!$T$5:$T$222,'Visi kodi'!A72,'intervences kodi'!$J$5:$J$222,'Visi kodi'!$G$2)+SUMIFS('intervences kodi'!$W$5:$W$222,'intervences kodi'!$V$5:$V$222,'Visi kodi'!A72,'intervences kodi'!$J$5:$J$222,'Visi kodi'!$G$2)</f>
        <v>0</v>
      </c>
      <c r="H72" s="108">
        <f t="shared" si="6"/>
        <v>0</v>
      </c>
      <c r="I72" s="108">
        <f t="shared" si="7"/>
        <v>0</v>
      </c>
      <c r="J72" s="108">
        <f t="shared" si="8"/>
        <v>0</v>
      </c>
      <c r="K72" s="169">
        <f t="shared" si="9"/>
        <v>0</v>
      </c>
      <c r="L72" s="108">
        <f>SUMIFS('intervences kodi'!$M$5:$M$222,'intervences kodi'!$L$5:$L$222,'Visi kodi'!A72,'intervences kodi'!$J$5:$J$222,'Visi kodi'!$L$2)+SUMIFS('intervences kodi'!$M$5:$M$222,'intervences kodi'!$N$5:$N$222,'Visi kodi'!A72,'intervences kodi'!$J$5:$J$222,'Visi kodi'!$L$2)+SUMIFS('intervences kodi'!$M$5:$M$222,'intervences kodi'!$P$5:$P$222,'Visi kodi'!A72,'intervences kodi'!$J$5:$J$222,'Visi kodi'!$L$2)+SUMIFS('intervences kodi'!$M$5:$M$222,'intervences kodi'!$R$5:$R$222,'Visi kodi'!A72,'intervences kodi'!$J$5:$J$222,'Visi kodi'!$L$2)+SUMIFS('intervences kodi'!$M$5:$M$222,'intervences kodi'!$T$5:$T$222,'Visi kodi'!A72,'intervences kodi'!$J$5:$J$222,'Visi kodi'!$L$2)+SUMIFS('intervences kodi'!$M$5:$M$222,'intervences kodi'!$V$5:$V$222,'Visi kodi'!A72,'intervences kodi'!$J$5:$J$222,'Visi kodi'!$L$2)</f>
        <v>0</v>
      </c>
      <c r="M72" s="86">
        <f t="shared" si="4"/>
        <v>0</v>
      </c>
      <c r="N72" s="86"/>
      <c r="O72" s="86"/>
    </row>
    <row r="73" spans="1:15" ht="11.15" customHeight="1" x14ac:dyDescent="0.2">
      <c r="B73" s="171" t="s">
        <v>388</v>
      </c>
      <c r="C73" s="183"/>
      <c r="D73" s="183"/>
      <c r="F73" s="108">
        <f>SUMIFS('intervences kodi'!$M$5:$M$222,'intervences kodi'!$L$5:$L$222,'Visi kodi'!A73,'intervences kodi'!$J$5:$J$222,'Visi kodi'!$F$2)+SUMIFS('intervences kodi'!$O$5:$O$222,'intervences kodi'!$N$5:$N$222,'Visi kodi'!A73,'intervences kodi'!$J$5:$J$222,'Visi kodi'!$F$2)+SUMIFS('intervences kodi'!$Q$5:$Q$222,'intervences kodi'!$P$5:$P$222,'Visi kodi'!A73,'intervences kodi'!$J$5:$J$222,'Visi kodi'!$F$2)+SUMIFS('intervences kodi'!$S$5:$S$222,'intervences kodi'!$R$5:$R$222,'Visi kodi'!A73,'intervences kodi'!$J$5:$J$222,'Visi kodi'!$F$2)+SUMIFS('intervences kodi'!$U$5:$U$222,'intervences kodi'!$T$5:$T$222,'Visi kodi'!A73,'intervences kodi'!$J$5:$J$222,'Visi kodi'!$F$2)+SUMIFS('intervences kodi'!$W$5:$W$222,'intervences kodi'!$V$5:$V$222,'Visi kodi'!A73,'intervences kodi'!$J$5:$J$222,'Visi kodi'!$F$2)</f>
        <v>0</v>
      </c>
      <c r="G73" s="108">
        <f>SUMIFS('intervences kodi'!$M$5:$M$222,'intervences kodi'!$L$5:$L$222,'Visi kodi'!A73,'intervences kodi'!$J$5:$J$222,'Visi kodi'!$G$2)+SUMIFS('intervences kodi'!$O$5:$O$222,'intervences kodi'!$N$5:$N$222,'Visi kodi'!A73,'intervences kodi'!$J$5:$J$222,'Visi kodi'!$G$2)+SUMIFS('intervences kodi'!$Q$5:$Q$222,'intervences kodi'!$P$5:$P$222,'Visi kodi'!A73,'intervences kodi'!$J$5:$J$222,'Visi kodi'!$G$2)+SUMIFS('intervences kodi'!$S$5:$S$222,'intervences kodi'!$R$5:$R$222,'Visi kodi'!A73,'intervences kodi'!$J$5:$J$222,'Visi kodi'!$G$2)+SUMIFS('intervences kodi'!$U$5:$U$222,'intervences kodi'!$T$5:$T$222,'Visi kodi'!A73,'intervences kodi'!$J$5:$J$222,'Visi kodi'!$G$2)+SUMIFS('intervences kodi'!$W$5:$W$222,'intervences kodi'!$V$5:$V$222,'Visi kodi'!A73,'intervences kodi'!$J$5:$J$222,'Visi kodi'!$G$2)</f>
        <v>0</v>
      </c>
      <c r="H73" s="108">
        <f t="shared" si="6"/>
        <v>0</v>
      </c>
      <c r="I73" s="108">
        <f t="shared" si="7"/>
        <v>0</v>
      </c>
      <c r="J73" s="108">
        <f t="shared" si="8"/>
        <v>0</v>
      </c>
      <c r="K73" s="169">
        <f t="shared" si="9"/>
        <v>0</v>
      </c>
      <c r="L73" s="108">
        <f>SUMIFS('intervences kodi'!$M$5:$M$222,'intervences kodi'!$L$5:$L$222,'Visi kodi'!A73,'intervences kodi'!$J$5:$J$222,'Visi kodi'!$L$2)+SUMIFS('intervences kodi'!$M$5:$M$222,'intervences kodi'!$N$5:$N$222,'Visi kodi'!A73,'intervences kodi'!$J$5:$J$222,'Visi kodi'!$L$2)+SUMIFS('intervences kodi'!$M$5:$M$222,'intervences kodi'!$P$5:$P$222,'Visi kodi'!A73,'intervences kodi'!$J$5:$J$222,'Visi kodi'!$L$2)+SUMIFS('intervences kodi'!$M$5:$M$222,'intervences kodi'!$R$5:$R$222,'Visi kodi'!A73,'intervences kodi'!$J$5:$J$222,'Visi kodi'!$L$2)+SUMIFS('intervences kodi'!$M$5:$M$222,'intervences kodi'!$T$5:$T$222,'Visi kodi'!A73,'intervences kodi'!$J$5:$J$222,'Visi kodi'!$L$2)+SUMIFS('intervences kodi'!$M$5:$M$222,'intervences kodi'!$V$5:$V$222,'Visi kodi'!A73,'intervences kodi'!$J$5:$J$222,'Visi kodi'!$L$2)</f>
        <v>0</v>
      </c>
      <c r="M73" s="86">
        <f t="shared" si="4"/>
        <v>0</v>
      </c>
      <c r="N73" s="86"/>
      <c r="O73" s="86"/>
    </row>
    <row r="74" spans="1:15" ht="11.15" customHeight="1" x14ac:dyDescent="0.2">
      <c r="A74" s="168">
        <v>69</v>
      </c>
      <c r="B74" s="171" t="s">
        <v>566</v>
      </c>
      <c r="C74" s="172">
        <v>0.4</v>
      </c>
      <c r="D74" s="173">
        <v>1</v>
      </c>
      <c r="F74" s="108">
        <f>SUMIFS('intervences kodi'!$M$5:$M$222,'intervences kodi'!$L$5:$L$222,'Visi kodi'!A74,'intervences kodi'!$J$5:$J$222,'Visi kodi'!$F$2)+SUMIFS('intervences kodi'!$O$5:$O$222,'intervences kodi'!$N$5:$N$222,'Visi kodi'!A74,'intervences kodi'!$J$5:$J$222,'Visi kodi'!$F$2)+SUMIFS('intervences kodi'!$Q$5:$Q$222,'intervences kodi'!$P$5:$P$222,'Visi kodi'!A74,'intervences kodi'!$J$5:$J$222,'Visi kodi'!$F$2)+SUMIFS('intervences kodi'!$S$5:$S$222,'intervences kodi'!$R$5:$R$222,'Visi kodi'!A74,'intervences kodi'!$J$5:$J$222,'Visi kodi'!$F$2)+SUMIFS('intervences kodi'!$U$5:$U$222,'intervences kodi'!$T$5:$T$222,'Visi kodi'!A74,'intervences kodi'!$J$5:$J$222,'Visi kodi'!$F$2)+SUMIFS('intervences kodi'!$W$5:$W$222,'intervences kodi'!$V$5:$V$222,'Visi kodi'!A74,'intervences kodi'!$J$5:$J$222,'Visi kodi'!$F$2)</f>
        <v>17268084</v>
      </c>
      <c r="G74" s="108">
        <f>SUMIFS('intervences kodi'!$M$5:$M$222,'intervences kodi'!$L$5:$L$222,'Visi kodi'!A74,'intervences kodi'!$J$5:$J$222,'Visi kodi'!$G$2)+SUMIFS('intervences kodi'!$O$5:$O$222,'intervences kodi'!$N$5:$N$222,'Visi kodi'!A74,'intervences kodi'!$J$5:$J$222,'Visi kodi'!$G$2)+SUMIFS('intervences kodi'!$Q$5:$Q$222,'intervences kodi'!$P$5:$P$222,'Visi kodi'!A74,'intervences kodi'!$J$5:$J$222,'Visi kodi'!$G$2)+SUMIFS('intervences kodi'!$S$5:$S$222,'intervences kodi'!$R$5:$R$222,'Visi kodi'!A74,'intervences kodi'!$J$5:$J$222,'Visi kodi'!$G$2)+SUMIFS('intervences kodi'!$U$5:$U$222,'intervences kodi'!$T$5:$T$222,'Visi kodi'!A74,'intervences kodi'!$J$5:$J$222,'Visi kodi'!$G$2)+SUMIFS('intervences kodi'!$W$5:$W$222,'intervences kodi'!$V$5:$V$222,'Visi kodi'!A74,'intervences kodi'!$J$5:$J$222,'Visi kodi'!$G$2)</f>
        <v>7488866</v>
      </c>
      <c r="H74" s="108">
        <f t="shared" si="6"/>
        <v>6907233.6000000006</v>
      </c>
      <c r="I74" s="108">
        <f t="shared" si="7"/>
        <v>2995546.4000000004</v>
      </c>
      <c r="J74" s="108">
        <f t="shared" si="8"/>
        <v>17268084</v>
      </c>
      <c r="K74" s="169">
        <f t="shared" si="9"/>
        <v>7488866</v>
      </c>
      <c r="L74" s="108">
        <f>SUMIFS('intervences kodi'!$M$5:$M$222,'intervences kodi'!$L$5:$L$222,'Visi kodi'!A74,'intervences kodi'!$J$5:$J$222,'Visi kodi'!$L$2)+SUMIFS('intervences kodi'!$M$5:$M$222,'intervences kodi'!$N$5:$N$222,'Visi kodi'!A74,'intervences kodi'!$J$5:$J$222,'Visi kodi'!$L$2)+SUMIFS('intervences kodi'!$M$5:$M$222,'intervences kodi'!$P$5:$P$222,'Visi kodi'!A74,'intervences kodi'!$J$5:$J$222,'Visi kodi'!$L$2)+SUMIFS('intervences kodi'!$M$5:$M$222,'intervences kodi'!$R$5:$R$222,'Visi kodi'!A74,'intervences kodi'!$J$5:$J$222,'Visi kodi'!$L$2)+SUMIFS('intervences kodi'!$M$5:$M$222,'intervences kodi'!$T$5:$T$222,'Visi kodi'!A74,'intervences kodi'!$J$5:$J$222,'Visi kodi'!$L$2)+SUMIFS('intervences kodi'!$M$5:$M$222,'intervences kodi'!$V$5:$V$222,'Visi kodi'!A74,'intervences kodi'!$J$5:$J$222,'Visi kodi'!$L$2)</f>
        <v>0</v>
      </c>
      <c r="M74" s="86">
        <f t="shared" si="4"/>
        <v>0</v>
      </c>
      <c r="N74" s="86"/>
      <c r="O74" s="86"/>
    </row>
    <row r="75" spans="1:15" ht="11.15" customHeight="1" x14ac:dyDescent="0.2">
      <c r="A75" s="168">
        <v>70</v>
      </c>
      <c r="B75" s="180" t="s">
        <v>389</v>
      </c>
      <c r="C75" s="56">
        <v>0</v>
      </c>
      <c r="D75" s="173">
        <v>1</v>
      </c>
      <c r="F75" s="108">
        <f>SUMIFS('intervences kodi'!$M$5:$M$222,'intervences kodi'!$L$5:$L$222,'Visi kodi'!A75,'intervences kodi'!$J$5:$J$222,'Visi kodi'!$F$2)+SUMIFS('intervences kodi'!$O$5:$O$222,'intervences kodi'!$N$5:$N$222,'Visi kodi'!A75,'intervences kodi'!$J$5:$J$222,'Visi kodi'!$F$2)+SUMIFS('intervences kodi'!$Q$5:$Q$222,'intervences kodi'!$P$5:$P$222,'Visi kodi'!A75,'intervences kodi'!$J$5:$J$222,'Visi kodi'!$F$2)+SUMIFS('intervences kodi'!$S$5:$S$222,'intervences kodi'!$R$5:$R$222,'Visi kodi'!A75,'intervences kodi'!$J$5:$J$222,'Visi kodi'!$F$2)+SUMIFS('intervences kodi'!$U$5:$U$222,'intervences kodi'!$T$5:$T$222,'Visi kodi'!A75,'intervences kodi'!$J$5:$J$222,'Visi kodi'!$F$2)+SUMIFS('intervences kodi'!$W$5:$W$222,'intervences kodi'!$V$5:$V$222,'Visi kodi'!A75,'intervences kodi'!$J$5:$J$222,'Visi kodi'!$F$2)</f>
        <v>0</v>
      </c>
      <c r="G75" s="108">
        <f>SUMIFS('intervences kodi'!$M$5:$M$222,'intervences kodi'!$L$5:$L$222,'Visi kodi'!A75,'intervences kodi'!$J$5:$J$222,'Visi kodi'!$G$2)+SUMIFS('intervences kodi'!$O$5:$O$222,'intervences kodi'!$N$5:$N$222,'Visi kodi'!A75,'intervences kodi'!$J$5:$J$222,'Visi kodi'!$G$2)+SUMIFS('intervences kodi'!$Q$5:$Q$222,'intervences kodi'!$P$5:$P$222,'Visi kodi'!A75,'intervences kodi'!$J$5:$J$222,'Visi kodi'!$G$2)+SUMIFS('intervences kodi'!$S$5:$S$222,'intervences kodi'!$R$5:$R$222,'Visi kodi'!A75,'intervences kodi'!$J$5:$J$222,'Visi kodi'!$G$2)+SUMIFS('intervences kodi'!$U$5:$U$222,'intervences kodi'!$T$5:$T$222,'Visi kodi'!A75,'intervences kodi'!$J$5:$J$222,'Visi kodi'!$G$2)+SUMIFS('intervences kodi'!$W$5:$W$222,'intervences kodi'!$V$5:$V$222,'Visi kodi'!A75,'intervences kodi'!$J$5:$J$222,'Visi kodi'!$G$2)</f>
        <v>0</v>
      </c>
      <c r="H75" s="108">
        <f t="shared" si="6"/>
        <v>0</v>
      </c>
      <c r="I75" s="108">
        <f t="shared" si="7"/>
        <v>0</v>
      </c>
      <c r="J75" s="108">
        <f t="shared" si="8"/>
        <v>0</v>
      </c>
      <c r="K75" s="169">
        <f t="shared" si="9"/>
        <v>0</v>
      </c>
      <c r="L75" s="108">
        <f>SUMIFS('intervences kodi'!$M$5:$M$222,'intervences kodi'!$L$5:$L$222,'Visi kodi'!A75,'intervences kodi'!$J$5:$J$222,'Visi kodi'!$L$2)+SUMIFS('intervences kodi'!$M$5:$M$222,'intervences kodi'!$N$5:$N$222,'Visi kodi'!A75,'intervences kodi'!$J$5:$J$222,'Visi kodi'!$L$2)+SUMIFS('intervences kodi'!$M$5:$M$222,'intervences kodi'!$P$5:$P$222,'Visi kodi'!A75,'intervences kodi'!$J$5:$J$222,'Visi kodi'!$L$2)+SUMIFS('intervences kodi'!$M$5:$M$222,'intervences kodi'!$R$5:$R$222,'Visi kodi'!A75,'intervences kodi'!$J$5:$J$222,'Visi kodi'!$L$2)+SUMIFS('intervences kodi'!$M$5:$M$222,'intervences kodi'!$T$5:$T$222,'Visi kodi'!A75,'intervences kodi'!$J$5:$J$222,'Visi kodi'!$L$2)+SUMIFS('intervences kodi'!$M$5:$M$222,'intervences kodi'!$V$5:$V$222,'Visi kodi'!A75,'intervences kodi'!$J$5:$J$222,'Visi kodi'!$L$2)</f>
        <v>0</v>
      </c>
      <c r="M75" s="86">
        <f t="shared" si="4"/>
        <v>0</v>
      </c>
      <c r="N75" s="86"/>
      <c r="O75" s="86"/>
    </row>
    <row r="76" spans="1:15" ht="11.15" customHeight="1" x14ac:dyDescent="0.2">
      <c r="A76" s="168">
        <v>71</v>
      </c>
      <c r="B76" s="171" t="s">
        <v>390</v>
      </c>
      <c r="C76" s="170">
        <v>0</v>
      </c>
      <c r="D76" s="173">
        <v>1</v>
      </c>
      <c r="F76" s="108">
        <f>SUMIFS('intervences kodi'!$M$5:$M$222,'intervences kodi'!$L$5:$L$222,'Visi kodi'!A76,'intervences kodi'!$J$5:$J$222,'Visi kodi'!$F$2)+SUMIFS('intervences kodi'!$O$5:$O$222,'intervences kodi'!$N$5:$N$222,'Visi kodi'!A76,'intervences kodi'!$J$5:$J$222,'Visi kodi'!$F$2)+SUMIFS('intervences kodi'!$Q$5:$Q$222,'intervences kodi'!$P$5:$P$222,'Visi kodi'!A76,'intervences kodi'!$J$5:$J$222,'Visi kodi'!$F$2)+SUMIFS('intervences kodi'!$S$5:$S$222,'intervences kodi'!$R$5:$R$222,'Visi kodi'!A76,'intervences kodi'!$J$5:$J$222,'Visi kodi'!$F$2)+SUMIFS('intervences kodi'!$U$5:$U$222,'intervences kodi'!$T$5:$T$222,'Visi kodi'!A76,'intervences kodi'!$J$5:$J$222,'Visi kodi'!$F$2)+SUMIFS('intervences kodi'!$W$5:$W$222,'intervences kodi'!$V$5:$V$222,'Visi kodi'!A76,'intervences kodi'!$J$5:$J$222,'Visi kodi'!$F$2)</f>
        <v>0</v>
      </c>
      <c r="G76" s="108">
        <f>SUMIFS('intervences kodi'!$M$5:$M$222,'intervences kodi'!$L$5:$L$222,'Visi kodi'!A76,'intervences kodi'!$J$5:$J$222,'Visi kodi'!$G$2)+SUMIFS('intervences kodi'!$O$5:$O$222,'intervences kodi'!$N$5:$N$222,'Visi kodi'!A76,'intervences kodi'!$J$5:$J$222,'Visi kodi'!$G$2)+SUMIFS('intervences kodi'!$Q$5:$Q$222,'intervences kodi'!$P$5:$P$222,'Visi kodi'!A76,'intervences kodi'!$J$5:$J$222,'Visi kodi'!$G$2)+SUMIFS('intervences kodi'!$S$5:$S$222,'intervences kodi'!$R$5:$R$222,'Visi kodi'!A76,'intervences kodi'!$J$5:$J$222,'Visi kodi'!$G$2)+SUMIFS('intervences kodi'!$U$5:$U$222,'intervences kodi'!$T$5:$T$222,'Visi kodi'!A76,'intervences kodi'!$J$5:$J$222,'Visi kodi'!$G$2)+SUMIFS('intervences kodi'!$W$5:$W$222,'intervences kodi'!$V$5:$V$222,'Visi kodi'!A76,'intervences kodi'!$J$5:$J$222,'Visi kodi'!$G$2)</f>
        <v>0</v>
      </c>
      <c r="H76" s="108">
        <f t="shared" si="6"/>
        <v>0</v>
      </c>
      <c r="I76" s="108">
        <f t="shared" si="7"/>
        <v>0</v>
      </c>
      <c r="J76" s="108">
        <f t="shared" si="8"/>
        <v>0</v>
      </c>
      <c r="K76" s="169">
        <f t="shared" si="9"/>
        <v>0</v>
      </c>
      <c r="L76" s="108">
        <f>SUMIFS('intervences kodi'!$M$5:$M$222,'intervences kodi'!$L$5:$L$222,'Visi kodi'!A76,'intervences kodi'!$J$5:$J$222,'Visi kodi'!$L$2)+SUMIFS('intervences kodi'!$M$5:$M$222,'intervences kodi'!$N$5:$N$222,'Visi kodi'!A76,'intervences kodi'!$J$5:$J$222,'Visi kodi'!$L$2)+SUMIFS('intervences kodi'!$M$5:$M$222,'intervences kodi'!$P$5:$P$222,'Visi kodi'!A76,'intervences kodi'!$J$5:$J$222,'Visi kodi'!$L$2)+SUMIFS('intervences kodi'!$M$5:$M$222,'intervences kodi'!$R$5:$R$222,'Visi kodi'!A76,'intervences kodi'!$J$5:$J$222,'Visi kodi'!$L$2)+SUMIFS('intervences kodi'!$M$5:$M$222,'intervences kodi'!$T$5:$T$222,'Visi kodi'!A76,'intervences kodi'!$J$5:$J$222,'Visi kodi'!$L$2)+SUMIFS('intervences kodi'!$M$5:$M$222,'intervences kodi'!$V$5:$V$222,'Visi kodi'!A76,'intervences kodi'!$J$5:$J$222,'Visi kodi'!$L$2)</f>
        <v>0</v>
      </c>
      <c r="M76" s="86">
        <f t="shared" si="4"/>
        <v>0</v>
      </c>
      <c r="N76" s="86"/>
      <c r="O76" s="86"/>
    </row>
    <row r="77" spans="1:15" ht="11.15" customHeight="1" x14ac:dyDescent="0.2">
      <c r="A77" s="168">
        <v>72</v>
      </c>
      <c r="B77" s="180" t="s">
        <v>1711</v>
      </c>
      <c r="C77" s="173">
        <v>1</v>
      </c>
      <c r="D77" s="173">
        <v>1</v>
      </c>
      <c r="F77" s="108">
        <f>SUMIFS('intervences kodi'!$M$5:$M$222,'intervences kodi'!$L$5:$L$222,'Visi kodi'!A77,'intervences kodi'!$J$5:$J$222,'Visi kodi'!$F$2)+SUMIFS('intervences kodi'!$O$5:$O$222,'intervences kodi'!$N$5:$N$222,'Visi kodi'!A77,'intervences kodi'!$J$5:$J$222,'Visi kodi'!$F$2)+SUMIFS('intervences kodi'!$Q$5:$Q$222,'intervences kodi'!$P$5:$P$222,'Visi kodi'!A77,'intervences kodi'!$J$5:$J$222,'Visi kodi'!$F$2)+SUMIFS('intervences kodi'!$S$5:$S$222,'intervences kodi'!$R$5:$R$222,'Visi kodi'!A77,'intervences kodi'!$J$5:$J$222,'Visi kodi'!$F$2)+SUMIFS('intervences kodi'!$U$5:$U$222,'intervences kodi'!$T$5:$T$222,'Visi kodi'!A77,'intervences kodi'!$J$5:$J$222,'Visi kodi'!$F$2)+SUMIFS('intervences kodi'!$W$5:$W$222,'intervences kodi'!$V$5:$V$222,'Visi kodi'!A77,'intervences kodi'!$J$5:$J$222,'Visi kodi'!$F$2)</f>
        <v>0</v>
      </c>
      <c r="G77" s="108">
        <f>SUMIFS('intervences kodi'!$M$5:$M$222,'intervences kodi'!$L$5:$L$222,'Visi kodi'!A77,'intervences kodi'!$J$5:$J$222,'Visi kodi'!$G$2)+SUMIFS('intervences kodi'!$O$5:$O$222,'intervences kodi'!$N$5:$N$222,'Visi kodi'!A77,'intervences kodi'!$J$5:$J$222,'Visi kodi'!$G$2)+SUMIFS('intervences kodi'!$Q$5:$Q$222,'intervences kodi'!$P$5:$P$222,'Visi kodi'!A77,'intervences kodi'!$J$5:$J$222,'Visi kodi'!$G$2)+SUMIFS('intervences kodi'!$S$5:$S$222,'intervences kodi'!$R$5:$R$222,'Visi kodi'!A77,'intervences kodi'!$J$5:$J$222,'Visi kodi'!$G$2)+SUMIFS('intervences kodi'!$U$5:$U$222,'intervences kodi'!$T$5:$T$222,'Visi kodi'!A77,'intervences kodi'!$J$5:$J$222,'Visi kodi'!$G$2)+SUMIFS('intervences kodi'!$W$5:$W$222,'intervences kodi'!$V$5:$V$222,'Visi kodi'!A77,'intervences kodi'!$J$5:$J$222,'Visi kodi'!$G$2)</f>
        <v>1600000</v>
      </c>
      <c r="H77" s="108">
        <f t="shared" si="6"/>
        <v>0</v>
      </c>
      <c r="I77" s="108">
        <f t="shared" si="7"/>
        <v>1600000</v>
      </c>
      <c r="J77" s="108">
        <f t="shared" si="8"/>
        <v>0</v>
      </c>
      <c r="K77" s="169">
        <f t="shared" si="9"/>
        <v>1600000</v>
      </c>
      <c r="L77" s="108">
        <f>SUMIFS('intervences kodi'!$M$5:$M$222,'intervences kodi'!$L$5:$L$222,'Visi kodi'!A77,'intervences kodi'!$J$5:$J$222,'Visi kodi'!$L$2)+SUMIFS('intervences kodi'!$M$5:$M$222,'intervences kodi'!$N$5:$N$222,'Visi kodi'!A77,'intervences kodi'!$J$5:$J$222,'Visi kodi'!$L$2)+SUMIFS('intervences kodi'!$M$5:$M$222,'intervences kodi'!$P$5:$P$222,'Visi kodi'!A77,'intervences kodi'!$J$5:$J$222,'Visi kodi'!$L$2)+SUMIFS('intervences kodi'!$M$5:$M$222,'intervences kodi'!$R$5:$R$222,'Visi kodi'!A77,'intervences kodi'!$J$5:$J$222,'Visi kodi'!$L$2)+SUMIFS('intervences kodi'!$M$5:$M$222,'intervences kodi'!$T$5:$T$222,'Visi kodi'!A77,'intervences kodi'!$J$5:$J$222,'Visi kodi'!$L$2)+SUMIFS('intervences kodi'!$M$5:$M$222,'intervences kodi'!$V$5:$V$222,'Visi kodi'!A77,'intervences kodi'!$J$5:$J$222,'Visi kodi'!$L$2)</f>
        <v>0</v>
      </c>
      <c r="M77" s="86">
        <f t="shared" si="4"/>
        <v>0</v>
      </c>
      <c r="N77" s="86"/>
      <c r="O77" s="86"/>
    </row>
    <row r="78" spans="1:15" ht="11.15" customHeight="1" x14ac:dyDescent="0.2">
      <c r="A78" s="168">
        <v>73</v>
      </c>
      <c r="B78" s="171" t="s">
        <v>391</v>
      </c>
      <c r="C78" s="170">
        <v>0</v>
      </c>
      <c r="D78" s="173">
        <v>1</v>
      </c>
      <c r="F78" s="108">
        <f>SUMIFS('intervences kodi'!$M$5:$M$222,'intervences kodi'!$L$5:$L$222,'Visi kodi'!A78,'intervences kodi'!$J$5:$J$222,'Visi kodi'!$F$2)+SUMIFS('intervences kodi'!$O$5:$O$222,'intervences kodi'!$N$5:$N$222,'Visi kodi'!A78,'intervences kodi'!$J$5:$J$222,'Visi kodi'!$F$2)+SUMIFS('intervences kodi'!$Q$5:$Q$222,'intervences kodi'!$P$5:$P$222,'Visi kodi'!A78,'intervences kodi'!$J$5:$J$222,'Visi kodi'!$F$2)+SUMIFS('intervences kodi'!$S$5:$S$222,'intervences kodi'!$R$5:$R$222,'Visi kodi'!A78,'intervences kodi'!$J$5:$J$222,'Visi kodi'!$F$2)+SUMIFS('intervences kodi'!$U$5:$U$222,'intervences kodi'!$T$5:$T$222,'Visi kodi'!A78,'intervences kodi'!$J$5:$J$222,'Visi kodi'!$F$2)+SUMIFS('intervences kodi'!$W$5:$W$222,'intervences kodi'!$V$5:$V$222,'Visi kodi'!A78,'intervences kodi'!$J$5:$J$222,'Visi kodi'!$F$2)</f>
        <v>0</v>
      </c>
      <c r="G78" s="108">
        <f>SUMIFS('intervences kodi'!$M$5:$M$222,'intervences kodi'!$L$5:$L$222,'Visi kodi'!A78,'intervences kodi'!$J$5:$J$222,'Visi kodi'!$G$2)+SUMIFS('intervences kodi'!$O$5:$O$222,'intervences kodi'!$N$5:$N$222,'Visi kodi'!A78,'intervences kodi'!$J$5:$J$222,'Visi kodi'!$G$2)+SUMIFS('intervences kodi'!$Q$5:$Q$222,'intervences kodi'!$P$5:$P$222,'Visi kodi'!A78,'intervences kodi'!$J$5:$J$222,'Visi kodi'!$G$2)+SUMIFS('intervences kodi'!$S$5:$S$222,'intervences kodi'!$R$5:$R$222,'Visi kodi'!A78,'intervences kodi'!$J$5:$J$222,'Visi kodi'!$G$2)+SUMIFS('intervences kodi'!$U$5:$U$222,'intervences kodi'!$T$5:$T$222,'Visi kodi'!A78,'intervences kodi'!$J$5:$J$222,'Visi kodi'!$G$2)+SUMIFS('intervences kodi'!$W$5:$W$222,'intervences kodi'!$V$5:$V$222,'Visi kodi'!A78,'intervences kodi'!$J$5:$J$222,'Visi kodi'!$G$2)</f>
        <v>0</v>
      </c>
      <c r="H78" s="108">
        <f t="shared" si="6"/>
        <v>0</v>
      </c>
      <c r="I78" s="108">
        <f t="shared" si="7"/>
        <v>0</v>
      </c>
      <c r="J78" s="108">
        <f t="shared" si="8"/>
        <v>0</v>
      </c>
      <c r="K78" s="169">
        <f t="shared" si="9"/>
        <v>0</v>
      </c>
      <c r="L78" s="108">
        <f>SUMIFS('intervences kodi'!$M$5:$M$222,'intervences kodi'!$L$5:$L$222,'Visi kodi'!A78,'intervences kodi'!$J$5:$J$222,'Visi kodi'!$L$2)+SUMIFS('intervences kodi'!$M$5:$M$222,'intervences kodi'!$N$5:$N$222,'Visi kodi'!A78,'intervences kodi'!$J$5:$J$222,'Visi kodi'!$L$2)+SUMIFS('intervences kodi'!$M$5:$M$222,'intervences kodi'!$P$5:$P$222,'Visi kodi'!A78,'intervences kodi'!$J$5:$J$222,'Visi kodi'!$L$2)+SUMIFS('intervences kodi'!$M$5:$M$222,'intervences kodi'!$R$5:$R$222,'Visi kodi'!A78,'intervences kodi'!$J$5:$J$222,'Visi kodi'!$L$2)+SUMIFS('intervences kodi'!$M$5:$M$222,'intervences kodi'!$T$5:$T$222,'Visi kodi'!A78,'intervences kodi'!$J$5:$J$222,'Visi kodi'!$L$2)+SUMIFS('intervences kodi'!$M$5:$M$222,'intervences kodi'!$V$5:$V$222,'Visi kodi'!A78,'intervences kodi'!$J$5:$J$222,'Visi kodi'!$L$2)</f>
        <v>0</v>
      </c>
      <c r="M78" s="86">
        <f t="shared" si="4"/>
        <v>0</v>
      </c>
      <c r="N78" s="182">
        <f>F78</f>
        <v>0</v>
      </c>
      <c r="O78" s="182">
        <f>G78</f>
        <v>0</v>
      </c>
    </row>
    <row r="79" spans="1:15" ht="11.15" customHeight="1" x14ac:dyDescent="0.2">
      <c r="A79" s="168">
        <v>74</v>
      </c>
      <c r="B79" s="180" t="s">
        <v>1712</v>
      </c>
      <c r="C79" s="172">
        <v>0.4</v>
      </c>
      <c r="D79" s="173">
        <v>1</v>
      </c>
      <c r="F79" s="108">
        <f>SUMIFS('intervences kodi'!$M$5:$M$222,'intervences kodi'!$L$5:$L$222,'Visi kodi'!A79,'intervences kodi'!$J$5:$J$222,'Visi kodi'!$F$2)+SUMIFS('intervences kodi'!$O$5:$O$222,'intervences kodi'!$N$5:$N$222,'Visi kodi'!A79,'intervences kodi'!$J$5:$J$222,'Visi kodi'!$F$2)+SUMIFS('intervences kodi'!$Q$5:$Q$222,'intervences kodi'!$P$5:$P$222,'Visi kodi'!A79,'intervences kodi'!$J$5:$J$222,'Visi kodi'!$F$2)+SUMIFS('intervences kodi'!$S$5:$S$222,'intervences kodi'!$R$5:$R$222,'Visi kodi'!A79,'intervences kodi'!$J$5:$J$222,'Visi kodi'!$F$2)+SUMIFS('intervences kodi'!$U$5:$U$222,'intervences kodi'!$T$5:$T$222,'Visi kodi'!A79,'intervences kodi'!$J$5:$J$222,'Visi kodi'!$F$2)+SUMIFS('intervences kodi'!$W$5:$W$222,'intervences kodi'!$V$5:$V$222,'Visi kodi'!A79,'intervences kodi'!$J$5:$J$222,'Visi kodi'!$F$2)</f>
        <v>0</v>
      </c>
      <c r="G79" s="108">
        <f>SUMIFS('intervences kodi'!$M$5:$M$222,'intervences kodi'!$L$5:$L$222,'Visi kodi'!A79,'intervences kodi'!$J$5:$J$222,'Visi kodi'!$G$2)+SUMIFS('intervences kodi'!$O$5:$O$222,'intervences kodi'!$N$5:$N$222,'Visi kodi'!A79,'intervences kodi'!$J$5:$J$222,'Visi kodi'!$G$2)+SUMIFS('intervences kodi'!$Q$5:$Q$222,'intervences kodi'!$P$5:$P$222,'Visi kodi'!A79,'intervences kodi'!$J$5:$J$222,'Visi kodi'!$G$2)+SUMIFS('intervences kodi'!$S$5:$S$222,'intervences kodi'!$R$5:$R$222,'Visi kodi'!A79,'intervences kodi'!$J$5:$J$222,'Visi kodi'!$G$2)+SUMIFS('intervences kodi'!$U$5:$U$222,'intervences kodi'!$T$5:$T$222,'Visi kodi'!A79,'intervences kodi'!$J$5:$J$222,'Visi kodi'!$G$2)+SUMIFS('intervences kodi'!$W$5:$W$222,'intervences kodi'!$V$5:$V$222,'Visi kodi'!A79,'intervences kodi'!$J$5:$J$222,'Visi kodi'!$G$2)</f>
        <v>0</v>
      </c>
      <c r="H79" s="108">
        <f t="shared" si="6"/>
        <v>0</v>
      </c>
      <c r="I79" s="108">
        <f t="shared" si="7"/>
        <v>0</v>
      </c>
      <c r="J79" s="108">
        <f t="shared" si="8"/>
        <v>0</v>
      </c>
      <c r="K79" s="169">
        <f t="shared" si="9"/>
        <v>0</v>
      </c>
      <c r="L79" s="108">
        <f>SUMIFS('intervences kodi'!$M$5:$M$222,'intervences kodi'!$L$5:$L$222,'Visi kodi'!A79,'intervences kodi'!$J$5:$J$222,'Visi kodi'!$L$2)+SUMIFS('intervences kodi'!$M$5:$M$222,'intervences kodi'!$N$5:$N$222,'Visi kodi'!A79,'intervences kodi'!$J$5:$J$222,'Visi kodi'!$L$2)+SUMIFS('intervences kodi'!$M$5:$M$222,'intervences kodi'!$P$5:$P$222,'Visi kodi'!A79,'intervences kodi'!$J$5:$J$222,'Visi kodi'!$L$2)+SUMIFS('intervences kodi'!$M$5:$M$222,'intervences kodi'!$R$5:$R$222,'Visi kodi'!A79,'intervences kodi'!$J$5:$J$222,'Visi kodi'!$L$2)+SUMIFS('intervences kodi'!$M$5:$M$222,'intervences kodi'!$T$5:$T$222,'Visi kodi'!A79,'intervences kodi'!$J$5:$J$222,'Visi kodi'!$L$2)+SUMIFS('intervences kodi'!$M$5:$M$222,'intervences kodi'!$V$5:$V$222,'Visi kodi'!A79,'intervences kodi'!$J$5:$J$222,'Visi kodi'!$L$2)</f>
        <v>48916063</v>
      </c>
      <c r="M79" s="86">
        <f t="shared" si="4"/>
        <v>19566425.199999999</v>
      </c>
      <c r="N79" s="182">
        <f>F79</f>
        <v>0</v>
      </c>
      <c r="O79" s="182">
        <f>G79</f>
        <v>0</v>
      </c>
    </row>
    <row r="80" spans="1:15" ht="11.15" customHeight="1" x14ac:dyDescent="0.2">
      <c r="A80" s="168">
        <v>75</v>
      </c>
      <c r="B80" s="171" t="s">
        <v>392</v>
      </c>
      <c r="C80" s="172">
        <v>0.4</v>
      </c>
      <c r="D80" s="172">
        <v>0.4</v>
      </c>
      <c r="F80" s="108">
        <f>SUMIFS('intervences kodi'!$M$5:$M$222,'intervences kodi'!$L$5:$L$222,'Visi kodi'!A80,'intervences kodi'!$J$5:$J$222,'Visi kodi'!$F$2)+SUMIFS('intervences kodi'!$O$5:$O$222,'intervences kodi'!$N$5:$N$222,'Visi kodi'!A80,'intervences kodi'!$J$5:$J$222,'Visi kodi'!$F$2)+SUMIFS('intervences kodi'!$Q$5:$Q$222,'intervences kodi'!$P$5:$P$222,'Visi kodi'!A80,'intervences kodi'!$J$5:$J$222,'Visi kodi'!$F$2)+SUMIFS('intervences kodi'!$S$5:$S$222,'intervences kodi'!$R$5:$R$222,'Visi kodi'!A80,'intervences kodi'!$J$5:$J$222,'Visi kodi'!$F$2)+SUMIFS('intervences kodi'!$U$5:$U$222,'intervences kodi'!$T$5:$T$222,'Visi kodi'!A80,'intervences kodi'!$J$5:$J$222,'Visi kodi'!$F$2)+SUMIFS('intervences kodi'!$W$5:$W$222,'intervences kodi'!$V$5:$V$222,'Visi kodi'!A80,'intervences kodi'!$J$5:$J$222,'Visi kodi'!$F$2)</f>
        <v>663965</v>
      </c>
      <c r="G80" s="108">
        <f>SUMIFS('intervences kodi'!$M$5:$M$222,'intervences kodi'!$L$5:$L$222,'Visi kodi'!A80,'intervences kodi'!$J$5:$J$222,'Visi kodi'!$G$2)+SUMIFS('intervences kodi'!$O$5:$O$222,'intervences kodi'!$N$5:$N$222,'Visi kodi'!A80,'intervences kodi'!$J$5:$J$222,'Visi kodi'!$G$2)+SUMIFS('intervences kodi'!$Q$5:$Q$222,'intervences kodi'!$P$5:$P$222,'Visi kodi'!A80,'intervences kodi'!$J$5:$J$222,'Visi kodi'!$G$2)+SUMIFS('intervences kodi'!$S$5:$S$222,'intervences kodi'!$R$5:$R$222,'Visi kodi'!A80,'intervences kodi'!$J$5:$J$222,'Visi kodi'!$G$2)+SUMIFS('intervences kodi'!$U$5:$U$222,'intervences kodi'!$T$5:$T$222,'Visi kodi'!A80,'intervences kodi'!$J$5:$J$222,'Visi kodi'!$G$2)+SUMIFS('intervences kodi'!$W$5:$W$222,'intervences kodi'!$V$5:$V$222,'Visi kodi'!A80,'intervences kodi'!$J$5:$J$222,'Visi kodi'!$G$2)</f>
        <v>0</v>
      </c>
      <c r="H80" s="108">
        <f t="shared" si="6"/>
        <v>265586</v>
      </c>
      <c r="I80" s="108">
        <f t="shared" si="7"/>
        <v>0</v>
      </c>
      <c r="J80" s="108">
        <f t="shared" si="8"/>
        <v>265586</v>
      </c>
      <c r="K80" s="169">
        <f t="shared" si="9"/>
        <v>0</v>
      </c>
      <c r="L80" s="108">
        <f>SUMIFS('intervences kodi'!$M$5:$M$222,'intervences kodi'!$L$5:$L$222,'Visi kodi'!A80,'intervences kodi'!$J$5:$J$222,'Visi kodi'!$L$2)+SUMIFS('intervences kodi'!$M$5:$M$222,'intervences kodi'!$N$5:$N$222,'Visi kodi'!A80,'intervences kodi'!$J$5:$J$222,'Visi kodi'!$L$2)+SUMIFS('intervences kodi'!$M$5:$M$222,'intervences kodi'!$P$5:$P$222,'Visi kodi'!A80,'intervences kodi'!$J$5:$J$222,'Visi kodi'!$L$2)+SUMIFS('intervences kodi'!$M$5:$M$222,'intervences kodi'!$R$5:$R$222,'Visi kodi'!A80,'intervences kodi'!$J$5:$J$222,'Visi kodi'!$L$2)+SUMIFS('intervences kodi'!$M$5:$M$222,'intervences kodi'!$T$5:$T$222,'Visi kodi'!A80,'intervences kodi'!$J$5:$J$222,'Visi kodi'!$L$2)+SUMIFS('intervences kodi'!$M$5:$M$222,'intervences kodi'!$V$5:$V$222,'Visi kodi'!A80,'intervences kodi'!$J$5:$J$222,'Visi kodi'!$L$2)</f>
        <v>8824712</v>
      </c>
      <c r="M80" s="86">
        <f t="shared" si="4"/>
        <v>3529884.8000000003</v>
      </c>
      <c r="N80" s="86"/>
      <c r="O80" s="86"/>
    </row>
    <row r="81" spans="1:15" ht="11.15" customHeight="1" x14ac:dyDescent="0.2">
      <c r="A81" s="168">
        <v>76</v>
      </c>
      <c r="B81" s="171" t="s">
        <v>393</v>
      </c>
      <c r="C81" s="172">
        <v>0.4</v>
      </c>
      <c r="D81" s="172">
        <v>0.4</v>
      </c>
      <c r="F81" s="108">
        <f>SUMIFS('intervences kodi'!$M$5:$M$222,'intervences kodi'!$L$5:$L$222,'Visi kodi'!A81,'intervences kodi'!$J$5:$J$222,'Visi kodi'!$F$2)+SUMIFS('intervences kodi'!$O$5:$O$222,'intervences kodi'!$N$5:$N$222,'Visi kodi'!A81,'intervences kodi'!$J$5:$J$222,'Visi kodi'!$F$2)+SUMIFS('intervences kodi'!$Q$5:$Q$222,'intervences kodi'!$P$5:$P$222,'Visi kodi'!A81,'intervences kodi'!$J$5:$J$222,'Visi kodi'!$F$2)+SUMIFS('intervences kodi'!$S$5:$S$222,'intervences kodi'!$R$5:$R$222,'Visi kodi'!A81,'intervences kodi'!$J$5:$J$222,'Visi kodi'!$F$2)+SUMIFS('intervences kodi'!$U$5:$U$222,'intervences kodi'!$T$5:$T$222,'Visi kodi'!A81,'intervences kodi'!$J$5:$J$222,'Visi kodi'!$F$2)+SUMIFS('intervences kodi'!$W$5:$W$222,'intervences kodi'!$V$5:$V$222,'Visi kodi'!A81,'intervences kodi'!$J$5:$J$222,'Visi kodi'!$F$2)</f>
        <v>663965</v>
      </c>
      <c r="G81" s="108">
        <f>SUMIFS('intervences kodi'!$M$5:$M$222,'intervences kodi'!$L$5:$L$222,'Visi kodi'!A81,'intervences kodi'!$J$5:$J$222,'Visi kodi'!$G$2)+SUMIFS('intervences kodi'!$O$5:$O$222,'intervences kodi'!$N$5:$N$222,'Visi kodi'!A81,'intervences kodi'!$J$5:$J$222,'Visi kodi'!$G$2)+SUMIFS('intervences kodi'!$Q$5:$Q$222,'intervences kodi'!$P$5:$P$222,'Visi kodi'!A81,'intervences kodi'!$J$5:$J$222,'Visi kodi'!$G$2)+SUMIFS('intervences kodi'!$S$5:$S$222,'intervences kodi'!$R$5:$R$222,'Visi kodi'!A81,'intervences kodi'!$J$5:$J$222,'Visi kodi'!$G$2)+SUMIFS('intervences kodi'!$U$5:$U$222,'intervences kodi'!$T$5:$T$222,'Visi kodi'!A81,'intervences kodi'!$J$5:$J$222,'Visi kodi'!$G$2)+SUMIFS('intervences kodi'!$W$5:$W$222,'intervences kodi'!$V$5:$V$222,'Visi kodi'!A81,'intervences kodi'!$J$5:$J$222,'Visi kodi'!$G$2)</f>
        <v>0</v>
      </c>
      <c r="H81" s="108">
        <f t="shared" si="6"/>
        <v>265586</v>
      </c>
      <c r="I81" s="108">
        <f t="shared" si="7"/>
        <v>0</v>
      </c>
      <c r="J81" s="108">
        <f t="shared" si="8"/>
        <v>265586</v>
      </c>
      <c r="K81" s="169">
        <f t="shared" si="9"/>
        <v>0</v>
      </c>
      <c r="L81" s="108">
        <f>SUMIFS('intervences kodi'!$M$5:$M$222,'intervences kodi'!$L$5:$L$222,'Visi kodi'!A81,'intervences kodi'!$J$5:$J$222,'Visi kodi'!$L$2)+SUMIFS('intervences kodi'!$M$5:$M$222,'intervences kodi'!$N$5:$N$222,'Visi kodi'!A81,'intervences kodi'!$J$5:$J$222,'Visi kodi'!$L$2)+SUMIFS('intervences kodi'!$M$5:$M$222,'intervences kodi'!$P$5:$P$222,'Visi kodi'!A81,'intervences kodi'!$J$5:$J$222,'Visi kodi'!$L$2)+SUMIFS('intervences kodi'!$M$5:$M$222,'intervences kodi'!$R$5:$R$222,'Visi kodi'!A81,'intervences kodi'!$J$5:$J$222,'Visi kodi'!$L$2)+SUMIFS('intervences kodi'!$M$5:$M$222,'intervences kodi'!$T$5:$T$222,'Visi kodi'!A81,'intervences kodi'!$J$5:$J$222,'Visi kodi'!$L$2)+SUMIFS('intervences kodi'!$M$5:$M$222,'intervences kodi'!$V$5:$V$222,'Visi kodi'!A81,'intervences kodi'!$J$5:$J$222,'Visi kodi'!$L$2)</f>
        <v>0</v>
      </c>
      <c r="M81" s="86">
        <f t="shared" si="4"/>
        <v>0</v>
      </c>
      <c r="N81" s="86"/>
      <c r="O81" s="86"/>
    </row>
    <row r="82" spans="1:15" ht="11.15" customHeight="1" x14ac:dyDescent="0.2">
      <c r="A82" s="168">
        <v>77</v>
      </c>
      <c r="B82" s="171" t="s">
        <v>394</v>
      </c>
      <c r="C82" s="172">
        <v>0.4</v>
      </c>
      <c r="D82" s="173">
        <v>1</v>
      </c>
      <c r="F82" s="108">
        <f>SUMIFS('intervences kodi'!$M$5:$M$222,'intervences kodi'!$L$5:$L$222,'Visi kodi'!A82,'intervences kodi'!$J$5:$J$222,'Visi kodi'!$F$2)+SUMIFS('intervences kodi'!$O$5:$O$222,'intervences kodi'!$N$5:$N$222,'Visi kodi'!A82,'intervences kodi'!$J$5:$J$222,'Visi kodi'!$F$2)+SUMIFS('intervences kodi'!$Q$5:$Q$222,'intervences kodi'!$P$5:$P$222,'Visi kodi'!A82,'intervences kodi'!$J$5:$J$222,'Visi kodi'!$F$2)+SUMIFS('intervences kodi'!$S$5:$S$222,'intervences kodi'!$R$5:$R$222,'Visi kodi'!A82,'intervences kodi'!$J$5:$J$222,'Visi kodi'!$F$2)+SUMIFS('intervences kodi'!$U$5:$U$222,'intervences kodi'!$T$5:$T$222,'Visi kodi'!A82,'intervences kodi'!$J$5:$J$222,'Visi kodi'!$F$2)+SUMIFS('intervences kodi'!$W$5:$W$222,'intervences kodi'!$V$5:$V$222,'Visi kodi'!A82,'intervences kodi'!$J$5:$J$222,'Visi kodi'!$F$2)</f>
        <v>23499036</v>
      </c>
      <c r="G82" s="108">
        <f>SUMIFS('intervences kodi'!$M$5:$M$222,'intervences kodi'!$L$5:$L$222,'Visi kodi'!A82,'intervences kodi'!$J$5:$J$222,'Visi kodi'!$G$2)+SUMIFS('intervences kodi'!$O$5:$O$222,'intervences kodi'!$N$5:$N$222,'Visi kodi'!A82,'intervences kodi'!$J$5:$J$222,'Visi kodi'!$G$2)+SUMIFS('intervences kodi'!$Q$5:$Q$222,'intervences kodi'!$P$5:$P$222,'Visi kodi'!A82,'intervences kodi'!$J$5:$J$222,'Visi kodi'!$G$2)+SUMIFS('intervences kodi'!$S$5:$S$222,'intervences kodi'!$R$5:$R$222,'Visi kodi'!A82,'intervences kodi'!$J$5:$J$222,'Visi kodi'!$G$2)+SUMIFS('intervences kodi'!$U$5:$U$222,'intervences kodi'!$T$5:$T$222,'Visi kodi'!A82,'intervences kodi'!$J$5:$J$222,'Visi kodi'!$G$2)+SUMIFS('intervences kodi'!$W$5:$W$222,'intervences kodi'!$V$5:$V$222,'Visi kodi'!A82,'intervences kodi'!$J$5:$J$222,'Visi kodi'!$G$2)</f>
        <v>0</v>
      </c>
      <c r="H82" s="108">
        <f t="shared" si="6"/>
        <v>9399614.4000000004</v>
      </c>
      <c r="I82" s="108">
        <f t="shared" si="7"/>
        <v>0</v>
      </c>
      <c r="J82" s="108">
        <f t="shared" si="8"/>
        <v>23499036</v>
      </c>
      <c r="K82" s="169">
        <f t="shared" si="9"/>
        <v>0</v>
      </c>
      <c r="L82" s="108">
        <f>SUMIFS('intervences kodi'!$M$5:$M$222,'intervences kodi'!$L$5:$L$222,'Visi kodi'!A82,'intervences kodi'!$J$5:$J$222,'Visi kodi'!$L$2)+SUMIFS('intervences kodi'!$M$5:$M$222,'intervences kodi'!$N$5:$N$222,'Visi kodi'!A82,'intervences kodi'!$J$5:$J$222,'Visi kodi'!$L$2)+SUMIFS('intervences kodi'!$M$5:$M$222,'intervences kodi'!$P$5:$P$222,'Visi kodi'!A82,'intervences kodi'!$J$5:$J$222,'Visi kodi'!$L$2)+SUMIFS('intervences kodi'!$M$5:$M$222,'intervences kodi'!$R$5:$R$222,'Visi kodi'!A82,'intervences kodi'!$J$5:$J$222,'Visi kodi'!$L$2)+SUMIFS('intervences kodi'!$M$5:$M$222,'intervences kodi'!$T$5:$T$222,'Visi kodi'!A82,'intervences kodi'!$J$5:$J$222,'Visi kodi'!$L$2)+SUMIFS('intervences kodi'!$M$5:$M$222,'intervences kodi'!$V$5:$V$222,'Visi kodi'!A82,'intervences kodi'!$J$5:$J$222,'Visi kodi'!$L$2)</f>
        <v>0</v>
      </c>
      <c r="M82" s="86">
        <f t="shared" si="4"/>
        <v>0</v>
      </c>
      <c r="N82" s="86"/>
      <c r="O82" s="86"/>
    </row>
    <row r="83" spans="1:15" ht="11.15" customHeight="1" x14ac:dyDescent="0.2">
      <c r="A83" s="168">
        <v>78</v>
      </c>
      <c r="B83" s="171" t="s">
        <v>395</v>
      </c>
      <c r="C83" s="172">
        <v>0.4</v>
      </c>
      <c r="D83" s="173">
        <v>1</v>
      </c>
      <c r="F83" s="108">
        <f>SUMIFS('intervences kodi'!$M$5:$M$222,'intervences kodi'!$L$5:$L$222,'Visi kodi'!A83,'intervences kodi'!$J$5:$J$222,'Visi kodi'!$F$2)+SUMIFS('intervences kodi'!$O$5:$O$222,'intervences kodi'!$N$5:$N$222,'Visi kodi'!A83,'intervences kodi'!$J$5:$J$222,'Visi kodi'!$F$2)+SUMIFS('intervences kodi'!$Q$5:$Q$222,'intervences kodi'!$P$5:$P$222,'Visi kodi'!A83,'intervences kodi'!$J$5:$J$222,'Visi kodi'!$F$2)+SUMIFS('intervences kodi'!$S$5:$S$222,'intervences kodi'!$R$5:$R$222,'Visi kodi'!A83,'intervences kodi'!$J$5:$J$222,'Visi kodi'!$F$2)+SUMIFS('intervences kodi'!$U$5:$U$222,'intervences kodi'!$T$5:$T$222,'Visi kodi'!A83,'intervences kodi'!$J$5:$J$222,'Visi kodi'!$F$2)+SUMIFS('intervences kodi'!$W$5:$W$222,'intervences kodi'!$V$5:$V$222,'Visi kodi'!A83,'intervences kodi'!$J$5:$J$222,'Visi kodi'!$F$2)</f>
        <v>25277500</v>
      </c>
      <c r="G83" s="108">
        <f>SUMIFS('intervences kodi'!$M$5:$M$222,'intervences kodi'!$L$5:$L$222,'Visi kodi'!A83,'intervences kodi'!$J$5:$J$222,'Visi kodi'!$G$2)+SUMIFS('intervences kodi'!$O$5:$O$222,'intervences kodi'!$N$5:$N$222,'Visi kodi'!A83,'intervences kodi'!$J$5:$J$222,'Visi kodi'!$G$2)+SUMIFS('intervences kodi'!$Q$5:$Q$222,'intervences kodi'!$P$5:$P$222,'Visi kodi'!A83,'intervences kodi'!$J$5:$J$222,'Visi kodi'!$G$2)+SUMIFS('intervences kodi'!$S$5:$S$222,'intervences kodi'!$R$5:$R$222,'Visi kodi'!A83,'intervences kodi'!$J$5:$J$222,'Visi kodi'!$G$2)+SUMIFS('intervences kodi'!$U$5:$U$222,'intervences kodi'!$T$5:$T$222,'Visi kodi'!A83,'intervences kodi'!$J$5:$J$222,'Visi kodi'!$G$2)+SUMIFS('intervences kodi'!$W$5:$W$222,'intervences kodi'!$V$5:$V$222,'Visi kodi'!A83,'intervences kodi'!$J$5:$J$222,'Visi kodi'!$G$2)</f>
        <v>0</v>
      </c>
      <c r="H83" s="108">
        <f t="shared" si="6"/>
        <v>10111000</v>
      </c>
      <c r="I83" s="108">
        <f t="shared" si="7"/>
        <v>0</v>
      </c>
      <c r="J83" s="108">
        <f t="shared" si="8"/>
        <v>25277500</v>
      </c>
      <c r="K83" s="169">
        <f t="shared" si="9"/>
        <v>0</v>
      </c>
      <c r="L83" s="108">
        <f>SUMIFS('intervences kodi'!$M$5:$M$222,'intervences kodi'!$L$5:$L$222,'Visi kodi'!A83,'intervences kodi'!$J$5:$J$222,'Visi kodi'!$L$2)+SUMIFS('intervences kodi'!$M$5:$M$222,'intervences kodi'!$N$5:$N$222,'Visi kodi'!A83,'intervences kodi'!$J$5:$J$222,'Visi kodi'!$L$2)+SUMIFS('intervences kodi'!$M$5:$M$222,'intervences kodi'!$P$5:$P$222,'Visi kodi'!A83,'intervences kodi'!$J$5:$J$222,'Visi kodi'!$L$2)+SUMIFS('intervences kodi'!$M$5:$M$222,'intervences kodi'!$R$5:$R$222,'Visi kodi'!A83,'intervences kodi'!$J$5:$J$222,'Visi kodi'!$L$2)+SUMIFS('intervences kodi'!$M$5:$M$222,'intervences kodi'!$T$5:$T$222,'Visi kodi'!A83,'intervences kodi'!$J$5:$J$222,'Visi kodi'!$L$2)+SUMIFS('intervences kodi'!$M$5:$M$222,'intervences kodi'!$V$5:$V$222,'Visi kodi'!A83,'intervences kodi'!$J$5:$J$222,'Visi kodi'!$L$2)</f>
        <v>0</v>
      </c>
      <c r="M83" s="86">
        <f t="shared" si="4"/>
        <v>0</v>
      </c>
      <c r="N83" s="182">
        <f t="shared" ref="N83:O85" si="10">F83</f>
        <v>25277500</v>
      </c>
      <c r="O83" s="182">
        <f t="shared" si="10"/>
        <v>0</v>
      </c>
    </row>
    <row r="84" spans="1:15" ht="11.15" customHeight="1" x14ac:dyDescent="0.2">
      <c r="A84" s="168">
        <v>79</v>
      </c>
      <c r="B84" s="64" t="s">
        <v>522</v>
      </c>
      <c r="C84" s="172">
        <v>0.4</v>
      </c>
      <c r="D84" s="173">
        <v>1</v>
      </c>
      <c r="F84" s="108">
        <f>SUMIFS('intervences kodi'!$M$5:$M$222,'intervences kodi'!$L$5:$L$222,'Visi kodi'!A84,'intervences kodi'!$J$5:$J$222,'Visi kodi'!$F$2)+SUMIFS('intervences kodi'!$O$5:$O$222,'intervences kodi'!$N$5:$N$222,'Visi kodi'!A84,'intervences kodi'!$J$5:$J$222,'Visi kodi'!$F$2)+SUMIFS('intervences kodi'!$Q$5:$Q$222,'intervences kodi'!$P$5:$P$222,'Visi kodi'!A84,'intervences kodi'!$J$5:$J$222,'Visi kodi'!$F$2)+SUMIFS('intervences kodi'!$S$5:$S$222,'intervences kodi'!$R$5:$R$222,'Visi kodi'!A84,'intervences kodi'!$J$5:$J$222,'Visi kodi'!$F$2)+SUMIFS('intervences kodi'!$U$5:$U$222,'intervences kodi'!$T$5:$T$222,'Visi kodi'!A84,'intervences kodi'!$J$5:$J$222,'Visi kodi'!$F$2)+SUMIFS('intervences kodi'!$W$5:$W$222,'intervences kodi'!$V$5:$V$222,'Visi kodi'!A84,'intervences kodi'!$J$5:$J$222,'Visi kodi'!$F$2)</f>
        <v>13781562</v>
      </c>
      <c r="G84" s="108">
        <f>SUMIFS('intervences kodi'!$M$5:$M$222,'intervences kodi'!$L$5:$L$222,'Visi kodi'!A84,'intervences kodi'!$J$5:$J$222,'Visi kodi'!$G$2)+SUMIFS('intervences kodi'!$O$5:$O$222,'intervences kodi'!$N$5:$N$222,'Visi kodi'!A84,'intervences kodi'!$J$5:$J$222,'Visi kodi'!$G$2)+SUMIFS('intervences kodi'!$Q$5:$Q$222,'intervences kodi'!$P$5:$P$222,'Visi kodi'!A84,'intervences kodi'!$J$5:$J$222,'Visi kodi'!$G$2)+SUMIFS('intervences kodi'!$S$5:$S$222,'intervences kodi'!$R$5:$R$222,'Visi kodi'!A84,'intervences kodi'!$J$5:$J$222,'Visi kodi'!$G$2)+SUMIFS('intervences kodi'!$U$5:$U$222,'intervences kodi'!$T$5:$T$222,'Visi kodi'!A84,'intervences kodi'!$J$5:$J$222,'Visi kodi'!$G$2)+SUMIFS('intervences kodi'!$W$5:$W$222,'intervences kodi'!$V$5:$V$222,'Visi kodi'!A84,'intervences kodi'!$J$5:$J$222,'Visi kodi'!$G$2)</f>
        <v>0</v>
      </c>
      <c r="H84" s="108">
        <f t="shared" si="6"/>
        <v>5512624.8000000007</v>
      </c>
      <c r="I84" s="108">
        <f t="shared" si="7"/>
        <v>0</v>
      </c>
      <c r="J84" s="108">
        <f t="shared" si="8"/>
        <v>13781562</v>
      </c>
      <c r="K84" s="169">
        <f t="shared" si="9"/>
        <v>0</v>
      </c>
      <c r="L84" s="108">
        <f>SUMIFS('intervences kodi'!$M$5:$M$222,'intervences kodi'!$L$5:$L$222,'Visi kodi'!A84,'intervences kodi'!$J$5:$J$222,'Visi kodi'!$L$2)+SUMIFS('intervences kodi'!$M$5:$M$222,'intervences kodi'!$N$5:$N$222,'Visi kodi'!A84,'intervences kodi'!$J$5:$J$222,'Visi kodi'!$L$2)+SUMIFS('intervences kodi'!$M$5:$M$222,'intervences kodi'!$P$5:$P$222,'Visi kodi'!A84,'intervences kodi'!$J$5:$J$222,'Visi kodi'!$L$2)+SUMIFS('intervences kodi'!$M$5:$M$222,'intervences kodi'!$R$5:$R$222,'Visi kodi'!A84,'intervences kodi'!$J$5:$J$222,'Visi kodi'!$L$2)+SUMIFS('intervences kodi'!$M$5:$M$222,'intervences kodi'!$T$5:$T$222,'Visi kodi'!A84,'intervences kodi'!$J$5:$J$222,'Visi kodi'!$L$2)+SUMIFS('intervences kodi'!$M$5:$M$222,'intervences kodi'!$V$5:$V$222,'Visi kodi'!A84,'intervences kodi'!$J$5:$J$222,'Visi kodi'!$L$2)</f>
        <v>6000000</v>
      </c>
      <c r="M84" s="86">
        <f t="shared" si="4"/>
        <v>2400000</v>
      </c>
      <c r="N84" s="182">
        <f t="shared" si="10"/>
        <v>13781562</v>
      </c>
      <c r="O84" s="182">
        <f t="shared" si="10"/>
        <v>0</v>
      </c>
    </row>
    <row r="85" spans="1:15" ht="11.15" customHeight="1" x14ac:dyDescent="0.2">
      <c r="A85" s="168">
        <v>80</v>
      </c>
      <c r="B85" s="64" t="s">
        <v>523</v>
      </c>
      <c r="C85" s="173">
        <v>1</v>
      </c>
      <c r="D85" s="173">
        <v>1</v>
      </c>
      <c r="F85" s="108">
        <f>SUMIFS('intervences kodi'!$M$5:$M$222,'intervences kodi'!$L$5:$L$222,'Visi kodi'!A85,'intervences kodi'!$J$5:$J$222,'Visi kodi'!$F$2)+SUMIFS('intervences kodi'!$O$5:$O$222,'intervences kodi'!$N$5:$N$222,'Visi kodi'!A85,'intervences kodi'!$J$5:$J$222,'Visi kodi'!$F$2)+SUMIFS('intervences kodi'!$Q$5:$Q$222,'intervences kodi'!$P$5:$P$222,'Visi kodi'!A85,'intervences kodi'!$J$5:$J$222,'Visi kodi'!$F$2)+SUMIFS('intervences kodi'!$S$5:$S$222,'intervences kodi'!$R$5:$R$222,'Visi kodi'!A85,'intervences kodi'!$J$5:$J$222,'Visi kodi'!$F$2)+SUMIFS('intervences kodi'!$U$5:$U$222,'intervences kodi'!$T$5:$T$222,'Visi kodi'!A85,'intervences kodi'!$J$5:$J$222,'Visi kodi'!$F$2)+SUMIFS('intervences kodi'!$W$5:$W$222,'intervences kodi'!$V$5:$V$222,'Visi kodi'!A85,'intervences kodi'!$J$5:$J$222,'Visi kodi'!$F$2)</f>
        <v>0</v>
      </c>
      <c r="G85" s="108">
        <f>SUMIFS('intervences kodi'!$M$5:$M$222,'intervences kodi'!$L$5:$L$222,'Visi kodi'!A85,'intervences kodi'!$J$5:$J$222,'Visi kodi'!$G$2)+SUMIFS('intervences kodi'!$O$5:$O$222,'intervences kodi'!$N$5:$N$222,'Visi kodi'!A85,'intervences kodi'!$J$5:$J$222,'Visi kodi'!$G$2)+SUMIFS('intervences kodi'!$Q$5:$Q$222,'intervences kodi'!$P$5:$P$222,'Visi kodi'!A85,'intervences kodi'!$J$5:$J$222,'Visi kodi'!$G$2)+SUMIFS('intervences kodi'!$S$5:$S$222,'intervences kodi'!$R$5:$R$222,'Visi kodi'!A85,'intervences kodi'!$J$5:$J$222,'Visi kodi'!$G$2)+SUMIFS('intervences kodi'!$U$5:$U$222,'intervences kodi'!$T$5:$T$222,'Visi kodi'!A85,'intervences kodi'!$J$5:$J$222,'Visi kodi'!$G$2)+SUMIFS('intervences kodi'!$W$5:$W$222,'intervences kodi'!$V$5:$V$222,'Visi kodi'!A85,'intervences kodi'!$J$5:$J$222,'Visi kodi'!$G$2)</f>
        <v>0</v>
      </c>
      <c r="H85" s="108">
        <f t="shared" si="6"/>
        <v>0</v>
      </c>
      <c r="I85" s="108">
        <f t="shared" si="7"/>
        <v>0</v>
      </c>
      <c r="J85" s="108">
        <f t="shared" si="8"/>
        <v>0</v>
      </c>
      <c r="K85" s="169">
        <f t="shared" si="9"/>
        <v>0</v>
      </c>
      <c r="L85" s="108">
        <f>SUMIFS('intervences kodi'!$M$5:$M$222,'intervences kodi'!$L$5:$L$222,'Visi kodi'!A85,'intervences kodi'!$J$5:$J$222,'Visi kodi'!$L$2)+SUMIFS('intervences kodi'!$M$5:$M$222,'intervences kodi'!$N$5:$N$222,'Visi kodi'!A85,'intervences kodi'!$J$5:$J$222,'Visi kodi'!$L$2)+SUMIFS('intervences kodi'!$M$5:$M$222,'intervences kodi'!$P$5:$P$222,'Visi kodi'!A85,'intervences kodi'!$J$5:$J$222,'Visi kodi'!$L$2)+SUMIFS('intervences kodi'!$M$5:$M$222,'intervences kodi'!$R$5:$R$222,'Visi kodi'!A85,'intervences kodi'!$J$5:$J$222,'Visi kodi'!$L$2)+SUMIFS('intervences kodi'!$M$5:$M$222,'intervences kodi'!$T$5:$T$222,'Visi kodi'!A85,'intervences kodi'!$J$5:$J$222,'Visi kodi'!$L$2)+SUMIFS('intervences kodi'!$M$5:$M$222,'intervences kodi'!$V$5:$V$222,'Visi kodi'!A85,'intervences kodi'!$J$5:$J$222,'Visi kodi'!$L$2)</f>
        <v>0</v>
      </c>
      <c r="M85" s="86">
        <f t="shared" si="4"/>
        <v>0</v>
      </c>
      <c r="N85" s="182">
        <f t="shared" si="10"/>
        <v>0</v>
      </c>
      <c r="O85" s="182">
        <f t="shared" si="10"/>
        <v>0</v>
      </c>
    </row>
    <row r="86" spans="1:15" ht="11.15" customHeight="1" x14ac:dyDescent="0.2">
      <c r="A86" s="168">
        <v>81</v>
      </c>
      <c r="B86" s="64" t="s">
        <v>1713</v>
      </c>
      <c r="C86" s="173">
        <v>1</v>
      </c>
      <c r="D86" s="172">
        <v>0.4</v>
      </c>
      <c r="F86" s="108">
        <f>SUMIFS('intervences kodi'!$M$5:$M$222,'intervences kodi'!$L$5:$L$222,'Visi kodi'!A86,'intervences kodi'!$J$5:$J$222,'Visi kodi'!$F$2)+SUMIFS('intervences kodi'!$O$5:$O$222,'intervences kodi'!$N$5:$N$222,'Visi kodi'!A86,'intervences kodi'!$J$5:$J$222,'Visi kodi'!$F$2)+SUMIFS('intervences kodi'!$Q$5:$Q$222,'intervences kodi'!$P$5:$P$222,'Visi kodi'!A86,'intervences kodi'!$J$5:$J$222,'Visi kodi'!$F$2)+SUMIFS('intervences kodi'!$S$5:$S$222,'intervences kodi'!$R$5:$R$222,'Visi kodi'!A86,'intervences kodi'!$J$5:$J$222,'Visi kodi'!$F$2)+SUMIFS('intervences kodi'!$U$5:$U$222,'intervences kodi'!$T$5:$T$222,'Visi kodi'!A86,'intervences kodi'!$J$5:$J$222,'Visi kodi'!$F$2)+SUMIFS('intervences kodi'!$W$5:$W$222,'intervences kodi'!$V$5:$V$222,'Visi kodi'!A86,'intervences kodi'!$J$5:$J$222,'Visi kodi'!$F$2)</f>
        <v>7999999</v>
      </c>
      <c r="G86" s="108">
        <f>SUMIFS('intervences kodi'!$M$5:$M$222,'intervences kodi'!$L$5:$L$222,'Visi kodi'!A86,'intervences kodi'!$J$5:$J$222,'Visi kodi'!$G$2)+SUMIFS('intervences kodi'!$O$5:$O$222,'intervences kodi'!$N$5:$N$222,'Visi kodi'!A86,'intervences kodi'!$J$5:$J$222,'Visi kodi'!$G$2)+SUMIFS('intervences kodi'!$Q$5:$Q$222,'intervences kodi'!$P$5:$P$222,'Visi kodi'!A86,'intervences kodi'!$J$5:$J$222,'Visi kodi'!$G$2)+SUMIFS('intervences kodi'!$S$5:$S$222,'intervences kodi'!$R$5:$R$222,'Visi kodi'!A86,'intervences kodi'!$J$5:$J$222,'Visi kodi'!$G$2)+SUMIFS('intervences kodi'!$U$5:$U$222,'intervences kodi'!$T$5:$T$222,'Visi kodi'!A86,'intervences kodi'!$J$5:$J$222,'Visi kodi'!$G$2)+SUMIFS('intervences kodi'!$W$5:$W$222,'intervences kodi'!$V$5:$V$222,'Visi kodi'!A86,'intervences kodi'!$J$5:$J$222,'Visi kodi'!$G$2)</f>
        <v>0</v>
      </c>
      <c r="H86" s="108">
        <f t="shared" si="6"/>
        <v>7999999</v>
      </c>
      <c r="I86" s="108">
        <f t="shared" si="7"/>
        <v>0</v>
      </c>
      <c r="J86" s="108">
        <f t="shared" si="8"/>
        <v>3199999.6</v>
      </c>
      <c r="K86" s="169">
        <f t="shared" si="9"/>
        <v>0</v>
      </c>
      <c r="L86" s="108">
        <f>SUMIFS('intervences kodi'!$M$5:$M$222,'intervences kodi'!$L$5:$L$222,'Visi kodi'!A86,'intervences kodi'!$J$5:$J$222,'Visi kodi'!$L$2)+SUMIFS('intervences kodi'!$M$5:$M$222,'intervences kodi'!$N$5:$N$222,'Visi kodi'!A86,'intervences kodi'!$J$5:$J$222,'Visi kodi'!$L$2)+SUMIFS('intervences kodi'!$M$5:$M$222,'intervences kodi'!$P$5:$P$222,'Visi kodi'!A86,'intervences kodi'!$J$5:$J$222,'Visi kodi'!$L$2)+SUMIFS('intervences kodi'!$M$5:$M$222,'intervences kodi'!$R$5:$R$222,'Visi kodi'!A86,'intervences kodi'!$J$5:$J$222,'Visi kodi'!$L$2)+SUMIFS('intervences kodi'!$M$5:$M$222,'intervences kodi'!$T$5:$T$222,'Visi kodi'!A86,'intervences kodi'!$J$5:$J$222,'Visi kodi'!$L$2)+SUMIFS('intervences kodi'!$M$5:$M$222,'intervences kodi'!$V$5:$V$222,'Visi kodi'!A86,'intervences kodi'!$J$5:$J$222,'Visi kodi'!$L$2)</f>
        <v>0</v>
      </c>
      <c r="M86" s="86">
        <f t="shared" si="4"/>
        <v>0</v>
      </c>
      <c r="N86" s="86"/>
      <c r="O86" s="86"/>
    </row>
    <row r="87" spans="1:15" ht="11.15" customHeight="1" x14ac:dyDescent="0.2">
      <c r="A87" s="168">
        <v>82</v>
      </c>
      <c r="B87" s="64" t="s">
        <v>1714</v>
      </c>
      <c r="C87" s="173">
        <v>1</v>
      </c>
      <c r="D87" s="172">
        <v>0.4</v>
      </c>
      <c r="F87" s="108">
        <f>SUMIFS('intervences kodi'!$M$5:$M$222,'intervences kodi'!$L$5:$L$222,'Visi kodi'!A87,'intervences kodi'!$J$5:$J$222,'Visi kodi'!$F$2)+SUMIFS('intervences kodi'!$O$5:$O$222,'intervences kodi'!$N$5:$N$222,'Visi kodi'!A87,'intervences kodi'!$J$5:$J$222,'Visi kodi'!$F$2)+SUMIFS('intervences kodi'!$Q$5:$Q$222,'intervences kodi'!$P$5:$P$222,'Visi kodi'!A87,'intervences kodi'!$J$5:$J$222,'Visi kodi'!$F$2)+SUMIFS('intervences kodi'!$S$5:$S$222,'intervences kodi'!$R$5:$R$222,'Visi kodi'!A87,'intervences kodi'!$J$5:$J$222,'Visi kodi'!$F$2)+SUMIFS('intervences kodi'!$U$5:$U$222,'intervences kodi'!$T$5:$T$222,'Visi kodi'!A87,'intervences kodi'!$J$5:$J$222,'Visi kodi'!$F$2)+SUMIFS('intervences kodi'!$W$5:$W$222,'intervences kodi'!$V$5:$V$222,'Visi kodi'!A87,'intervences kodi'!$J$5:$J$222,'Visi kodi'!$F$2)</f>
        <v>0</v>
      </c>
      <c r="G87" s="108">
        <f>SUMIFS('intervences kodi'!$M$5:$M$222,'intervences kodi'!$L$5:$L$222,'Visi kodi'!A87,'intervences kodi'!$J$5:$J$222,'Visi kodi'!$G$2)+SUMIFS('intervences kodi'!$O$5:$O$222,'intervences kodi'!$N$5:$N$222,'Visi kodi'!A87,'intervences kodi'!$J$5:$J$222,'Visi kodi'!$G$2)+SUMIFS('intervences kodi'!$Q$5:$Q$222,'intervences kodi'!$P$5:$P$222,'Visi kodi'!A87,'intervences kodi'!$J$5:$J$222,'Visi kodi'!$G$2)+SUMIFS('intervences kodi'!$S$5:$S$222,'intervences kodi'!$R$5:$R$222,'Visi kodi'!A87,'intervences kodi'!$J$5:$J$222,'Visi kodi'!$G$2)+SUMIFS('intervences kodi'!$U$5:$U$222,'intervences kodi'!$T$5:$T$222,'Visi kodi'!A87,'intervences kodi'!$J$5:$J$222,'Visi kodi'!$G$2)+SUMIFS('intervences kodi'!$W$5:$W$222,'intervences kodi'!$V$5:$V$222,'Visi kodi'!A87,'intervences kodi'!$J$5:$J$222,'Visi kodi'!$G$2)</f>
        <v>0</v>
      </c>
      <c r="H87" s="108">
        <f t="shared" si="6"/>
        <v>0</v>
      </c>
      <c r="I87" s="108">
        <f t="shared" si="7"/>
        <v>0</v>
      </c>
      <c r="J87" s="108">
        <f t="shared" si="8"/>
        <v>0</v>
      </c>
      <c r="K87" s="169">
        <f t="shared" si="9"/>
        <v>0</v>
      </c>
      <c r="L87" s="108">
        <f>SUMIFS('intervences kodi'!$M$5:$M$222,'intervences kodi'!$L$5:$L$222,'Visi kodi'!A87,'intervences kodi'!$J$5:$J$222,'Visi kodi'!$L$2)+SUMIFS('intervences kodi'!$M$5:$M$222,'intervences kodi'!$N$5:$N$222,'Visi kodi'!A87,'intervences kodi'!$J$5:$J$222,'Visi kodi'!$L$2)+SUMIFS('intervences kodi'!$M$5:$M$222,'intervences kodi'!$P$5:$P$222,'Visi kodi'!A87,'intervences kodi'!$J$5:$J$222,'Visi kodi'!$L$2)+SUMIFS('intervences kodi'!$M$5:$M$222,'intervences kodi'!$R$5:$R$222,'Visi kodi'!A87,'intervences kodi'!$J$5:$J$222,'Visi kodi'!$L$2)+SUMIFS('intervences kodi'!$M$5:$M$222,'intervences kodi'!$T$5:$T$222,'Visi kodi'!A87,'intervences kodi'!$J$5:$J$222,'Visi kodi'!$L$2)+SUMIFS('intervences kodi'!$M$5:$M$222,'intervences kodi'!$V$5:$V$222,'Visi kodi'!A87,'intervences kodi'!$J$5:$J$222,'Visi kodi'!$L$2)</f>
        <v>6480093</v>
      </c>
      <c r="M87" s="86">
        <f t="shared" si="4"/>
        <v>6480093</v>
      </c>
      <c r="N87" s="86"/>
      <c r="O87" s="86"/>
    </row>
    <row r="88" spans="1:15" ht="11.15" customHeight="1" x14ac:dyDescent="0.2">
      <c r="A88" s="168">
        <v>83</v>
      </c>
      <c r="B88" s="64" t="s">
        <v>396</v>
      </c>
      <c r="C88" s="173">
        <v>1</v>
      </c>
      <c r="D88" s="173">
        <v>1</v>
      </c>
      <c r="F88" s="108">
        <f>SUMIFS('intervences kodi'!$M$5:$M$222,'intervences kodi'!$L$5:$L$222,'Visi kodi'!A88,'intervences kodi'!$J$5:$J$222,'Visi kodi'!$F$2)+SUMIFS('intervences kodi'!$O$5:$O$222,'intervences kodi'!$N$5:$N$222,'Visi kodi'!A88,'intervences kodi'!$J$5:$J$222,'Visi kodi'!$F$2)+SUMIFS('intervences kodi'!$Q$5:$Q$222,'intervences kodi'!$P$5:$P$222,'Visi kodi'!A88,'intervences kodi'!$J$5:$J$222,'Visi kodi'!$F$2)+SUMIFS('intervences kodi'!$S$5:$S$222,'intervences kodi'!$R$5:$R$222,'Visi kodi'!A88,'intervences kodi'!$J$5:$J$222,'Visi kodi'!$F$2)+SUMIFS('intervences kodi'!$U$5:$U$222,'intervences kodi'!$T$5:$T$222,'Visi kodi'!A88,'intervences kodi'!$J$5:$J$222,'Visi kodi'!$F$2)+SUMIFS('intervences kodi'!$W$5:$W$222,'intervences kodi'!$V$5:$V$222,'Visi kodi'!A88,'intervences kodi'!$J$5:$J$222,'Visi kodi'!$F$2)</f>
        <v>22492390</v>
      </c>
      <c r="G88" s="108">
        <f>SUMIFS('intervences kodi'!$M$5:$M$222,'intervences kodi'!$L$5:$L$222,'Visi kodi'!A88,'intervences kodi'!$J$5:$J$222,'Visi kodi'!$G$2)+SUMIFS('intervences kodi'!$O$5:$O$222,'intervences kodi'!$N$5:$N$222,'Visi kodi'!A88,'intervences kodi'!$J$5:$J$222,'Visi kodi'!$G$2)+SUMIFS('intervences kodi'!$Q$5:$Q$222,'intervences kodi'!$P$5:$P$222,'Visi kodi'!A88,'intervences kodi'!$J$5:$J$222,'Visi kodi'!$G$2)+SUMIFS('intervences kodi'!$S$5:$S$222,'intervences kodi'!$R$5:$R$222,'Visi kodi'!A88,'intervences kodi'!$J$5:$J$222,'Visi kodi'!$G$2)+SUMIFS('intervences kodi'!$U$5:$U$222,'intervences kodi'!$T$5:$T$222,'Visi kodi'!A88,'intervences kodi'!$J$5:$J$222,'Visi kodi'!$G$2)+SUMIFS('intervences kodi'!$W$5:$W$222,'intervences kodi'!$V$5:$V$222,'Visi kodi'!A88,'intervences kodi'!$J$5:$J$222,'Visi kodi'!$G$2)</f>
        <v>0</v>
      </c>
      <c r="H88" s="108">
        <f t="shared" si="6"/>
        <v>22492390</v>
      </c>
      <c r="I88" s="108">
        <f t="shared" si="7"/>
        <v>0</v>
      </c>
      <c r="J88" s="108">
        <f t="shared" si="8"/>
        <v>22492390</v>
      </c>
      <c r="K88" s="169">
        <f t="shared" si="9"/>
        <v>0</v>
      </c>
      <c r="L88" s="108">
        <f>SUMIFS('intervences kodi'!$M$5:$M$222,'intervences kodi'!$L$5:$L$222,'Visi kodi'!A88,'intervences kodi'!$J$5:$J$222,'Visi kodi'!$L$2)+SUMIFS('intervences kodi'!$M$5:$M$222,'intervences kodi'!$N$5:$N$222,'Visi kodi'!A88,'intervences kodi'!$J$5:$J$222,'Visi kodi'!$L$2)+SUMIFS('intervences kodi'!$M$5:$M$222,'intervences kodi'!$P$5:$P$222,'Visi kodi'!A88,'intervences kodi'!$J$5:$J$222,'Visi kodi'!$L$2)+SUMIFS('intervences kodi'!$M$5:$M$222,'intervences kodi'!$R$5:$R$222,'Visi kodi'!A88,'intervences kodi'!$J$5:$J$222,'Visi kodi'!$L$2)+SUMIFS('intervences kodi'!$M$5:$M$222,'intervences kodi'!$T$5:$T$222,'Visi kodi'!A88,'intervences kodi'!$J$5:$J$222,'Visi kodi'!$L$2)+SUMIFS('intervences kodi'!$M$5:$M$222,'intervences kodi'!$V$5:$V$222,'Visi kodi'!A88,'intervences kodi'!$J$5:$J$222,'Visi kodi'!$L$2)</f>
        <v>0</v>
      </c>
      <c r="M88" s="86">
        <f t="shared" ref="M88:M151" si="11">L88*C88</f>
        <v>0</v>
      </c>
      <c r="N88" s="86"/>
      <c r="O88" s="86"/>
    </row>
    <row r="89" spans="1:15" ht="11.15" customHeight="1" x14ac:dyDescent="0.2">
      <c r="A89" s="168">
        <v>84</v>
      </c>
      <c r="B89" s="64" t="s">
        <v>397</v>
      </c>
      <c r="C89" s="56">
        <v>0</v>
      </c>
      <c r="D89" s="56">
        <v>0</v>
      </c>
      <c r="F89" s="108">
        <f>SUMIFS('intervences kodi'!$M$5:$M$222,'intervences kodi'!$L$5:$L$222,'Visi kodi'!A89,'intervences kodi'!$J$5:$J$222,'Visi kodi'!$F$2)+SUMIFS('intervences kodi'!$O$5:$O$222,'intervences kodi'!$N$5:$N$222,'Visi kodi'!A89,'intervences kodi'!$J$5:$J$222,'Visi kodi'!$F$2)+SUMIFS('intervences kodi'!$Q$5:$Q$222,'intervences kodi'!$P$5:$P$222,'Visi kodi'!A89,'intervences kodi'!$J$5:$J$222,'Visi kodi'!$F$2)+SUMIFS('intervences kodi'!$S$5:$S$222,'intervences kodi'!$R$5:$R$222,'Visi kodi'!A89,'intervences kodi'!$J$5:$J$222,'Visi kodi'!$F$2)+SUMIFS('intervences kodi'!$U$5:$U$222,'intervences kodi'!$T$5:$T$222,'Visi kodi'!A89,'intervences kodi'!$J$5:$J$222,'Visi kodi'!$F$2)+SUMIFS('intervences kodi'!$W$5:$W$222,'intervences kodi'!$V$5:$V$222,'Visi kodi'!A89,'intervences kodi'!$J$5:$J$222,'Visi kodi'!$F$2)</f>
        <v>0</v>
      </c>
      <c r="G89" s="108">
        <f>SUMIFS('intervences kodi'!$M$5:$M$222,'intervences kodi'!$L$5:$L$222,'Visi kodi'!A89,'intervences kodi'!$J$5:$J$222,'Visi kodi'!$G$2)+SUMIFS('intervences kodi'!$O$5:$O$222,'intervences kodi'!$N$5:$N$222,'Visi kodi'!A89,'intervences kodi'!$J$5:$J$222,'Visi kodi'!$G$2)+SUMIFS('intervences kodi'!$Q$5:$Q$222,'intervences kodi'!$P$5:$P$222,'Visi kodi'!A89,'intervences kodi'!$J$5:$J$222,'Visi kodi'!$G$2)+SUMIFS('intervences kodi'!$S$5:$S$222,'intervences kodi'!$R$5:$R$222,'Visi kodi'!A89,'intervences kodi'!$J$5:$J$222,'Visi kodi'!$G$2)+SUMIFS('intervences kodi'!$U$5:$U$222,'intervences kodi'!$T$5:$T$222,'Visi kodi'!A89,'intervences kodi'!$J$5:$J$222,'Visi kodi'!$G$2)+SUMIFS('intervences kodi'!$W$5:$W$222,'intervences kodi'!$V$5:$V$222,'Visi kodi'!A89,'intervences kodi'!$J$5:$J$222,'Visi kodi'!$G$2)</f>
        <v>0</v>
      </c>
      <c r="H89" s="108">
        <f t="shared" si="6"/>
        <v>0</v>
      </c>
      <c r="I89" s="108">
        <f t="shared" si="7"/>
        <v>0</v>
      </c>
      <c r="J89" s="108">
        <f t="shared" si="8"/>
        <v>0</v>
      </c>
      <c r="K89" s="169">
        <f t="shared" si="9"/>
        <v>0</v>
      </c>
      <c r="L89" s="108">
        <f>SUMIFS('intervences kodi'!$M$5:$M$222,'intervences kodi'!$L$5:$L$222,'Visi kodi'!A89,'intervences kodi'!$J$5:$J$222,'Visi kodi'!$L$2)+SUMIFS('intervences kodi'!$M$5:$M$222,'intervences kodi'!$N$5:$N$222,'Visi kodi'!A89,'intervences kodi'!$J$5:$J$222,'Visi kodi'!$L$2)+SUMIFS('intervences kodi'!$M$5:$M$222,'intervences kodi'!$P$5:$P$222,'Visi kodi'!A89,'intervences kodi'!$J$5:$J$222,'Visi kodi'!$L$2)+SUMIFS('intervences kodi'!$M$5:$M$222,'intervences kodi'!$R$5:$R$222,'Visi kodi'!A89,'intervences kodi'!$J$5:$J$222,'Visi kodi'!$L$2)+SUMIFS('intervences kodi'!$M$5:$M$222,'intervences kodi'!$T$5:$T$222,'Visi kodi'!A89,'intervences kodi'!$J$5:$J$222,'Visi kodi'!$L$2)+SUMIFS('intervences kodi'!$M$5:$M$222,'intervences kodi'!$V$5:$V$222,'Visi kodi'!A89,'intervences kodi'!$J$5:$J$222,'Visi kodi'!$L$2)</f>
        <v>0</v>
      </c>
      <c r="M89" s="86">
        <f t="shared" si="11"/>
        <v>0</v>
      </c>
      <c r="N89" s="86"/>
      <c r="O89" s="86"/>
    </row>
    <row r="90" spans="1:15" ht="11.15" customHeight="1" x14ac:dyDescent="0.2">
      <c r="A90" s="168">
        <v>85</v>
      </c>
      <c r="B90" s="180" t="s">
        <v>398</v>
      </c>
      <c r="C90" s="172">
        <v>0.4</v>
      </c>
      <c r="D90" s="56">
        <v>0</v>
      </c>
      <c r="F90" s="108">
        <f>SUMIFS('intervences kodi'!$M$5:$M$222,'intervences kodi'!$L$5:$L$222,'Visi kodi'!A90,'intervences kodi'!$J$5:$J$222,'Visi kodi'!$F$2)+SUMIFS('intervences kodi'!$O$5:$O$222,'intervences kodi'!$N$5:$N$222,'Visi kodi'!A90,'intervences kodi'!$J$5:$J$222,'Visi kodi'!$F$2)+SUMIFS('intervences kodi'!$Q$5:$Q$222,'intervences kodi'!$P$5:$P$222,'Visi kodi'!A90,'intervences kodi'!$J$5:$J$222,'Visi kodi'!$F$2)+SUMIFS('intervences kodi'!$S$5:$S$222,'intervences kodi'!$R$5:$R$222,'Visi kodi'!A90,'intervences kodi'!$J$5:$J$222,'Visi kodi'!$F$2)+SUMIFS('intervences kodi'!$U$5:$U$222,'intervences kodi'!$T$5:$T$222,'Visi kodi'!A90,'intervences kodi'!$J$5:$J$222,'Visi kodi'!$F$2)+SUMIFS('intervences kodi'!$W$5:$W$222,'intervences kodi'!$V$5:$V$222,'Visi kodi'!A90,'intervences kodi'!$J$5:$J$222,'Visi kodi'!$F$2)</f>
        <v>0</v>
      </c>
      <c r="G90" s="108">
        <f>SUMIFS('intervences kodi'!$M$5:$M$222,'intervences kodi'!$L$5:$L$222,'Visi kodi'!A90,'intervences kodi'!$J$5:$J$222,'Visi kodi'!$G$2)+SUMIFS('intervences kodi'!$O$5:$O$222,'intervences kodi'!$N$5:$N$222,'Visi kodi'!A90,'intervences kodi'!$J$5:$J$222,'Visi kodi'!$G$2)+SUMIFS('intervences kodi'!$Q$5:$Q$222,'intervences kodi'!$P$5:$P$222,'Visi kodi'!A90,'intervences kodi'!$J$5:$J$222,'Visi kodi'!$G$2)+SUMIFS('intervences kodi'!$S$5:$S$222,'intervences kodi'!$R$5:$R$222,'Visi kodi'!A90,'intervences kodi'!$J$5:$J$222,'Visi kodi'!$G$2)+SUMIFS('intervences kodi'!$U$5:$U$222,'intervences kodi'!$T$5:$T$222,'Visi kodi'!A90,'intervences kodi'!$J$5:$J$222,'Visi kodi'!$G$2)+SUMIFS('intervences kodi'!$W$5:$W$222,'intervences kodi'!$V$5:$V$222,'Visi kodi'!A90,'intervences kodi'!$J$5:$J$222,'Visi kodi'!$G$2)</f>
        <v>0</v>
      </c>
      <c r="H90" s="108">
        <f t="shared" si="6"/>
        <v>0</v>
      </c>
      <c r="I90" s="108">
        <f t="shared" si="7"/>
        <v>0</v>
      </c>
      <c r="J90" s="108">
        <f t="shared" si="8"/>
        <v>0</v>
      </c>
      <c r="K90" s="169">
        <f t="shared" si="9"/>
        <v>0</v>
      </c>
      <c r="L90" s="108">
        <f>SUMIFS('intervences kodi'!$M$5:$M$222,'intervences kodi'!$L$5:$L$222,'Visi kodi'!A90,'intervences kodi'!$J$5:$J$222,'Visi kodi'!$L$2)+SUMIFS('intervences kodi'!$M$5:$M$222,'intervences kodi'!$N$5:$N$222,'Visi kodi'!A90,'intervences kodi'!$J$5:$J$222,'Visi kodi'!$L$2)+SUMIFS('intervences kodi'!$M$5:$M$222,'intervences kodi'!$P$5:$P$222,'Visi kodi'!A90,'intervences kodi'!$J$5:$J$222,'Visi kodi'!$L$2)+SUMIFS('intervences kodi'!$M$5:$M$222,'intervences kodi'!$R$5:$R$222,'Visi kodi'!A90,'intervences kodi'!$J$5:$J$222,'Visi kodi'!$L$2)+SUMIFS('intervences kodi'!$M$5:$M$222,'intervences kodi'!$T$5:$T$222,'Visi kodi'!A90,'intervences kodi'!$J$5:$J$222,'Visi kodi'!$L$2)+SUMIFS('intervences kodi'!$M$5:$M$222,'intervences kodi'!$V$5:$V$222,'Visi kodi'!A90,'intervences kodi'!$J$5:$J$222,'Visi kodi'!$L$2)</f>
        <v>0</v>
      </c>
      <c r="M90" s="86">
        <f t="shared" si="11"/>
        <v>0</v>
      </c>
      <c r="N90" s="86"/>
      <c r="O90" s="86"/>
    </row>
    <row r="91" spans="1:15" ht="11.15" customHeight="1" x14ac:dyDescent="0.2">
      <c r="A91" s="168">
        <v>86</v>
      </c>
      <c r="B91" s="171" t="s">
        <v>1715</v>
      </c>
      <c r="C91" s="173">
        <v>1</v>
      </c>
      <c r="D91" s="172">
        <v>0.4</v>
      </c>
      <c r="F91" s="108">
        <f>SUMIFS('intervences kodi'!$M$5:$M$222,'intervences kodi'!$L$5:$L$222,'Visi kodi'!A91,'intervences kodi'!$J$5:$J$222,'Visi kodi'!$F$2)+SUMIFS('intervences kodi'!$O$5:$O$222,'intervences kodi'!$N$5:$N$222,'Visi kodi'!A91,'intervences kodi'!$J$5:$J$222,'Visi kodi'!$F$2)+SUMIFS('intervences kodi'!$Q$5:$Q$222,'intervences kodi'!$P$5:$P$222,'Visi kodi'!A91,'intervences kodi'!$J$5:$J$222,'Visi kodi'!$F$2)+SUMIFS('intervences kodi'!$S$5:$S$222,'intervences kodi'!$R$5:$R$222,'Visi kodi'!A91,'intervences kodi'!$J$5:$J$222,'Visi kodi'!$F$2)+SUMIFS('intervences kodi'!$U$5:$U$222,'intervences kodi'!$T$5:$T$222,'Visi kodi'!A91,'intervences kodi'!$J$5:$J$222,'Visi kodi'!$F$2)+SUMIFS('intervences kodi'!$W$5:$W$222,'intervences kodi'!$V$5:$V$222,'Visi kodi'!A91,'intervences kodi'!$J$5:$J$222,'Visi kodi'!$F$2)</f>
        <v>0</v>
      </c>
      <c r="G91" s="108">
        <f>SUMIFS('intervences kodi'!$M$5:$M$222,'intervences kodi'!$L$5:$L$222,'Visi kodi'!A91,'intervences kodi'!$J$5:$J$222,'Visi kodi'!$G$2)+SUMIFS('intervences kodi'!$O$5:$O$222,'intervences kodi'!$N$5:$N$222,'Visi kodi'!A91,'intervences kodi'!$J$5:$J$222,'Visi kodi'!$G$2)+SUMIFS('intervences kodi'!$Q$5:$Q$222,'intervences kodi'!$P$5:$P$222,'Visi kodi'!A91,'intervences kodi'!$J$5:$J$222,'Visi kodi'!$G$2)+SUMIFS('intervences kodi'!$S$5:$S$222,'intervences kodi'!$R$5:$R$222,'Visi kodi'!A91,'intervences kodi'!$J$5:$J$222,'Visi kodi'!$G$2)+SUMIFS('intervences kodi'!$U$5:$U$222,'intervences kodi'!$T$5:$T$222,'Visi kodi'!A91,'intervences kodi'!$J$5:$J$222,'Visi kodi'!$G$2)+SUMIFS('intervences kodi'!$W$5:$W$222,'intervences kodi'!$V$5:$V$222,'Visi kodi'!A91,'intervences kodi'!$J$5:$J$222,'Visi kodi'!$G$2)</f>
        <v>0</v>
      </c>
      <c r="H91" s="108">
        <f t="shared" si="6"/>
        <v>0</v>
      </c>
      <c r="I91" s="108">
        <f t="shared" si="7"/>
        <v>0</v>
      </c>
      <c r="J91" s="108">
        <f t="shared" si="8"/>
        <v>0</v>
      </c>
      <c r="K91" s="169">
        <f t="shared" si="9"/>
        <v>0</v>
      </c>
      <c r="L91" s="108">
        <f>SUMIFS('intervences kodi'!$M$5:$M$222,'intervences kodi'!$L$5:$L$222,'Visi kodi'!A91,'intervences kodi'!$J$5:$J$222,'Visi kodi'!$L$2)+SUMIFS('intervences kodi'!$M$5:$M$222,'intervences kodi'!$N$5:$N$222,'Visi kodi'!A91,'intervences kodi'!$J$5:$J$222,'Visi kodi'!$L$2)+SUMIFS('intervences kodi'!$M$5:$M$222,'intervences kodi'!$P$5:$P$222,'Visi kodi'!A91,'intervences kodi'!$J$5:$J$222,'Visi kodi'!$L$2)+SUMIFS('intervences kodi'!$M$5:$M$222,'intervences kodi'!$R$5:$R$222,'Visi kodi'!A91,'intervences kodi'!$J$5:$J$222,'Visi kodi'!$L$2)+SUMIFS('intervences kodi'!$M$5:$M$222,'intervences kodi'!$T$5:$T$222,'Visi kodi'!A91,'intervences kodi'!$J$5:$J$222,'Visi kodi'!$L$2)+SUMIFS('intervences kodi'!$M$5:$M$222,'intervences kodi'!$V$5:$V$222,'Visi kodi'!A91,'intervences kodi'!$J$5:$J$222,'Visi kodi'!$L$2)</f>
        <v>0</v>
      </c>
      <c r="M91" s="86">
        <f t="shared" si="11"/>
        <v>0</v>
      </c>
      <c r="N91" s="86"/>
      <c r="O91" s="86"/>
    </row>
    <row r="92" spans="1:15" ht="11.15" customHeight="1" x14ac:dyDescent="0.2">
      <c r="A92" s="176"/>
      <c r="B92" s="184" t="s">
        <v>399</v>
      </c>
      <c r="C92" s="184"/>
      <c r="D92" s="185"/>
      <c r="F92" s="108">
        <f>SUMIFS('intervences kodi'!$M$5:$M$222,'intervences kodi'!$L$5:$L$222,'Visi kodi'!A92,'intervences kodi'!$J$5:$J$222,'Visi kodi'!$F$2)+SUMIFS('intervences kodi'!$O$5:$O$222,'intervences kodi'!$N$5:$N$222,'Visi kodi'!A92,'intervences kodi'!$J$5:$J$222,'Visi kodi'!$F$2)+SUMIFS('intervences kodi'!$Q$5:$Q$222,'intervences kodi'!$P$5:$P$222,'Visi kodi'!A92,'intervences kodi'!$J$5:$J$222,'Visi kodi'!$F$2)+SUMIFS('intervences kodi'!$S$5:$S$222,'intervences kodi'!$R$5:$R$222,'Visi kodi'!A92,'intervences kodi'!$J$5:$J$222,'Visi kodi'!$F$2)+SUMIFS('intervences kodi'!$U$5:$U$222,'intervences kodi'!$T$5:$T$222,'Visi kodi'!A92,'intervences kodi'!$J$5:$J$222,'Visi kodi'!$F$2)+SUMIFS('intervences kodi'!$W$5:$W$222,'intervences kodi'!$V$5:$V$222,'Visi kodi'!A92,'intervences kodi'!$J$5:$J$222,'Visi kodi'!$F$2)</f>
        <v>0</v>
      </c>
      <c r="G92" s="108">
        <f>SUMIFS('intervences kodi'!$M$5:$M$222,'intervences kodi'!$L$5:$L$222,'Visi kodi'!A92,'intervences kodi'!$J$5:$J$222,'Visi kodi'!$G$2)+SUMIFS('intervences kodi'!$O$5:$O$222,'intervences kodi'!$N$5:$N$222,'Visi kodi'!A92,'intervences kodi'!$J$5:$J$222,'Visi kodi'!$G$2)+SUMIFS('intervences kodi'!$Q$5:$Q$222,'intervences kodi'!$P$5:$P$222,'Visi kodi'!A92,'intervences kodi'!$J$5:$J$222,'Visi kodi'!$G$2)+SUMIFS('intervences kodi'!$S$5:$S$222,'intervences kodi'!$R$5:$R$222,'Visi kodi'!A92,'intervences kodi'!$J$5:$J$222,'Visi kodi'!$G$2)+SUMIFS('intervences kodi'!$U$5:$U$222,'intervences kodi'!$T$5:$T$222,'Visi kodi'!A92,'intervences kodi'!$J$5:$J$222,'Visi kodi'!$G$2)+SUMIFS('intervences kodi'!$W$5:$W$222,'intervences kodi'!$V$5:$V$222,'Visi kodi'!A92,'intervences kodi'!$J$5:$J$222,'Visi kodi'!$G$2)</f>
        <v>0</v>
      </c>
      <c r="H92" s="108">
        <f t="shared" si="6"/>
        <v>0</v>
      </c>
      <c r="I92" s="108">
        <f t="shared" si="7"/>
        <v>0</v>
      </c>
      <c r="J92" s="108">
        <f t="shared" si="8"/>
        <v>0</v>
      </c>
      <c r="K92" s="169">
        <f t="shared" si="9"/>
        <v>0</v>
      </c>
      <c r="L92" s="108">
        <f>SUMIFS('intervences kodi'!$M$5:$M$222,'intervences kodi'!$L$5:$L$222,'Visi kodi'!A92,'intervences kodi'!$J$5:$J$222,'Visi kodi'!$L$2)+SUMIFS('intervences kodi'!$M$5:$M$222,'intervences kodi'!$N$5:$N$222,'Visi kodi'!A92,'intervences kodi'!$J$5:$J$222,'Visi kodi'!$L$2)+SUMIFS('intervences kodi'!$M$5:$M$222,'intervences kodi'!$P$5:$P$222,'Visi kodi'!A92,'intervences kodi'!$J$5:$J$222,'Visi kodi'!$L$2)+SUMIFS('intervences kodi'!$M$5:$M$222,'intervences kodi'!$R$5:$R$222,'Visi kodi'!A92,'intervences kodi'!$J$5:$J$222,'Visi kodi'!$L$2)+SUMIFS('intervences kodi'!$M$5:$M$222,'intervences kodi'!$T$5:$T$222,'Visi kodi'!A92,'intervences kodi'!$J$5:$J$222,'Visi kodi'!$L$2)+SUMIFS('intervences kodi'!$M$5:$M$222,'intervences kodi'!$V$5:$V$222,'Visi kodi'!A92,'intervences kodi'!$J$5:$J$222,'Visi kodi'!$L$2)</f>
        <v>0</v>
      </c>
      <c r="M92" s="86">
        <f t="shared" si="11"/>
        <v>0</v>
      </c>
      <c r="N92" s="86"/>
      <c r="O92" s="86"/>
    </row>
    <row r="93" spans="1:15" ht="11.15" customHeight="1" x14ac:dyDescent="0.2">
      <c r="A93" s="168">
        <v>87</v>
      </c>
      <c r="B93" s="180" t="s">
        <v>1716</v>
      </c>
      <c r="C93" s="56">
        <v>0</v>
      </c>
      <c r="D93" s="56">
        <v>0</v>
      </c>
      <c r="F93" s="108">
        <f>SUMIFS('intervences kodi'!$M$5:$M$222,'intervences kodi'!$L$5:$L$222,'Visi kodi'!A93,'intervences kodi'!$J$5:$J$222,'Visi kodi'!$F$2)+SUMIFS('intervences kodi'!$O$5:$O$222,'intervences kodi'!$N$5:$N$222,'Visi kodi'!A93,'intervences kodi'!$J$5:$J$222,'Visi kodi'!$F$2)+SUMIFS('intervences kodi'!$Q$5:$Q$222,'intervences kodi'!$P$5:$P$222,'Visi kodi'!A93,'intervences kodi'!$J$5:$J$222,'Visi kodi'!$F$2)+SUMIFS('intervences kodi'!$S$5:$S$222,'intervences kodi'!$R$5:$R$222,'Visi kodi'!A93,'intervences kodi'!$J$5:$J$222,'Visi kodi'!$F$2)+SUMIFS('intervences kodi'!$U$5:$U$222,'intervences kodi'!$T$5:$T$222,'Visi kodi'!A93,'intervences kodi'!$J$5:$J$222,'Visi kodi'!$F$2)+SUMIFS('intervences kodi'!$W$5:$W$222,'intervences kodi'!$V$5:$V$222,'Visi kodi'!A93,'intervences kodi'!$J$5:$J$222,'Visi kodi'!$F$2)</f>
        <v>0</v>
      </c>
      <c r="G93" s="108">
        <f>SUMIFS('intervences kodi'!$M$5:$M$222,'intervences kodi'!$L$5:$L$222,'Visi kodi'!A93,'intervences kodi'!$J$5:$J$222,'Visi kodi'!$G$2)+SUMIFS('intervences kodi'!$O$5:$O$222,'intervences kodi'!$N$5:$N$222,'Visi kodi'!A93,'intervences kodi'!$J$5:$J$222,'Visi kodi'!$G$2)+SUMIFS('intervences kodi'!$Q$5:$Q$222,'intervences kodi'!$P$5:$P$222,'Visi kodi'!A93,'intervences kodi'!$J$5:$J$222,'Visi kodi'!$G$2)+SUMIFS('intervences kodi'!$S$5:$S$222,'intervences kodi'!$R$5:$R$222,'Visi kodi'!A93,'intervences kodi'!$J$5:$J$222,'Visi kodi'!$G$2)+SUMIFS('intervences kodi'!$U$5:$U$222,'intervences kodi'!$T$5:$T$222,'Visi kodi'!A93,'intervences kodi'!$J$5:$J$222,'Visi kodi'!$G$2)+SUMIFS('intervences kodi'!$W$5:$W$222,'intervences kodi'!$V$5:$V$222,'Visi kodi'!A93,'intervences kodi'!$J$5:$J$222,'Visi kodi'!$G$2)</f>
        <v>102512620</v>
      </c>
      <c r="H93" s="108">
        <f t="shared" si="6"/>
        <v>0</v>
      </c>
      <c r="I93" s="108">
        <f t="shared" si="7"/>
        <v>0</v>
      </c>
      <c r="J93" s="108">
        <f t="shared" si="8"/>
        <v>0</v>
      </c>
      <c r="K93" s="169">
        <f t="shared" si="9"/>
        <v>0</v>
      </c>
      <c r="L93" s="108">
        <f>SUMIFS('intervences kodi'!$M$5:$M$222,'intervences kodi'!$L$5:$L$222,'Visi kodi'!A93,'intervences kodi'!$J$5:$J$222,'Visi kodi'!$L$2)+SUMIFS('intervences kodi'!$M$5:$M$222,'intervences kodi'!$N$5:$N$222,'Visi kodi'!A93,'intervences kodi'!$J$5:$J$222,'Visi kodi'!$L$2)+SUMIFS('intervences kodi'!$M$5:$M$222,'intervences kodi'!$P$5:$P$222,'Visi kodi'!A93,'intervences kodi'!$J$5:$J$222,'Visi kodi'!$L$2)+SUMIFS('intervences kodi'!$M$5:$M$222,'intervences kodi'!$R$5:$R$222,'Visi kodi'!A93,'intervences kodi'!$J$5:$J$222,'Visi kodi'!$L$2)+SUMIFS('intervences kodi'!$M$5:$M$222,'intervences kodi'!$T$5:$T$222,'Visi kodi'!A93,'intervences kodi'!$J$5:$J$222,'Visi kodi'!$L$2)+SUMIFS('intervences kodi'!$M$5:$M$222,'intervences kodi'!$V$5:$V$222,'Visi kodi'!A93,'intervences kodi'!$J$5:$J$222,'Visi kodi'!$L$2)</f>
        <v>0</v>
      </c>
      <c r="M93" s="86">
        <f t="shared" si="11"/>
        <v>0</v>
      </c>
      <c r="N93" s="86"/>
      <c r="O93" s="86"/>
    </row>
    <row r="94" spans="1:15" ht="11.15" customHeight="1" x14ac:dyDescent="0.2">
      <c r="A94" s="168">
        <v>88</v>
      </c>
      <c r="B94" s="180" t="s">
        <v>524</v>
      </c>
      <c r="C94" s="56">
        <v>0</v>
      </c>
      <c r="D94" s="56">
        <v>0</v>
      </c>
      <c r="F94" s="108">
        <f>SUMIFS('intervences kodi'!$M$5:$M$222,'intervences kodi'!$L$5:$L$222,'Visi kodi'!A94,'intervences kodi'!$J$5:$J$222,'Visi kodi'!$F$2)+SUMIFS('intervences kodi'!$O$5:$O$222,'intervences kodi'!$N$5:$N$222,'Visi kodi'!A94,'intervences kodi'!$J$5:$J$222,'Visi kodi'!$F$2)+SUMIFS('intervences kodi'!$Q$5:$Q$222,'intervences kodi'!$P$5:$P$222,'Visi kodi'!A94,'intervences kodi'!$J$5:$J$222,'Visi kodi'!$F$2)+SUMIFS('intervences kodi'!$S$5:$S$222,'intervences kodi'!$R$5:$R$222,'Visi kodi'!A94,'intervences kodi'!$J$5:$J$222,'Visi kodi'!$F$2)+SUMIFS('intervences kodi'!$U$5:$U$222,'intervences kodi'!$T$5:$T$222,'Visi kodi'!A94,'intervences kodi'!$J$5:$J$222,'Visi kodi'!$F$2)+SUMIFS('intervences kodi'!$W$5:$W$222,'intervences kodi'!$V$5:$V$222,'Visi kodi'!A94,'intervences kodi'!$J$5:$J$222,'Visi kodi'!$F$2)</f>
        <v>0</v>
      </c>
      <c r="G94" s="108">
        <f>SUMIFS('intervences kodi'!$M$5:$M$222,'intervences kodi'!$L$5:$L$222,'Visi kodi'!A94,'intervences kodi'!$J$5:$J$222,'Visi kodi'!$G$2)+SUMIFS('intervences kodi'!$O$5:$O$222,'intervences kodi'!$N$5:$N$222,'Visi kodi'!A94,'intervences kodi'!$J$5:$J$222,'Visi kodi'!$G$2)+SUMIFS('intervences kodi'!$Q$5:$Q$222,'intervences kodi'!$P$5:$P$222,'Visi kodi'!A94,'intervences kodi'!$J$5:$J$222,'Visi kodi'!$G$2)+SUMIFS('intervences kodi'!$S$5:$S$222,'intervences kodi'!$R$5:$R$222,'Visi kodi'!A94,'intervences kodi'!$J$5:$J$222,'Visi kodi'!$G$2)+SUMIFS('intervences kodi'!$U$5:$U$222,'intervences kodi'!$T$5:$T$222,'Visi kodi'!A94,'intervences kodi'!$J$5:$J$222,'Visi kodi'!$G$2)+SUMIFS('intervences kodi'!$W$5:$W$222,'intervences kodi'!$V$5:$V$222,'Visi kodi'!A94,'intervences kodi'!$J$5:$J$222,'Visi kodi'!$G$2)</f>
        <v>41141672</v>
      </c>
      <c r="H94" s="108">
        <f t="shared" si="6"/>
        <v>0</v>
      </c>
      <c r="I94" s="108">
        <f t="shared" si="7"/>
        <v>0</v>
      </c>
      <c r="J94" s="108">
        <f t="shared" si="8"/>
        <v>0</v>
      </c>
      <c r="K94" s="169">
        <f t="shared" si="9"/>
        <v>0</v>
      </c>
      <c r="L94" s="108">
        <f>SUMIFS('intervences kodi'!$M$5:$M$222,'intervences kodi'!$L$5:$L$222,'Visi kodi'!A94,'intervences kodi'!$J$5:$J$222,'Visi kodi'!$L$2)+SUMIFS('intervences kodi'!$M$5:$M$222,'intervences kodi'!$N$5:$N$222,'Visi kodi'!A94,'intervences kodi'!$J$5:$J$222,'Visi kodi'!$L$2)+SUMIFS('intervences kodi'!$M$5:$M$222,'intervences kodi'!$P$5:$P$222,'Visi kodi'!A94,'intervences kodi'!$J$5:$J$222,'Visi kodi'!$L$2)+SUMIFS('intervences kodi'!$M$5:$M$222,'intervences kodi'!$R$5:$R$222,'Visi kodi'!A94,'intervences kodi'!$J$5:$J$222,'Visi kodi'!$L$2)+SUMIFS('intervences kodi'!$M$5:$M$222,'intervences kodi'!$T$5:$T$222,'Visi kodi'!A94,'intervences kodi'!$J$5:$J$222,'Visi kodi'!$L$2)+SUMIFS('intervences kodi'!$M$5:$M$222,'intervences kodi'!$V$5:$V$222,'Visi kodi'!A94,'intervences kodi'!$J$5:$J$222,'Visi kodi'!$L$2)</f>
        <v>0</v>
      </c>
      <c r="M94" s="86">
        <f t="shared" si="11"/>
        <v>0</v>
      </c>
      <c r="N94" s="86"/>
      <c r="O94" s="86"/>
    </row>
    <row r="95" spans="1:15" ht="11.15" customHeight="1" x14ac:dyDescent="0.2">
      <c r="A95" s="168">
        <v>89</v>
      </c>
      <c r="B95" s="180" t="s">
        <v>1717</v>
      </c>
      <c r="C95" s="56">
        <v>0</v>
      </c>
      <c r="D95" s="56">
        <v>0</v>
      </c>
      <c r="F95" s="108">
        <f>SUMIFS('intervences kodi'!$M$5:$M$222,'intervences kodi'!$L$5:$L$222,'Visi kodi'!A95,'intervences kodi'!$J$5:$J$222,'Visi kodi'!$F$2)+SUMIFS('intervences kodi'!$O$5:$O$222,'intervences kodi'!$N$5:$N$222,'Visi kodi'!A95,'intervences kodi'!$J$5:$J$222,'Visi kodi'!$F$2)+SUMIFS('intervences kodi'!$Q$5:$Q$222,'intervences kodi'!$P$5:$P$222,'Visi kodi'!A95,'intervences kodi'!$J$5:$J$222,'Visi kodi'!$F$2)+SUMIFS('intervences kodi'!$S$5:$S$222,'intervences kodi'!$R$5:$R$222,'Visi kodi'!A95,'intervences kodi'!$J$5:$J$222,'Visi kodi'!$F$2)+SUMIFS('intervences kodi'!$U$5:$U$222,'intervences kodi'!$T$5:$T$222,'Visi kodi'!A95,'intervences kodi'!$J$5:$J$222,'Visi kodi'!$F$2)+SUMIFS('intervences kodi'!$W$5:$W$222,'intervences kodi'!$V$5:$V$222,'Visi kodi'!A95,'intervences kodi'!$J$5:$J$222,'Visi kodi'!$F$2)</f>
        <v>0</v>
      </c>
      <c r="G95" s="108">
        <f>SUMIFS('intervences kodi'!$M$5:$M$222,'intervences kodi'!$L$5:$L$222,'Visi kodi'!A95,'intervences kodi'!$J$5:$J$222,'Visi kodi'!$G$2)+SUMIFS('intervences kodi'!$O$5:$O$222,'intervences kodi'!$N$5:$N$222,'Visi kodi'!A95,'intervences kodi'!$J$5:$J$222,'Visi kodi'!$G$2)+SUMIFS('intervences kodi'!$Q$5:$Q$222,'intervences kodi'!$P$5:$P$222,'Visi kodi'!A95,'intervences kodi'!$J$5:$J$222,'Visi kodi'!$G$2)+SUMIFS('intervences kodi'!$S$5:$S$222,'intervences kodi'!$R$5:$R$222,'Visi kodi'!A95,'intervences kodi'!$J$5:$J$222,'Visi kodi'!$G$2)+SUMIFS('intervences kodi'!$U$5:$U$222,'intervences kodi'!$T$5:$T$222,'Visi kodi'!A95,'intervences kodi'!$J$5:$J$222,'Visi kodi'!$G$2)+SUMIFS('intervences kodi'!$W$5:$W$222,'intervences kodi'!$V$5:$V$222,'Visi kodi'!A95,'intervences kodi'!$J$5:$J$222,'Visi kodi'!$G$2)</f>
        <v>0</v>
      </c>
      <c r="H95" s="108">
        <f t="shared" si="6"/>
        <v>0</v>
      </c>
      <c r="I95" s="108">
        <f t="shared" si="7"/>
        <v>0</v>
      </c>
      <c r="J95" s="108">
        <f t="shared" si="8"/>
        <v>0</v>
      </c>
      <c r="K95" s="169">
        <f t="shared" si="9"/>
        <v>0</v>
      </c>
      <c r="L95" s="108">
        <f>SUMIFS('intervences kodi'!$M$5:$M$222,'intervences kodi'!$L$5:$L$222,'Visi kodi'!A95,'intervences kodi'!$J$5:$J$222,'Visi kodi'!$L$2)+SUMIFS('intervences kodi'!$M$5:$M$222,'intervences kodi'!$N$5:$N$222,'Visi kodi'!A95,'intervences kodi'!$J$5:$J$222,'Visi kodi'!$L$2)+SUMIFS('intervences kodi'!$M$5:$M$222,'intervences kodi'!$P$5:$P$222,'Visi kodi'!A95,'intervences kodi'!$J$5:$J$222,'Visi kodi'!$L$2)+SUMIFS('intervences kodi'!$M$5:$M$222,'intervences kodi'!$R$5:$R$222,'Visi kodi'!A95,'intervences kodi'!$J$5:$J$222,'Visi kodi'!$L$2)+SUMIFS('intervences kodi'!$M$5:$M$222,'intervences kodi'!$T$5:$T$222,'Visi kodi'!A95,'intervences kodi'!$J$5:$J$222,'Visi kodi'!$L$2)+SUMIFS('intervences kodi'!$M$5:$M$222,'intervences kodi'!$V$5:$V$222,'Visi kodi'!A95,'intervences kodi'!$J$5:$J$222,'Visi kodi'!$L$2)</f>
        <v>0</v>
      </c>
      <c r="M95" s="86">
        <f t="shared" si="11"/>
        <v>0</v>
      </c>
      <c r="N95" s="86"/>
      <c r="O95" s="86"/>
    </row>
    <row r="96" spans="1:15" ht="11.15" customHeight="1" x14ac:dyDescent="0.2">
      <c r="A96" s="168">
        <v>90</v>
      </c>
      <c r="B96" s="180" t="s">
        <v>1718</v>
      </c>
      <c r="C96" s="56">
        <v>0</v>
      </c>
      <c r="D96" s="56">
        <v>0</v>
      </c>
      <c r="F96" s="108">
        <f>SUMIFS('intervences kodi'!$M$5:$M$222,'intervences kodi'!$L$5:$L$222,'Visi kodi'!A96,'intervences kodi'!$J$5:$J$222,'Visi kodi'!$F$2)+SUMIFS('intervences kodi'!$O$5:$O$222,'intervences kodi'!$N$5:$N$222,'Visi kodi'!A96,'intervences kodi'!$J$5:$J$222,'Visi kodi'!$F$2)+SUMIFS('intervences kodi'!$Q$5:$Q$222,'intervences kodi'!$P$5:$P$222,'Visi kodi'!A96,'intervences kodi'!$J$5:$J$222,'Visi kodi'!$F$2)+SUMIFS('intervences kodi'!$S$5:$S$222,'intervences kodi'!$R$5:$R$222,'Visi kodi'!A96,'intervences kodi'!$J$5:$J$222,'Visi kodi'!$F$2)+SUMIFS('intervences kodi'!$U$5:$U$222,'intervences kodi'!$T$5:$T$222,'Visi kodi'!A96,'intervences kodi'!$J$5:$J$222,'Visi kodi'!$F$2)+SUMIFS('intervences kodi'!$W$5:$W$222,'intervences kodi'!$V$5:$V$222,'Visi kodi'!A96,'intervences kodi'!$J$5:$J$222,'Visi kodi'!$F$2)</f>
        <v>0</v>
      </c>
      <c r="G96" s="108">
        <f>SUMIFS('intervences kodi'!$M$5:$M$222,'intervences kodi'!$L$5:$L$222,'Visi kodi'!A96,'intervences kodi'!$J$5:$J$222,'Visi kodi'!$G$2)+SUMIFS('intervences kodi'!$O$5:$O$222,'intervences kodi'!$N$5:$N$222,'Visi kodi'!A96,'intervences kodi'!$J$5:$J$222,'Visi kodi'!$G$2)+SUMIFS('intervences kodi'!$Q$5:$Q$222,'intervences kodi'!$P$5:$P$222,'Visi kodi'!A96,'intervences kodi'!$J$5:$J$222,'Visi kodi'!$G$2)+SUMIFS('intervences kodi'!$S$5:$S$222,'intervences kodi'!$R$5:$R$222,'Visi kodi'!A96,'intervences kodi'!$J$5:$J$222,'Visi kodi'!$G$2)+SUMIFS('intervences kodi'!$U$5:$U$222,'intervences kodi'!$T$5:$T$222,'Visi kodi'!A96,'intervences kodi'!$J$5:$J$222,'Visi kodi'!$G$2)+SUMIFS('intervences kodi'!$W$5:$W$222,'intervences kodi'!$V$5:$V$222,'Visi kodi'!A96,'intervences kodi'!$J$5:$J$222,'Visi kodi'!$G$2)</f>
        <v>0</v>
      </c>
      <c r="H96" s="108">
        <f t="shared" si="6"/>
        <v>0</v>
      </c>
      <c r="I96" s="108">
        <f t="shared" si="7"/>
        <v>0</v>
      </c>
      <c r="J96" s="108">
        <f t="shared" si="8"/>
        <v>0</v>
      </c>
      <c r="K96" s="169">
        <f t="shared" si="9"/>
        <v>0</v>
      </c>
      <c r="L96" s="108">
        <f>SUMIFS('intervences kodi'!$M$5:$M$222,'intervences kodi'!$L$5:$L$222,'Visi kodi'!A96,'intervences kodi'!$J$5:$J$222,'Visi kodi'!$L$2)+SUMIFS('intervences kodi'!$M$5:$M$222,'intervences kodi'!$N$5:$N$222,'Visi kodi'!A96,'intervences kodi'!$J$5:$J$222,'Visi kodi'!$L$2)+SUMIFS('intervences kodi'!$M$5:$M$222,'intervences kodi'!$P$5:$P$222,'Visi kodi'!A96,'intervences kodi'!$J$5:$J$222,'Visi kodi'!$L$2)+SUMIFS('intervences kodi'!$M$5:$M$222,'intervences kodi'!$R$5:$R$222,'Visi kodi'!A96,'intervences kodi'!$J$5:$J$222,'Visi kodi'!$L$2)+SUMIFS('intervences kodi'!$M$5:$M$222,'intervences kodi'!$T$5:$T$222,'Visi kodi'!A96,'intervences kodi'!$J$5:$J$222,'Visi kodi'!$L$2)+SUMIFS('intervences kodi'!$M$5:$M$222,'intervences kodi'!$V$5:$V$222,'Visi kodi'!A96,'intervences kodi'!$J$5:$J$222,'Visi kodi'!$L$2)</f>
        <v>0</v>
      </c>
      <c r="M96" s="86">
        <f t="shared" si="11"/>
        <v>0</v>
      </c>
      <c r="N96" s="86"/>
      <c r="O96" s="86"/>
    </row>
    <row r="97" spans="1:15" ht="11.15" customHeight="1" x14ac:dyDescent="0.2">
      <c r="A97" s="168">
        <v>91</v>
      </c>
      <c r="B97" s="180" t="s">
        <v>525</v>
      </c>
      <c r="C97" s="56">
        <v>0</v>
      </c>
      <c r="D97" s="56">
        <v>0</v>
      </c>
      <c r="F97" s="108">
        <f>SUMIFS('intervences kodi'!$M$5:$M$222,'intervences kodi'!$L$5:$L$222,'Visi kodi'!A97,'intervences kodi'!$J$5:$J$222,'Visi kodi'!$F$2)+SUMIFS('intervences kodi'!$O$5:$O$222,'intervences kodi'!$N$5:$N$222,'Visi kodi'!A97,'intervences kodi'!$J$5:$J$222,'Visi kodi'!$F$2)+SUMIFS('intervences kodi'!$Q$5:$Q$222,'intervences kodi'!$P$5:$P$222,'Visi kodi'!A97,'intervences kodi'!$J$5:$J$222,'Visi kodi'!$F$2)+SUMIFS('intervences kodi'!$S$5:$S$222,'intervences kodi'!$R$5:$R$222,'Visi kodi'!A97,'intervences kodi'!$J$5:$J$222,'Visi kodi'!$F$2)+SUMIFS('intervences kodi'!$U$5:$U$222,'intervences kodi'!$T$5:$T$222,'Visi kodi'!A97,'intervences kodi'!$J$5:$J$222,'Visi kodi'!$F$2)+SUMIFS('intervences kodi'!$W$5:$W$222,'intervences kodi'!$V$5:$V$222,'Visi kodi'!A97,'intervences kodi'!$J$5:$J$222,'Visi kodi'!$F$2)</f>
        <v>0</v>
      </c>
      <c r="G97" s="108">
        <f>SUMIFS('intervences kodi'!$M$5:$M$222,'intervences kodi'!$L$5:$L$222,'Visi kodi'!A97,'intervences kodi'!$J$5:$J$222,'Visi kodi'!$G$2)+SUMIFS('intervences kodi'!$O$5:$O$222,'intervences kodi'!$N$5:$N$222,'Visi kodi'!A97,'intervences kodi'!$J$5:$J$222,'Visi kodi'!$G$2)+SUMIFS('intervences kodi'!$Q$5:$Q$222,'intervences kodi'!$P$5:$P$222,'Visi kodi'!A97,'intervences kodi'!$J$5:$J$222,'Visi kodi'!$G$2)+SUMIFS('intervences kodi'!$S$5:$S$222,'intervences kodi'!$R$5:$R$222,'Visi kodi'!A97,'intervences kodi'!$J$5:$J$222,'Visi kodi'!$G$2)+SUMIFS('intervences kodi'!$U$5:$U$222,'intervences kodi'!$T$5:$T$222,'Visi kodi'!A97,'intervences kodi'!$J$5:$J$222,'Visi kodi'!$G$2)+SUMIFS('intervences kodi'!$W$5:$W$222,'intervences kodi'!$V$5:$V$222,'Visi kodi'!A97,'intervences kodi'!$J$5:$J$222,'Visi kodi'!$G$2)</f>
        <v>25518083</v>
      </c>
      <c r="H97" s="108">
        <f t="shared" si="6"/>
        <v>0</v>
      </c>
      <c r="I97" s="108">
        <f t="shared" si="7"/>
        <v>0</v>
      </c>
      <c r="J97" s="108">
        <f t="shared" si="8"/>
        <v>0</v>
      </c>
      <c r="K97" s="169">
        <f t="shared" si="9"/>
        <v>0</v>
      </c>
      <c r="L97" s="108">
        <f>SUMIFS('intervences kodi'!$M$5:$M$222,'intervences kodi'!$L$5:$L$222,'Visi kodi'!A97,'intervences kodi'!$J$5:$J$222,'Visi kodi'!$L$2)+SUMIFS('intervences kodi'!$M$5:$M$222,'intervences kodi'!$N$5:$N$222,'Visi kodi'!A97,'intervences kodi'!$J$5:$J$222,'Visi kodi'!$L$2)+SUMIFS('intervences kodi'!$M$5:$M$222,'intervences kodi'!$P$5:$P$222,'Visi kodi'!A97,'intervences kodi'!$J$5:$J$222,'Visi kodi'!$L$2)+SUMIFS('intervences kodi'!$M$5:$M$222,'intervences kodi'!$R$5:$R$222,'Visi kodi'!A97,'intervences kodi'!$J$5:$J$222,'Visi kodi'!$L$2)+SUMIFS('intervences kodi'!$M$5:$M$222,'intervences kodi'!$T$5:$T$222,'Visi kodi'!A97,'intervences kodi'!$J$5:$J$222,'Visi kodi'!$L$2)+SUMIFS('intervences kodi'!$M$5:$M$222,'intervences kodi'!$V$5:$V$222,'Visi kodi'!A97,'intervences kodi'!$J$5:$J$222,'Visi kodi'!$L$2)</f>
        <v>0</v>
      </c>
      <c r="M97" s="86">
        <f t="shared" si="11"/>
        <v>0</v>
      </c>
      <c r="N97" s="86"/>
      <c r="O97" s="86"/>
    </row>
    <row r="98" spans="1:15" ht="11.15" customHeight="1" x14ac:dyDescent="0.2">
      <c r="A98" s="168">
        <v>92</v>
      </c>
      <c r="B98" s="180" t="s">
        <v>526</v>
      </c>
      <c r="C98" s="56">
        <v>0</v>
      </c>
      <c r="D98" s="56">
        <v>0</v>
      </c>
      <c r="F98" s="108">
        <f>SUMIFS('intervences kodi'!$M$5:$M$222,'intervences kodi'!$L$5:$L$222,'Visi kodi'!A98,'intervences kodi'!$J$5:$J$222,'Visi kodi'!$F$2)+SUMIFS('intervences kodi'!$O$5:$O$222,'intervences kodi'!$N$5:$N$222,'Visi kodi'!A98,'intervences kodi'!$J$5:$J$222,'Visi kodi'!$F$2)+SUMIFS('intervences kodi'!$Q$5:$Q$222,'intervences kodi'!$P$5:$P$222,'Visi kodi'!A98,'intervences kodi'!$J$5:$J$222,'Visi kodi'!$F$2)+SUMIFS('intervences kodi'!$S$5:$S$222,'intervences kodi'!$R$5:$R$222,'Visi kodi'!A98,'intervences kodi'!$J$5:$J$222,'Visi kodi'!$F$2)+SUMIFS('intervences kodi'!$U$5:$U$222,'intervences kodi'!$T$5:$T$222,'Visi kodi'!A98,'intervences kodi'!$J$5:$J$222,'Visi kodi'!$F$2)+SUMIFS('intervences kodi'!$W$5:$W$222,'intervences kodi'!$V$5:$V$222,'Visi kodi'!A98,'intervences kodi'!$J$5:$J$222,'Visi kodi'!$F$2)</f>
        <v>0</v>
      </c>
      <c r="G98" s="108">
        <f>SUMIFS('intervences kodi'!$M$5:$M$222,'intervences kodi'!$L$5:$L$222,'Visi kodi'!A98,'intervences kodi'!$J$5:$J$222,'Visi kodi'!$G$2)+SUMIFS('intervences kodi'!$O$5:$O$222,'intervences kodi'!$N$5:$N$222,'Visi kodi'!A98,'intervences kodi'!$J$5:$J$222,'Visi kodi'!$G$2)+SUMIFS('intervences kodi'!$Q$5:$Q$222,'intervences kodi'!$P$5:$P$222,'Visi kodi'!A98,'intervences kodi'!$J$5:$J$222,'Visi kodi'!$G$2)+SUMIFS('intervences kodi'!$S$5:$S$222,'intervences kodi'!$R$5:$R$222,'Visi kodi'!A98,'intervences kodi'!$J$5:$J$222,'Visi kodi'!$G$2)+SUMIFS('intervences kodi'!$U$5:$U$222,'intervences kodi'!$T$5:$T$222,'Visi kodi'!A98,'intervences kodi'!$J$5:$J$222,'Visi kodi'!$G$2)+SUMIFS('intervences kodi'!$W$5:$W$222,'intervences kodi'!$V$5:$V$222,'Visi kodi'!A98,'intervences kodi'!$J$5:$J$222,'Visi kodi'!$G$2)</f>
        <v>6896775</v>
      </c>
      <c r="H98" s="108">
        <f t="shared" si="6"/>
        <v>0</v>
      </c>
      <c r="I98" s="108">
        <f t="shared" si="7"/>
        <v>0</v>
      </c>
      <c r="J98" s="108">
        <f t="shared" si="8"/>
        <v>0</v>
      </c>
      <c r="K98" s="169">
        <f t="shared" si="9"/>
        <v>0</v>
      </c>
      <c r="L98" s="108">
        <f>SUMIFS('intervences kodi'!$M$5:$M$222,'intervences kodi'!$L$5:$L$222,'Visi kodi'!A98,'intervences kodi'!$J$5:$J$222,'Visi kodi'!$L$2)+SUMIFS('intervences kodi'!$M$5:$M$222,'intervences kodi'!$N$5:$N$222,'Visi kodi'!A98,'intervences kodi'!$J$5:$J$222,'Visi kodi'!$L$2)+SUMIFS('intervences kodi'!$M$5:$M$222,'intervences kodi'!$P$5:$P$222,'Visi kodi'!A98,'intervences kodi'!$J$5:$J$222,'Visi kodi'!$L$2)+SUMIFS('intervences kodi'!$M$5:$M$222,'intervences kodi'!$R$5:$R$222,'Visi kodi'!A98,'intervences kodi'!$J$5:$J$222,'Visi kodi'!$L$2)+SUMIFS('intervences kodi'!$M$5:$M$222,'intervences kodi'!$T$5:$T$222,'Visi kodi'!A98,'intervences kodi'!$J$5:$J$222,'Visi kodi'!$L$2)+SUMIFS('intervences kodi'!$M$5:$M$222,'intervences kodi'!$V$5:$V$222,'Visi kodi'!A98,'intervences kodi'!$J$5:$J$222,'Visi kodi'!$L$2)</f>
        <v>0</v>
      </c>
      <c r="M98" s="86">
        <f t="shared" si="11"/>
        <v>0</v>
      </c>
      <c r="N98" s="86"/>
      <c r="O98" s="86"/>
    </row>
    <row r="99" spans="1:15" ht="11.15" customHeight="1" x14ac:dyDescent="0.2">
      <c r="A99" s="168">
        <v>93</v>
      </c>
      <c r="B99" s="180" t="s">
        <v>527</v>
      </c>
      <c r="C99" s="56">
        <v>0</v>
      </c>
      <c r="D99" s="56">
        <v>0</v>
      </c>
      <c r="F99" s="108">
        <f>SUMIFS('intervences kodi'!$M$5:$M$222,'intervences kodi'!$L$5:$L$222,'Visi kodi'!A99,'intervences kodi'!$J$5:$J$222,'Visi kodi'!$F$2)+SUMIFS('intervences kodi'!$O$5:$O$222,'intervences kodi'!$N$5:$N$222,'Visi kodi'!A99,'intervences kodi'!$J$5:$J$222,'Visi kodi'!$F$2)+SUMIFS('intervences kodi'!$Q$5:$Q$222,'intervences kodi'!$P$5:$P$222,'Visi kodi'!A99,'intervences kodi'!$J$5:$J$222,'Visi kodi'!$F$2)+SUMIFS('intervences kodi'!$S$5:$S$222,'intervences kodi'!$R$5:$R$222,'Visi kodi'!A99,'intervences kodi'!$J$5:$J$222,'Visi kodi'!$F$2)+SUMIFS('intervences kodi'!$U$5:$U$222,'intervences kodi'!$T$5:$T$222,'Visi kodi'!A99,'intervences kodi'!$J$5:$J$222,'Visi kodi'!$F$2)+SUMIFS('intervences kodi'!$W$5:$W$222,'intervences kodi'!$V$5:$V$222,'Visi kodi'!A99,'intervences kodi'!$J$5:$J$222,'Visi kodi'!$F$2)</f>
        <v>0</v>
      </c>
      <c r="G99" s="108">
        <f>SUMIFS('intervences kodi'!$M$5:$M$222,'intervences kodi'!$L$5:$L$222,'Visi kodi'!A99,'intervences kodi'!$J$5:$J$222,'Visi kodi'!$G$2)+SUMIFS('intervences kodi'!$O$5:$O$222,'intervences kodi'!$N$5:$N$222,'Visi kodi'!A99,'intervences kodi'!$J$5:$J$222,'Visi kodi'!$G$2)+SUMIFS('intervences kodi'!$Q$5:$Q$222,'intervences kodi'!$P$5:$P$222,'Visi kodi'!A99,'intervences kodi'!$J$5:$J$222,'Visi kodi'!$G$2)+SUMIFS('intervences kodi'!$S$5:$S$222,'intervences kodi'!$R$5:$R$222,'Visi kodi'!A99,'intervences kodi'!$J$5:$J$222,'Visi kodi'!$G$2)+SUMIFS('intervences kodi'!$U$5:$U$222,'intervences kodi'!$T$5:$T$222,'Visi kodi'!A99,'intervences kodi'!$J$5:$J$222,'Visi kodi'!$G$2)+SUMIFS('intervences kodi'!$W$5:$W$222,'intervences kodi'!$V$5:$V$222,'Visi kodi'!A99,'intervences kodi'!$J$5:$J$222,'Visi kodi'!$G$2)</f>
        <v>0</v>
      </c>
      <c r="H99" s="108">
        <f t="shared" si="6"/>
        <v>0</v>
      </c>
      <c r="I99" s="108">
        <f t="shared" si="7"/>
        <v>0</v>
      </c>
      <c r="J99" s="108">
        <f t="shared" si="8"/>
        <v>0</v>
      </c>
      <c r="K99" s="169">
        <f t="shared" si="9"/>
        <v>0</v>
      </c>
      <c r="L99" s="108">
        <f>SUMIFS('intervences kodi'!$M$5:$M$222,'intervences kodi'!$L$5:$L$222,'Visi kodi'!A99,'intervences kodi'!$J$5:$J$222,'Visi kodi'!$L$2)+SUMIFS('intervences kodi'!$M$5:$M$222,'intervences kodi'!$N$5:$N$222,'Visi kodi'!A99,'intervences kodi'!$J$5:$J$222,'Visi kodi'!$L$2)+SUMIFS('intervences kodi'!$M$5:$M$222,'intervences kodi'!$P$5:$P$222,'Visi kodi'!A99,'intervences kodi'!$J$5:$J$222,'Visi kodi'!$L$2)+SUMIFS('intervences kodi'!$M$5:$M$222,'intervences kodi'!$R$5:$R$222,'Visi kodi'!A99,'intervences kodi'!$J$5:$J$222,'Visi kodi'!$L$2)+SUMIFS('intervences kodi'!$M$5:$M$222,'intervences kodi'!$T$5:$T$222,'Visi kodi'!A99,'intervences kodi'!$J$5:$J$222,'Visi kodi'!$L$2)+SUMIFS('intervences kodi'!$M$5:$M$222,'intervences kodi'!$V$5:$V$222,'Visi kodi'!A99,'intervences kodi'!$J$5:$J$222,'Visi kodi'!$L$2)</f>
        <v>0</v>
      </c>
      <c r="M99" s="86">
        <f t="shared" si="11"/>
        <v>0</v>
      </c>
      <c r="N99" s="86"/>
      <c r="O99" s="86"/>
    </row>
    <row r="100" spans="1:15" ht="11.15" customHeight="1" x14ac:dyDescent="0.2">
      <c r="A100" s="168">
        <v>94</v>
      </c>
      <c r="B100" s="64" t="s">
        <v>400</v>
      </c>
      <c r="C100" s="56">
        <v>0</v>
      </c>
      <c r="D100" s="56">
        <v>0</v>
      </c>
      <c r="F100" s="108">
        <f>SUMIFS('intervences kodi'!$M$5:$M$222,'intervences kodi'!$L$5:$L$222,'Visi kodi'!A100,'intervences kodi'!$J$5:$J$222,'Visi kodi'!$F$2)+SUMIFS('intervences kodi'!$O$5:$O$222,'intervences kodi'!$N$5:$N$222,'Visi kodi'!A100,'intervences kodi'!$J$5:$J$222,'Visi kodi'!$F$2)+SUMIFS('intervences kodi'!$Q$5:$Q$222,'intervences kodi'!$P$5:$P$222,'Visi kodi'!A100,'intervences kodi'!$J$5:$J$222,'Visi kodi'!$F$2)+SUMIFS('intervences kodi'!$S$5:$S$222,'intervences kodi'!$R$5:$R$222,'Visi kodi'!A100,'intervences kodi'!$J$5:$J$222,'Visi kodi'!$F$2)+SUMIFS('intervences kodi'!$U$5:$U$222,'intervences kodi'!$T$5:$T$222,'Visi kodi'!A100,'intervences kodi'!$J$5:$J$222,'Visi kodi'!$F$2)+SUMIFS('intervences kodi'!$W$5:$W$222,'intervences kodi'!$V$5:$V$222,'Visi kodi'!A100,'intervences kodi'!$J$5:$J$222,'Visi kodi'!$F$2)</f>
        <v>0</v>
      </c>
      <c r="G100" s="108">
        <f>SUMIFS('intervences kodi'!$M$5:$M$222,'intervences kodi'!$L$5:$L$222,'Visi kodi'!A100,'intervences kodi'!$J$5:$J$222,'Visi kodi'!$G$2)+SUMIFS('intervences kodi'!$O$5:$O$222,'intervences kodi'!$N$5:$N$222,'Visi kodi'!A100,'intervences kodi'!$J$5:$J$222,'Visi kodi'!$G$2)+SUMIFS('intervences kodi'!$Q$5:$Q$222,'intervences kodi'!$P$5:$P$222,'Visi kodi'!A100,'intervences kodi'!$J$5:$J$222,'Visi kodi'!$G$2)+SUMIFS('intervences kodi'!$S$5:$S$222,'intervences kodi'!$R$5:$R$222,'Visi kodi'!A100,'intervences kodi'!$J$5:$J$222,'Visi kodi'!$G$2)+SUMIFS('intervences kodi'!$U$5:$U$222,'intervences kodi'!$T$5:$T$222,'Visi kodi'!A100,'intervences kodi'!$J$5:$J$222,'Visi kodi'!$G$2)+SUMIFS('intervences kodi'!$W$5:$W$222,'intervences kodi'!$V$5:$V$222,'Visi kodi'!A100,'intervences kodi'!$J$5:$J$222,'Visi kodi'!$G$2)</f>
        <v>0</v>
      </c>
      <c r="H100" s="108">
        <f t="shared" si="6"/>
        <v>0</v>
      </c>
      <c r="I100" s="108">
        <f t="shared" si="7"/>
        <v>0</v>
      </c>
      <c r="J100" s="108">
        <f t="shared" si="8"/>
        <v>0</v>
      </c>
      <c r="K100" s="169">
        <f t="shared" si="9"/>
        <v>0</v>
      </c>
      <c r="L100" s="108">
        <f>SUMIFS('intervences kodi'!$M$5:$M$222,'intervences kodi'!$L$5:$L$222,'Visi kodi'!A100,'intervences kodi'!$J$5:$J$222,'Visi kodi'!$L$2)+SUMIFS('intervences kodi'!$M$5:$M$222,'intervences kodi'!$N$5:$N$222,'Visi kodi'!A100,'intervences kodi'!$J$5:$J$222,'Visi kodi'!$L$2)+SUMIFS('intervences kodi'!$M$5:$M$222,'intervences kodi'!$P$5:$P$222,'Visi kodi'!A100,'intervences kodi'!$J$5:$J$222,'Visi kodi'!$L$2)+SUMIFS('intervences kodi'!$M$5:$M$222,'intervences kodi'!$R$5:$R$222,'Visi kodi'!A100,'intervences kodi'!$J$5:$J$222,'Visi kodi'!$L$2)+SUMIFS('intervences kodi'!$M$5:$M$222,'intervences kodi'!$T$5:$T$222,'Visi kodi'!A100,'intervences kodi'!$J$5:$J$222,'Visi kodi'!$L$2)+SUMIFS('intervences kodi'!$M$5:$M$222,'intervences kodi'!$V$5:$V$222,'Visi kodi'!A100,'intervences kodi'!$J$5:$J$222,'Visi kodi'!$L$2)</f>
        <v>0</v>
      </c>
      <c r="M100" s="86">
        <f t="shared" si="11"/>
        <v>0</v>
      </c>
      <c r="N100" s="86"/>
      <c r="O100" s="86"/>
    </row>
    <row r="101" spans="1:15" ht="11.15" customHeight="1" x14ac:dyDescent="0.2">
      <c r="A101" s="168">
        <v>95</v>
      </c>
      <c r="B101" s="180" t="s">
        <v>401</v>
      </c>
      <c r="C101" s="172">
        <v>0.4</v>
      </c>
      <c r="D101" s="56">
        <v>0</v>
      </c>
      <c r="F101" s="108">
        <f>SUMIFS('intervences kodi'!$M$5:$M$222,'intervences kodi'!$L$5:$L$222,'Visi kodi'!A101,'intervences kodi'!$J$5:$J$222,'Visi kodi'!$F$2)+SUMIFS('intervences kodi'!$O$5:$O$222,'intervences kodi'!$N$5:$N$222,'Visi kodi'!A101,'intervences kodi'!$J$5:$J$222,'Visi kodi'!$F$2)+SUMIFS('intervences kodi'!$Q$5:$Q$222,'intervences kodi'!$P$5:$P$222,'Visi kodi'!A101,'intervences kodi'!$J$5:$J$222,'Visi kodi'!$F$2)+SUMIFS('intervences kodi'!$S$5:$S$222,'intervences kodi'!$R$5:$R$222,'Visi kodi'!A101,'intervences kodi'!$J$5:$J$222,'Visi kodi'!$F$2)+SUMIFS('intervences kodi'!$U$5:$U$222,'intervences kodi'!$T$5:$T$222,'Visi kodi'!A101,'intervences kodi'!$J$5:$J$222,'Visi kodi'!$F$2)+SUMIFS('intervences kodi'!$W$5:$W$222,'intervences kodi'!$V$5:$V$222,'Visi kodi'!A101,'intervences kodi'!$J$5:$J$222,'Visi kodi'!$F$2)</f>
        <v>0</v>
      </c>
      <c r="G101" s="108">
        <f>SUMIFS('intervences kodi'!$M$5:$M$222,'intervences kodi'!$L$5:$L$222,'Visi kodi'!A101,'intervences kodi'!$J$5:$J$222,'Visi kodi'!$G$2)+SUMIFS('intervences kodi'!$O$5:$O$222,'intervences kodi'!$N$5:$N$222,'Visi kodi'!A101,'intervences kodi'!$J$5:$J$222,'Visi kodi'!$G$2)+SUMIFS('intervences kodi'!$Q$5:$Q$222,'intervences kodi'!$P$5:$P$222,'Visi kodi'!A101,'intervences kodi'!$J$5:$J$222,'Visi kodi'!$G$2)+SUMIFS('intervences kodi'!$S$5:$S$222,'intervences kodi'!$R$5:$R$222,'Visi kodi'!A101,'intervences kodi'!$J$5:$J$222,'Visi kodi'!$G$2)+SUMIFS('intervences kodi'!$U$5:$U$222,'intervences kodi'!$T$5:$T$222,'Visi kodi'!A101,'intervences kodi'!$J$5:$J$222,'Visi kodi'!$G$2)+SUMIFS('intervences kodi'!$W$5:$W$222,'intervences kodi'!$V$5:$V$222,'Visi kodi'!A101,'intervences kodi'!$J$5:$J$222,'Visi kodi'!$G$2)</f>
        <v>0</v>
      </c>
      <c r="H101" s="108">
        <f t="shared" si="6"/>
        <v>0</v>
      </c>
      <c r="I101" s="108">
        <f t="shared" si="7"/>
        <v>0</v>
      </c>
      <c r="J101" s="108">
        <f t="shared" si="8"/>
        <v>0</v>
      </c>
      <c r="K101" s="169">
        <f t="shared" si="9"/>
        <v>0</v>
      </c>
      <c r="L101" s="108">
        <f>SUMIFS('intervences kodi'!$M$5:$M$222,'intervences kodi'!$L$5:$L$222,'Visi kodi'!A101,'intervences kodi'!$J$5:$J$222,'Visi kodi'!$L$2)+SUMIFS('intervences kodi'!$M$5:$M$222,'intervences kodi'!$N$5:$N$222,'Visi kodi'!A101,'intervences kodi'!$J$5:$J$222,'Visi kodi'!$L$2)+SUMIFS('intervences kodi'!$M$5:$M$222,'intervences kodi'!$P$5:$P$222,'Visi kodi'!A101,'intervences kodi'!$J$5:$J$222,'Visi kodi'!$L$2)+SUMIFS('intervences kodi'!$M$5:$M$222,'intervences kodi'!$R$5:$R$222,'Visi kodi'!A101,'intervences kodi'!$J$5:$J$222,'Visi kodi'!$L$2)+SUMIFS('intervences kodi'!$M$5:$M$222,'intervences kodi'!$T$5:$T$222,'Visi kodi'!A101,'intervences kodi'!$J$5:$J$222,'Visi kodi'!$L$2)+SUMIFS('intervences kodi'!$M$5:$M$222,'intervences kodi'!$V$5:$V$222,'Visi kodi'!A101,'intervences kodi'!$J$5:$J$222,'Visi kodi'!$L$2)</f>
        <v>0</v>
      </c>
      <c r="M101" s="86">
        <f t="shared" si="11"/>
        <v>0</v>
      </c>
      <c r="N101" s="86"/>
      <c r="O101" s="86"/>
    </row>
    <row r="102" spans="1:15" ht="11.15" customHeight="1" x14ac:dyDescent="0.2">
      <c r="A102" s="168">
        <v>96</v>
      </c>
      <c r="B102" s="180" t="s">
        <v>528</v>
      </c>
      <c r="C102" s="173">
        <v>1</v>
      </c>
      <c r="D102" s="172">
        <v>0.4</v>
      </c>
      <c r="F102" s="108">
        <f>SUMIFS('intervences kodi'!$M$5:$M$222,'intervences kodi'!$L$5:$L$222,'Visi kodi'!A102,'intervences kodi'!$J$5:$J$222,'Visi kodi'!$F$2)+SUMIFS('intervences kodi'!$O$5:$O$222,'intervences kodi'!$N$5:$N$222,'Visi kodi'!A102,'intervences kodi'!$J$5:$J$222,'Visi kodi'!$F$2)+SUMIFS('intervences kodi'!$Q$5:$Q$222,'intervences kodi'!$P$5:$P$222,'Visi kodi'!A102,'intervences kodi'!$J$5:$J$222,'Visi kodi'!$F$2)+SUMIFS('intervences kodi'!$S$5:$S$222,'intervences kodi'!$R$5:$R$222,'Visi kodi'!A102,'intervences kodi'!$J$5:$J$222,'Visi kodi'!$F$2)+SUMIFS('intervences kodi'!$U$5:$U$222,'intervences kodi'!$T$5:$T$222,'Visi kodi'!A102,'intervences kodi'!$J$5:$J$222,'Visi kodi'!$F$2)+SUMIFS('intervences kodi'!$W$5:$W$222,'intervences kodi'!$V$5:$V$222,'Visi kodi'!A102,'intervences kodi'!$J$5:$J$222,'Visi kodi'!$F$2)</f>
        <v>0</v>
      </c>
      <c r="G102" s="108">
        <f>SUMIFS('intervences kodi'!$M$5:$M$222,'intervences kodi'!$L$5:$L$222,'Visi kodi'!A102,'intervences kodi'!$J$5:$J$222,'Visi kodi'!$G$2)+SUMIFS('intervences kodi'!$O$5:$O$222,'intervences kodi'!$N$5:$N$222,'Visi kodi'!A102,'intervences kodi'!$J$5:$J$222,'Visi kodi'!$G$2)+SUMIFS('intervences kodi'!$Q$5:$Q$222,'intervences kodi'!$P$5:$P$222,'Visi kodi'!A102,'intervences kodi'!$J$5:$J$222,'Visi kodi'!$G$2)+SUMIFS('intervences kodi'!$S$5:$S$222,'intervences kodi'!$R$5:$R$222,'Visi kodi'!A102,'intervences kodi'!$J$5:$J$222,'Visi kodi'!$G$2)+SUMIFS('intervences kodi'!$U$5:$U$222,'intervences kodi'!$T$5:$T$222,'Visi kodi'!A102,'intervences kodi'!$J$5:$J$222,'Visi kodi'!$G$2)+SUMIFS('intervences kodi'!$W$5:$W$222,'intervences kodi'!$V$5:$V$222,'Visi kodi'!A102,'intervences kodi'!$J$5:$J$222,'Visi kodi'!$G$2)</f>
        <v>0</v>
      </c>
      <c r="H102" s="108">
        <f t="shared" si="6"/>
        <v>0</v>
      </c>
      <c r="I102" s="108">
        <f t="shared" si="7"/>
        <v>0</v>
      </c>
      <c r="J102" s="108">
        <f t="shared" si="8"/>
        <v>0</v>
      </c>
      <c r="K102" s="169">
        <f t="shared" si="9"/>
        <v>0</v>
      </c>
      <c r="L102" s="108">
        <f>SUMIFS('intervences kodi'!$M$5:$M$222,'intervences kodi'!$L$5:$L$222,'Visi kodi'!A102,'intervences kodi'!$J$5:$J$222,'Visi kodi'!$L$2)+SUMIFS('intervences kodi'!$M$5:$M$222,'intervences kodi'!$N$5:$N$222,'Visi kodi'!A102,'intervences kodi'!$J$5:$J$222,'Visi kodi'!$L$2)+SUMIFS('intervences kodi'!$M$5:$M$222,'intervences kodi'!$P$5:$P$222,'Visi kodi'!A102,'intervences kodi'!$J$5:$J$222,'Visi kodi'!$L$2)+SUMIFS('intervences kodi'!$M$5:$M$222,'intervences kodi'!$R$5:$R$222,'Visi kodi'!A102,'intervences kodi'!$J$5:$J$222,'Visi kodi'!$L$2)+SUMIFS('intervences kodi'!$M$5:$M$222,'intervences kodi'!$T$5:$T$222,'Visi kodi'!A102,'intervences kodi'!$J$5:$J$222,'Visi kodi'!$L$2)+SUMIFS('intervences kodi'!$M$5:$M$222,'intervences kodi'!$V$5:$V$222,'Visi kodi'!A102,'intervences kodi'!$J$5:$J$222,'Visi kodi'!$L$2)</f>
        <v>0</v>
      </c>
      <c r="M102" s="86">
        <f t="shared" si="11"/>
        <v>0</v>
      </c>
      <c r="N102" s="86"/>
      <c r="O102" s="86"/>
    </row>
    <row r="103" spans="1:15" ht="11.15" customHeight="1" x14ac:dyDescent="0.2">
      <c r="A103" s="168">
        <v>97</v>
      </c>
      <c r="B103" s="180" t="s">
        <v>529</v>
      </c>
      <c r="C103" s="173">
        <v>1</v>
      </c>
      <c r="D103" s="172">
        <v>0.4</v>
      </c>
      <c r="F103" s="108">
        <f>SUMIFS('intervences kodi'!$M$5:$M$222,'intervences kodi'!$L$5:$L$222,'Visi kodi'!A103,'intervences kodi'!$J$5:$J$222,'Visi kodi'!$F$2)+SUMIFS('intervences kodi'!$O$5:$O$222,'intervences kodi'!$N$5:$N$222,'Visi kodi'!A103,'intervences kodi'!$J$5:$J$222,'Visi kodi'!$F$2)+SUMIFS('intervences kodi'!$Q$5:$Q$222,'intervences kodi'!$P$5:$P$222,'Visi kodi'!A103,'intervences kodi'!$J$5:$J$222,'Visi kodi'!$F$2)+SUMIFS('intervences kodi'!$S$5:$S$222,'intervences kodi'!$R$5:$R$222,'Visi kodi'!A103,'intervences kodi'!$J$5:$J$222,'Visi kodi'!$F$2)+SUMIFS('intervences kodi'!$U$5:$U$222,'intervences kodi'!$T$5:$T$222,'Visi kodi'!A103,'intervences kodi'!$J$5:$J$222,'Visi kodi'!$F$2)+SUMIFS('intervences kodi'!$W$5:$W$222,'intervences kodi'!$V$5:$V$222,'Visi kodi'!A103,'intervences kodi'!$J$5:$J$222,'Visi kodi'!$F$2)</f>
        <v>0</v>
      </c>
      <c r="G103" s="108">
        <f>SUMIFS('intervences kodi'!$M$5:$M$222,'intervences kodi'!$L$5:$L$222,'Visi kodi'!A103,'intervences kodi'!$J$5:$J$222,'Visi kodi'!$G$2)+SUMIFS('intervences kodi'!$O$5:$O$222,'intervences kodi'!$N$5:$N$222,'Visi kodi'!A103,'intervences kodi'!$J$5:$J$222,'Visi kodi'!$G$2)+SUMIFS('intervences kodi'!$Q$5:$Q$222,'intervences kodi'!$P$5:$P$222,'Visi kodi'!A103,'intervences kodi'!$J$5:$J$222,'Visi kodi'!$G$2)+SUMIFS('intervences kodi'!$S$5:$S$222,'intervences kodi'!$R$5:$R$222,'Visi kodi'!A103,'intervences kodi'!$J$5:$J$222,'Visi kodi'!$G$2)+SUMIFS('intervences kodi'!$U$5:$U$222,'intervences kodi'!$T$5:$T$222,'Visi kodi'!A103,'intervences kodi'!$J$5:$J$222,'Visi kodi'!$G$2)+SUMIFS('intervences kodi'!$W$5:$W$222,'intervences kodi'!$V$5:$V$222,'Visi kodi'!A103,'intervences kodi'!$J$5:$J$222,'Visi kodi'!$G$2)</f>
        <v>0</v>
      </c>
      <c r="H103" s="108">
        <f t="shared" si="6"/>
        <v>0</v>
      </c>
      <c r="I103" s="108">
        <f t="shared" si="7"/>
        <v>0</v>
      </c>
      <c r="J103" s="108">
        <f t="shared" si="8"/>
        <v>0</v>
      </c>
      <c r="K103" s="169">
        <f t="shared" si="9"/>
        <v>0</v>
      </c>
      <c r="L103" s="108">
        <f>SUMIFS('intervences kodi'!$M$5:$M$222,'intervences kodi'!$L$5:$L$222,'Visi kodi'!A103,'intervences kodi'!$J$5:$J$222,'Visi kodi'!$L$2)+SUMIFS('intervences kodi'!$M$5:$M$222,'intervences kodi'!$N$5:$N$222,'Visi kodi'!A103,'intervences kodi'!$J$5:$J$222,'Visi kodi'!$L$2)+SUMIFS('intervences kodi'!$M$5:$M$222,'intervences kodi'!$P$5:$P$222,'Visi kodi'!A103,'intervences kodi'!$J$5:$J$222,'Visi kodi'!$L$2)+SUMIFS('intervences kodi'!$M$5:$M$222,'intervences kodi'!$R$5:$R$222,'Visi kodi'!A103,'intervences kodi'!$J$5:$J$222,'Visi kodi'!$L$2)+SUMIFS('intervences kodi'!$M$5:$M$222,'intervences kodi'!$T$5:$T$222,'Visi kodi'!A103,'intervences kodi'!$J$5:$J$222,'Visi kodi'!$L$2)+SUMIFS('intervences kodi'!$M$5:$M$222,'intervences kodi'!$V$5:$V$222,'Visi kodi'!A103,'intervences kodi'!$J$5:$J$222,'Visi kodi'!$L$2)</f>
        <v>0</v>
      </c>
      <c r="M103" s="86">
        <f t="shared" si="11"/>
        <v>0</v>
      </c>
      <c r="N103" s="86"/>
      <c r="O103" s="86"/>
    </row>
    <row r="104" spans="1:15" ht="11.15" customHeight="1" x14ac:dyDescent="0.2">
      <c r="A104" s="168">
        <v>98</v>
      </c>
      <c r="B104" s="180" t="s">
        <v>1719</v>
      </c>
      <c r="C104" s="172">
        <v>0.4</v>
      </c>
      <c r="D104" s="172">
        <v>0.4</v>
      </c>
      <c r="F104" s="108">
        <f>SUMIFS('intervences kodi'!$M$5:$M$222,'intervences kodi'!$L$5:$L$222,'Visi kodi'!A104,'intervences kodi'!$J$5:$J$222,'Visi kodi'!$F$2)+SUMIFS('intervences kodi'!$O$5:$O$222,'intervences kodi'!$N$5:$N$222,'Visi kodi'!A104,'intervences kodi'!$J$5:$J$222,'Visi kodi'!$F$2)+SUMIFS('intervences kodi'!$Q$5:$Q$222,'intervences kodi'!$P$5:$P$222,'Visi kodi'!A104,'intervences kodi'!$J$5:$J$222,'Visi kodi'!$F$2)+SUMIFS('intervences kodi'!$S$5:$S$222,'intervences kodi'!$R$5:$R$222,'Visi kodi'!A104,'intervences kodi'!$J$5:$J$222,'Visi kodi'!$F$2)+SUMIFS('intervences kodi'!$U$5:$U$222,'intervences kodi'!$T$5:$T$222,'Visi kodi'!A104,'intervences kodi'!$J$5:$J$222,'Visi kodi'!$F$2)+SUMIFS('intervences kodi'!$W$5:$W$222,'intervences kodi'!$V$5:$V$222,'Visi kodi'!A104,'intervences kodi'!$J$5:$J$222,'Visi kodi'!$F$2)</f>
        <v>0</v>
      </c>
      <c r="G104" s="108">
        <f>SUMIFS('intervences kodi'!$M$5:$M$222,'intervences kodi'!$L$5:$L$222,'Visi kodi'!A104,'intervences kodi'!$J$5:$J$222,'Visi kodi'!$G$2)+SUMIFS('intervences kodi'!$O$5:$O$222,'intervences kodi'!$N$5:$N$222,'Visi kodi'!A104,'intervences kodi'!$J$5:$J$222,'Visi kodi'!$G$2)+SUMIFS('intervences kodi'!$Q$5:$Q$222,'intervences kodi'!$P$5:$P$222,'Visi kodi'!A104,'intervences kodi'!$J$5:$J$222,'Visi kodi'!$G$2)+SUMIFS('intervences kodi'!$S$5:$S$222,'intervences kodi'!$R$5:$R$222,'Visi kodi'!A104,'intervences kodi'!$J$5:$J$222,'Visi kodi'!$G$2)+SUMIFS('intervences kodi'!$U$5:$U$222,'intervences kodi'!$T$5:$T$222,'Visi kodi'!A104,'intervences kodi'!$J$5:$J$222,'Visi kodi'!$G$2)+SUMIFS('intervences kodi'!$W$5:$W$222,'intervences kodi'!$V$5:$V$222,'Visi kodi'!A104,'intervences kodi'!$J$5:$J$222,'Visi kodi'!$G$2)</f>
        <v>0</v>
      </c>
      <c r="H104" s="108">
        <f t="shared" si="6"/>
        <v>0</v>
      </c>
      <c r="I104" s="108">
        <f t="shared" si="7"/>
        <v>0</v>
      </c>
      <c r="J104" s="108">
        <f t="shared" si="8"/>
        <v>0</v>
      </c>
      <c r="K104" s="169">
        <f t="shared" si="9"/>
        <v>0</v>
      </c>
      <c r="L104" s="108">
        <f>SUMIFS('intervences kodi'!$M$5:$M$222,'intervences kodi'!$L$5:$L$222,'Visi kodi'!A104,'intervences kodi'!$J$5:$J$222,'Visi kodi'!$L$2)+SUMIFS('intervences kodi'!$M$5:$M$222,'intervences kodi'!$N$5:$N$222,'Visi kodi'!A104,'intervences kodi'!$J$5:$J$222,'Visi kodi'!$L$2)+SUMIFS('intervences kodi'!$M$5:$M$222,'intervences kodi'!$P$5:$P$222,'Visi kodi'!A104,'intervences kodi'!$J$5:$J$222,'Visi kodi'!$L$2)+SUMIFS('intervences kodi'!$M$5:$M$222,'intervences kodi'!$R$5:$R$222,'Visi kodi'!A104,'intervences kodi'!$J$5:$J$222,'Visi kodi'!$L$2)+SUMIFS('intervences kodi'!$M$5:$M$222,'intervences kodi'!$T$5:$T$222,'Visi kodi'!A104,'intervences kodi'!$J$5:$J$222,'Visi kodi'!$L$2)+SUMIFS('intervences kodi'!$M$5:$M$222,'intervences kodi'!$V$5:$V$222,'Visi kodi'!A104,'intervences kodi'!$J$5:$J$222,'Visi kodi'!$L$2)</f>
        <v>0</v>
      </c>
      <c r="M104" s="86">
        <f t="shared" si="11"/>
        <v>0</v>
      </c>
      <c r="N104" s="86"/>
      <c r="O104" s="86"/>
    </row>
    <row r="105" spans="1:15" ht="11.15" customHeight="1" x14ac:dyDescent="0.2">
      <c r="A105" s="168">
        <v>99</v>
      </c>
      <c r="B105" s="180" t="s">
        <v>1720</v>
      </c>
      <c r="C105" s="173">
        <v>1</v>
      </c>
      <c r="D105" s="172">
        <v>0.4</v>
      </c>
      <c r="F105" s="108">
        <f>SUMIFS('intervences kodi'!$M$5:$M$222,'intervences kodi'!$L$5:$L$222,'Visi kodi'!A105,'intervences kodi'!$J$5:$J$222,'Visi kodi'!$F$2)+SUMIFS('intervences kodi'!$O$5:$O$222,'intervences kodi'!$N$5:$N$222,'Visi kodi'!A105,'intervences kodi'!$J$5:$J$222,'Visi kodi'!$F$2)+SUMIFS('intervences kodi'!$Q$5:$Q$222,'intervences kodi'!$P$5:$P$222,'Visi kodi'!A105,'intervences kodi'!$J$5:$J$222,'Visi kodi'!$F$2)+SUMIFS('intervences kodi'!$S$5:$S$222,'intervences kodi'!$R$5:$R$222,'Visi kodi'!A105,'intervences kodi'!$J$5:$J$222,'Visi kodi'!$F$2)+SUMIFS('intervences kodi'!$U$5:$U$222,'intervences kodi'!$T$5:$T$222,'Visi kodi'!A105,'intervences kodi'!$J$5:$J$222,'Visi kodi'!$F$2)+SUMIFS('intervences kodi'!$W$5:$W$222,'intervences kodi'!$V$5:$V$222,'Visi kodi'!A105,'intervences kodi'!$J$5:$J$222,'Visi kodi'!$F$2)</f>
        <v>0</v>
      </c>
      <c r="G105" s="108">
        <f>SUMIFS('intervences kodi'!$M$5:$M$222,'intervences kodi'!$L$5:$L$222,'Visi kodi'!A105,'intervences kodi'!$J$5:$J$222,'Visi kodi'!$G$2)+SUMIFS('intervences kodi'!$O$5:$O$222,'intervences kodi'!$N$5:$N$222,'Visi kodi'!A105,'intervences kodi'!$J$5:$J$222,'Visi kodi'!$G$2)+SUMIFS('intervences kodi'!$Q$5:$Q$222,'intervences kodi'!$P$5:$P$222,'Visi kodi'!A105,'intervences kodi'!$J$5:$J$222,'Visi kodi'!$G$2)+SUMIFS('intervences kodi'!$S$5:$S$222,'intervences kodi'!$R$5:$R$222,'Visi kodi'!A105,'intervences kodi'!$J$5:$J$222,'Visi kodi'!$G$2)+SUMIFS('intervences kodi'!$U$5:$U$222,'intervences kodi'!$T$5:$T$222,'Visi kodi'!A105,'intervences kodi'!$J$5:$J$222,'Visi kodi'!$G$2)+SUMIFS('intervences kodi'!$W$5:$W$222,'intervences kodi'!$V$5:$V$222,'Visi kodi'!A105,'intervences kodi'!$J$5:$J$222,'Visi kodi'!$G$2)</f>
        <v>0</v>
      </c>
      <c r="H105" s="108">
        <f t="shared" si="6"/>
        <v>0</v>
      </c>
      <c r="I105" s="108">
        <f t="shared" si="7"/>
        <v>0</v>
      </c>
      <c r="J105" s="108">
        <f t="shared" si="8"/>
        <v>0</v>
      </c>
      <c r="K105" s="169">
        <f t="shared" si="9"/>
        <v>0</v>
      </c>
      <c r="L105" s="108">
        <f>SUMIFS('intervences kodi'!$M$5:$M$222,'intervences kodi'!$L$5:$L$222,'Visi kodi'!A105,'intervences kodi'!$J$5:$J$222,'Visi kodi'!$L$2)+SUMIFS('intervences kodi'!$M$5:$M$222,'intervences kodi'!$N$5:$N$222,'Visi kodi'!A105,'intervences kodi'!$J$5:$J$222,'Visi kodi'!$L$2)+SUMIFS('intervences kodi'!$M$5:$M$222,'intervences kodi'!$P$5:$P$222,'Visi kodi'!A105,'intervences kodi'!$J$5:$J$222,'Visi kodi'!$L$2)+SUMIFS('intervences kodi'!$M$5:$M$222,'intervences kodi'!$R$5:$R$222,'Visi kodi'!A105,'intervences kodi'!$J$5:$J$222,'Visi kodi'!$L$2)+SUMIFS('intervences kodi'!$M$5:$M$222,'intervences kodi'!$T$5:$T$222,'Visi kodi'!A105,'intervences kodi'!$J$5:$J$222,'Visi kodi'!$L$2)+SUMIFS('intervences kodi'!$M$5:$M$222,'intervences kodi'!$V$5:$V$222,'Visi kodi'!A105,'intervences kodi'!$J$5:$J$222,'Visi kodi'!$L$2)</f>
        <v>0</v>
      </c>
      <c r="M105" s="86">
        <f t="shared" si="11"/>
        <v>0</v>
      </c>
      <c r="N105" s="86"/>
      <c r="O105" s="86"/>
    </row>
    <row r="106" spans="1:15" ht="11.15" customHeight="1" x14ac:dyDescent="0.2">
      <c r="A106" s="168">
        <v>100</v>
      </c>
      <c r="B106" s="180" t="s">
        <v>1721</v>
      </c>
      <c r="C106" s="173">
        <v>1</v>
      </c>
      <c r="D106" s="172">
        <v>0.4</v>
      </c>
      <c r="F106" s="108">
        <f>SUMIFS('intervences kodi'!$M$5:$M$222,'intervences kodi'!$L$5:$L$222,'Visi kodi'!A106,'intervences kodi'!$J$5:$J$222,'Visi kodi'!$F$2)+SUMIFS('intervences kodi'!$O$5:$O$222,'intervences kodi'!$N$5:$N$222,'Visi kodi'!A106,'intervences kodi'!$J$5:$J$222,'Visi kodi'!$F$2)+SUMIFS('intervences kodi'!$Q$5:$Q$222,'intervences kodi'!$P$5:$P$222,'Visi kodi'!A106,'intervences kodi'!$J$5:$J$222,'Visi kodi'!$F$2)+SUMIFS('intervences kodi'!$S$5:$S$222,'intervences kodi'!$R$5:$R$222,'Visi kodi'!A106,'intervences kodi'!$J$5:$J$222,'Visi kodi'!$F$2)+SUMIFS('intervences kodi'!$U$5:$U$222,'intervences kodi'!$T$5:$T$222,'Visi kodi'!A106,'intervences kodi'!$J$5:$J$222,'Visi kodi'!$F$2)+SUMIFS('intervences kodi'!$W$5:$W$222,'intervences kodi'!$V$5:$V$222,'Visi kodi'!A106,'intervences kodi'!$J$5:$J$222,'Visi kodi'!$F$2)</f>
        <v>0</v>
      </c>
      <c r="G106" s="108">
        <f>SUMIFS('intervences kodi'!$M$5:$M$222,'intervences kodi'!$L$5:$L$222,'Visi kodi'!A106,'intervences kodi'!$J$5:$J$222,'Visi kodi'!$G$2)+SUMIFS('intervences kodi'!$O$5:$O$222,'intervences kodi'!$N$5:$N$222,'Visi kodi'!A106,'intervences kodi'!$J$5:$J$222,'Visi kodi'!$G$2)+SUMIFS('intervences kodi'!$Q$5:$Q$222,'intervences kodi'!$P$5:$P$222,'Visi kodi'!A106,'intervences kodi'!$J$5:$J$222,'Visi kodi'!$G$2)+SUMIFS('intervences kodi'!$S$5:$S$222,'intervences kodi'!$R$5:$R$222,'Visi kodi'!A106,'intervences kodi'!$J$5:$J$222,'Visi kodi'!$G$2)+SUMIFS('intervences kodi'!$U$5:$U$222,'intervences kodi'!$T$5:$T$222,'Visi kodi'!A106,'intervences kodi'!$J$5:$J$222,'Visi kodi'!$G$2)+SUMIFS('intervences kodi'!$W$5:$W$222,'intervences kodi'!$V$5:$V$222,'Visi kodi'!A106,'intervences kodi'!$J$5:$J$222,'Visi kodi'!$G$2)</f>
        <v>377806374</v>
      </c>
      <c r="H106" s="108">
        <f t="shared" si="6"/>
        <v>0</v>
      </c>
      <c r="I106" s="108">
        <f t="shared" si="7"/>
        <v>377806374</v>
      </c>
      <c r="J106" s="108">
        <f t="shared" si="8"/>
        <v>0</v>
      </c>
      <c r="K106" s="169">
        <f t="shared" si="9"/>
        <v>151122549.59999999</v>
      </c>
      <c r="L106" s="108">
        <f>SUMIFS('intervences kodi'!$M$5:$M$222,'intervences kodi'!$L$5:$L$222,'Visi kodi'!A106,'intervences kodi'!$J$5:$J$222,'Visi kodi'!$L$2)+SUMIFS('intervences kodi'!$M$5:$M$222,'intervences kodi'!$N$5:$N$222,'Visi kodi'!A106,'intervences kodi'!$J$5:$J$222,'Visi kodi'!$L$2)+SUMIFS('intervences kodi'!$M$5:$M$222,'intervences kodi'!$P$5:$P$222,'Visi kodi'!A106,'intervences kodi'!$J$5:$J$222,'Visi kodi'!$L$2)+SUMIFS('intervences kodi'!$M$5:$M$222,'intervences kodi'!$R$5:$R$222,'Visi kodi'!A106,'intervences kodi'!$J$5:$J$222,'Visi kodi'!$L$2)+SUMIFS('intervences kodi'!$M$5:$M$222,'intervences kodi'!$T$5:$T$222,'Visi kodi'!A106,'intervences kodi'!$J$5:$J$222,'Visi kodi'!$L$2)+SUMIFS('intervences kodi'!$M$5:$M$222,'intervences kodi'!$V$5:$V$222,'Visi kodi'!A106,'intervences kodi'!$J$5:$J$222,'Visi kodi'!$L$2)</f>
        <v>0</v>
      </c>
      <c r="M106" s="86">
        <f t="shared" si="11"/>
        <v>0</v>
      </c>
      <c r="N106" s="86"/>
      <c r="O106" s="86"/>
    </row>
    <row r="107" spans="1:15" ht="11.15" customHeight="1" x14ac:dyDescent="0.2">
      <c r="A107" s="168">
        <v>101</v>
      </c>
      <c r="B107" s="180" t="s">
        <v>530</v>
      </c>
      <c r="C107" s="173">
        <v>1</v>
      </c>
      <c r="D107" s="172">
        <v>0.4</v>
      </c>
      <c r="F107" s="108">
        <f>SUMIFS('intervences kodi'!$M$5:$M$222,'intervences kodi'!$L$5:$L$222,'Visi kodi'!A107,'intervences kodi'!$J$5:$J$222,'Visi kodi'!$F$2)+SUMIFS('intervences kodi'!$O$5:$O$222,'intervences kodi'!$N$5:$N$222,'Visi kodi'!A107,'intervences kodi'!$J$5:$J$222,'Visi kodi'!$F$2)+SUMIFS('intervences kodi'!$Q$5:$Q$222,'intervences kodi'!$P$5:$P$222,'Visi kodi'!A107,'intervences kodi'!$J$5:$J$222,'Visi kodi'!$F$2)+SUMIFS('intervences kodi'!$S$5:$S$222,'intervences kodi'!$R$5:$R$222,'Visi kodi'!A107,'intervences kodi'!$J$5:$J$222,'Visi kodi'!$F$2)+SUMIFS('intervences kodi'!$U$5:$U$222,'intervences kodi'!$T$5:$T$222,'Visi kodi'!A107,'intervences kodi'!$J$5:$J$222,'Visi kodi'!$F$2)+SUMIFS('intervences kodi'!$W$5:$W$222,'intervences kodi'!$V$5:$V$222,'Visi kodi'!A107,'intervences kodi'!$J$5:$J$222,'Visi kodi'!$F$2)</f>
        <v>0</v>
      </c>
      <c r="G107" s="108">
        <f>SUMIFS('intervences kodi'!$M$5:$M$222,'intervences kodi'!$L$5:$L$222,'Visi kodi'!A107,'intervences kodi'!$J$5:$J$222,'Visi kodi'!$G$2)+SUMIFS('intervences kodi'!$O$5:$O$222,'intervences kodi'!$N$5:$N$222,'Visi kodi'!A107,'intervences kodi'!$J$5:$J$222,'Visi kodi'!$G$2)+SUMIFS('intervences kodi'!$Q$5:$Q$222,'intervences kodi'!$P$5:$P$222,'Visi kodi'!A107,'intervences kodi'!$J$5:$J$222,'Visi kodi'!$G$2)+SUMIFS('intervences kodi'!$S$5:$S$222,'intervences kodi'!$R$5:$R$222,'Visi kodi'!A107,'intervences kodi'!$J$5:$J$222,'Visi kodi'!$G$2)+SUMIFS('intervences kodi'!$U$5:$U$222,'intervences kodi'!$T$5:$T$222,'Visi kodi'!A107,'intervences kodi'!$J$5:$J$222,'Visi kodi'!$G$2)+SUMIFS('intervences kodi'!$W$5:$W$222,'intervences kodi'!$V$5:$V$222,'Visi kodi'!A107,'intervences kodi'!$J$5:$J$222,'Visi kodi'!$G$2)</f>
        <v>0</v>
      </c>
      <c r="H107" s="108">
        <f t="shared" si="6"/>
        <v>0</v>
      </c>
      <c r="I107" s="108">
        <f t="shared" si="7"/>
        <v>0</v>
      </c>
      <c r="J107" s="108">
        <f t="shared" si="8"/>
        <v>0</v>
      </c>
      <c r="K107" s="169">
        <f t="shared" si="9"/>
        <v>0</v>
      </c>
      <c r="L107" s="108">
        <f>SUMIFS('intervences kodi'!$M$5:$M$222,'intervences kodi'!$L$5:$L$222,'Visi kodi'!A107,'intervences kodi'!$J$5:$J$222,'Visi kodi'!$L$2)+SUMIFS('intervences kodi'!$M$5:$M$222,'intervences kodi'!$N$5:$N$222,'Visi kodi'!A107,'intervences kodi'!$J$5:$J$222,'Visi kodi'!$L$2)+SUMIFS('intervences kodi'!$M$5:$M$222,'intervences kodi'!$P$5:$P$222,'Visi kodi'!A107,'intervences kodi'!$J$5:$J$222,'Visi kodi'!$L$2)+SUMIFS('intervences kodi'!$M$5:$M$222,'intervences kodi'!$R$5:$R$222,'Visi kodi'!A107,'intervences kodi'!$J$5:$J$222,'Visi kodi'!$L$2)+SUMIFS('intervences kodi'!$M$5:$M$222,'intervences kodi'!$T$5:$T$222,'Visi kodi'!A107,'intervences kodi'!$J$5:$J$222,'Visi kodi'!$L$2)+SUMIFS('intervences kodi'!$M$5:$M$222,'intervences kodi'!$V$5:$V$222,'Visi kodi'!A107,'intervences kodi'!$J$5:$J$222,'Visi kodi'!$L$2)</f>
        <v>0</v>
      </c>
      <c r="M107" s="86">
        <f t="shared" si="11"/>
        <v>0</v>
      </c>
      <c r="N107" s="86"/>
      <c r="O107" s="86"/>
    </row>
    <row r="108" spans="1:15" ht="11.15" customHeight="1" x14ac:dyDescent="0.2">
      <c r="A108" s="168">
        <v>102</v>
      </c>
      <c r="B108" s="180" t="s">
        <v>531</v>
      </c>
      <c r="C108" s="172">
        <v>0.4</v>
      </c>
      <c r="D108" s="172">
        <v>0.4</v>
      </c>
      <c r="F108" s="108">
        <f>SUMIFS('intervences kodi'!$M$5:$M$222,'intervences kodi'!$L$5:$L$222,'Visi kodi'!A108,'intervences kodi'!$J$5:$J$222,'Visi kodi'!$F$2)+SUMIFS('intervences kodi'!$O$5:$O$222,'intervences kodi'!$N$5:$N$222,'Visi kodi'!A108,'intervences kodi'!$J$5:$J$222,'Visi kodi'!$F$2)+SUMIFS('intervences kodi'!$Q$5:$Q$222,'intervences kodi'!$P$5:$P$222,'Visi kodi'!A108,'intervences kodi'!$J$5:$J$222,'Visi kodi'!$F$2)+SUMIFS('intervences kodi'!$S$5:$S$222,'intervences kodi'!$R$5:$R$222,'Visi kodi'!A108,'intervences kodi'!$J$5:$J$222,'Visi kodi'!$F$2)+SUMIFS('intervences kodi'!$U$5:$U$222,'intervences kodi'!$T$5:$T$222,'Visi kodi'!A108,'intervences kodi'!$J$5:$J$222,'Visi kodi'!$F$2)+SUMIFS('intervences kodi'!$W$5:$W$222,'intervences kodi'!$V$5:$V$222,'Visi kodi'!A108,'intervences kodi'!$J$5:$J$222,'Visi kodi'!$F$2)</f>
        <v>0</v>
      </c>
      <c r="G108" s="108">
        <f>SUMIFS('intervences kodi'!$M$5:$M$222,'intervences kodi'!$L$5:$L$222,'Visi kodi'!A108,'intervences kodi'!$J$5:$J$222,'Visi kodi'!$G$2)+SUMIFS('intervences kodi'!$O$5:$O$222,'intervences kodi'!$N$5:$N$222,'Visi kodi'!A108,'intervences kodi'!$J$5:$J$222,'Visi kodi'!$G$2)+SUMIFS('intervences kodi'!$Q$5:$Q$222,'intervences kodi'!$P$5:$P$222,'Visi kodi'!A108,'intervences kodi'!$J$5:$J$222,'Visi kodi'!$G$2)+SUMIFS('intervences kodi'!$S$5:$S$222,'intervences kodi'!$R$5:$R$222,'Visi kodi'!A108,'intervences kodi'!$J$5:$J$222,'Visi kodi'!$G$2)+SUMIFS('intervences kodi'!$U$5:$U$222,'intervences kodi'!$T$5:$T$222,'Visi kodi'!A108,'intervences kodi'!$J$5:$J$222,'Visi kodi'!$G$2)+SUMIFS('intervences kodi'!$W$5:$W$222,'intervences kodi'!$V$5:$V$222,'Visi kodi'!A108,'intervences kodi'!$J$5:$J$222,'Visi kodi'!$G$2)</f>
        <v>0</v>
      </c>
      <c r="H108" s="108">
        <f t="shared" si="6"/>
        <v>0</v>
      </c>
      <c r="I108" s="108">
        <f t="shared" si="7"/>
        <v>0</v>
      </c>
      <c r="J108" s="108">
        <f t="shared" si="8"/>
        <v>0</v>
      </c>
      <c r="K108" s="169">
        <f t="shared" si="9"/>
        <v>0</v>
      </c>
      <c r="L108" s="108">
        <f>SUMIFS('intervences kodi'!$M$5:$M$222,'intervences kodi'!$L$5:$L$222,'Visi kodi'!A108,'intervences kodi'!$J$5:$J$222,'Visi kodi'!$L$2)+SUMIFS('intervences kodi'!$M$5:$M$222,'intervences kodi'!$N$5:$N$222,'Visi kodi'!A108,'intervences kodi'!$J$5:$J$222,'Visi kodi'!$L$2)+SUMIFS('intervences kodi'!$M$5:$M$222,'intervences kodi'!$P$5:$P$222,'Visi kodi'!A108,'intervences kodi'!$J$5:$J$222,'Visi kodi'!$L$2)+SUMIFS('intervences kodi'!$M$5:$M$222,'intervences kodi'!$R$5:$R$222,'Visi kodi'!A108,'intervences kodi'!$J$5:$J$222,'Visi kodi'!$L$2)+SUMIFS('intervences kodi'!$M$5:$M$222,'intervences kodi'!$T$5:$T$222,'Visi kodi'!A108,'intervences kodi'!$J$5:$J$222,'Visi kodi'!$L$2)+SUMIFS('intervences kodi'!$M$5:$M$222,'intervences kodi'!$V$5:$V$222,'Visi kodi'!A108,'intervences kodi'!$J$5:$J$222,'Visi kodi'!$L$2)</f>
        <v>0</v>
      </c>
      <c r="M108" s="86">
        <f t="shared" si="11"/>
        <v>0</v>
      </c>
      <c r="N108" s="86"/>
      <c r="O108" s="86"/>
    </row>
    <row r="109" spans="1:15" ht="11.15" customHeight="1" x14ac:dyDescent="0.2">
      <c r="A109" s="168">
        <v>103</v>
      </c>
      <c r="B109" s="180" t="s">
        <v>1722</v>
      </c>
      <c r="C109" s="173">
        <v>1</v>
      </c>
      <c r="D109" s="172">
        <v>0.4</v>
      </c>
      <c r="F109" s="108">
        <f>SUMIFS('intervences kodi'!$M$5:$M$222,'intervences kodi'!$L$5:$L$222,'Visi kodi'!A109,'intervences kodi'!$J$5:$J$222,'Visi kodi'!$F$2)+SUMIFS('intervences kodi'!$O$5:$O$222,'intervences kodi'!$N$5:$N$222,'Visi kodi'!A109,'intervences kodi'!$J$5:$J$222,'Visi kodi'!$F$2)+SUMIFS('intervences kodi'!$Q$5:$Q$222,'intervences kodi'!$P$5:$P$222,'Visi kodi'!A109,'intervences kodi'!$J$5:$J$222,'Visi kodi'!$F$2)+SUMIFS('intervences kodi'!$S$5:$S$222,'intervences kodi'!$R$5:$R$222,'Visi kodi'!A109,'intervences kodi'!$J$5:$J$222,'Visi kodi'!$F$2)+SUMIFS('intervences kodi'!$U$5:$U$222,'intervences kodi'!$T$5:$T$222,'Visi kodi'!A109,'intervences kodi'!$J$5:$J$222,'Visi kodi'!$F$2)+SUMIFS('intervences kodi'!$W$5:$W$222,'intervences kodi'!$V$5:$V$222,'Visi kodi'!A109,'intervences kodi'!$J$5:$J$222,'Visi kodi'!$F$2)</f>
        <v>0</v>
      </c>
      <c r="G109" s="108">
        <f>SUMIFS('intervences kodi'!$M$5:$M$222,'intervences kodi'!$L$5:$L$222,'Visi kodi'!A109,'intervences kodi'!$J$5:$J$222,'Visi kodi'!$G$2)+SUMIFS('intervences kodi'!$O$5:$O$222,'intervences kodi'!$N$5:$N$222,'Visi kodi'!A109,'intervences kodi'!$J$5:$J$222,'Visi kodi'!$G$2)+SUMIFS('intervences kodi'!$Q$5:$Q$222,'intervences kodi'!$P$5:$P$222,'Visi kodi'!A109,'intervences kodi'!$J$5:$J$222,'Visi kodi'!$G$2)+SUMIFS('intervences kodi'!$S$5:$S$222,'intervences kodi'!$R$5:$R$222,'Visi kodi'!A109,'intervences kodi'!$J$5:$J$222,'Visi kodi'!$G$2)+SUMIFS('intervences kodi'!$U$5:$U$222,'intervences kodi'!$T$5:$T$222,'Visi kodi'!A109,'intervences kodi'!$J$5:$J$222,'Visi kodi'!$G$2)+SUMIFS('intervences kodi'!$W$5:$W$222,'intervences kodi'!$V$5:$V$222,'Visi kodi'!A109,'intervences kodi'!$J$5:$J$222,'Visi kodi'!$G$2)</f>
        <v>0</v>
      </c>
      <c r="H109" s="108">
        <f t="shared" si="6"/>
        <v>0</v>
      </c>
      <c r="I109" s="108">
        <f t="shared" si="7"/>
        <v>0</v>
      </c>
      <c r="J109" s="108">
        <f t="shared" si="8"/>
        <v>0</v>
      </c>
      <c r="K109" s="169">
        <f t="shared" si="9"/>
        <v>0</v>
      </c>
      <c r="L109" s="108">
        <f>SUMIFS('intervences kodi'!$M$5:$M$222,'intervences kodi'!$L$5:$L$222,'Visi kodi'!A109,'intervences kodi'!$J$5:$J$222,'Visi kodi'!$L$2)+SUMIFS('intervences kodi'!$M$5:$M$222,'intervences kodi'!$N$5:$N$222,'Visi kodi'!A109,'intervences kodi'!$J$5:$J$222,'Visi kodi'!$L$2)+SUMIFS('intervences kodi'!$M$5:$M$222,'intervences kodi'!$P$5:$P$222,'Visi kodi'!A109,'intervences kodi'!$J$5:$J$222,'Visi kodi'!$L$2)+SUMIFS('intervences kodi'!$M$5:$M$222,'intervences kodi'!$R$5:$R$222,'Visi kodi'!A109,'intervences kodi'!$J$5:$J$222,'Visi kodi'!$L$2)+SUMIFS('intervences kodi'!$M$5:$M$222,'intervences kodi'!$T$5:$T$222,'Visi kodi'!A109,'intervences kodi'!$J$5:$J$222,'Visi kodi'!$L$2)+SUMIFS('intervences kodi'!$M$5:$M$222,'intervences kodi'!$V$5:$V$222,'Visi kodi'!A109,'intervences kodi'!$J$5:$J$222,'Visi kodi'!$L$2)</f>
        <v>0</v>
      </c>
      <c r="M109" s="86">
        <f t="shared" si="11"/>
        <v>0</v>
      </c>
      <c r="N109" s="86"/>
      <c r="O109" s="86"/>
    </row>
    <row r="110" spans="1:15" ht="11.15" customHeight="1" x14ac:dyDescent="0.2">
      <c r="A110" s="168">
        <v>104</v>
      </c>
      <c r="B110" s="64" t="s">
        <v>402</v>
      </c>
      <c r="C110" s="172">
        <v>0.4</v>
      </c>
      <c r="D110" s="56">
        <v>0</v>
      </c>
      <c r="F110" s="108">
        <f>SUMIFS('intervences kodi'!$M$5:$M$222,'intervences kodi'!$L$5:$L$222,'Visi kodi'!A110,'intervences kodi'!$J$5:$J$222,'Visi kodi'!$F$2)+SUMIFS('intervences kodi'!$O$5:$O$222,'intervences kodi'!$N$5:$N$222,'Visi kodi'!A110,'intervences kodi'!$J$5:$J$222,'Visi kodi'!$F$2)+SUMIFS('intervences kodi'!$Q$5:$Q$222,'intervences kodi'!$P$5:$P$222,'Visi kodi'!A110,'intervences kodi'!$J$5:$J$222,'Visi kodi'!$F$2)+SUMIFS('intervences kodi'!$S$5:$S$222,'intervences kodi'!$R$5:$R$222,'Visi kodi'!A110,'intervences kodi'!$J$5:$J$222,'Visi kodi'!$F$2)+SUMIFS('intervences kodi'!$U$5:$U$222,'intervences kodi'!$T$5:$T$222,'Visi kodi'!A110,'intervences kodi'!$J$5:$J$222,'Visi kodi'!$F$2)+SUMIFS('intervences kodi'!$W$5:$W$222,'intervences kodi'!$V$5:$V$222,'Visi kodi'!A110,'intervences kodi'!$J$5:$J$222,'Visi kodi'!$F$2)</f>
        <v>0</v>
      </c>
      <c r="G110" s="108">
        <f>SUMIFS('intervences kodi'!$M$5:$M$222,'intervences kodi'!$L$5:$L$222,'Visi kodi'!A110,'intervences kodi'!$J$5:$J$222,'Visi kodi'!$G$2)+SUMIFS('intervences kodi'!$O$5:$O$222,'intervences kodi'!$N$5:$N$222,'Visi kodi'!A110,'intervences kodi'!$J$5:$J$222,'Visi kodi'!$G$2)+SUMIFS('intervences kodi'!$Q$5:$Q$222,'intervences kodi'!$P$5:$P$222,'Visi kodi'!A110,'intervences kodi'!$J$5:$J$222,'Visi kodi'!$G$2)+SUMIFS('intervences kodi'!$S$5:$S$222,'intervences kodi'!$R$5:$R$222,'Visi kodi'!A110,'intervences kodi'!$J$5:$J$222,'Visi kodi'!$G$2)+SUMIFS('intervences kodi'!$U$5:$U$222,'intervences kodi'!$T$5:$T$222,'Visi kodi'!A110,'intervences kodi'!$J$5:$J$222,'Visi kodi'!$G$2)+SUMIFS('intervences kodi'!$W$5:$W$222,'intervences kodi'!$V$5:$V$222,'Visi kodi'!A110,'intervences kodi'!$J$5:$J$222,'Visi kodi'!$G$2)</f>
        <v>0</v>
      </c>
      <c r="H110" s="108">
        <f t="shared" si="6"/>
        <v>0</v>
      </c>
      <c r="I110" s="108">
        <f t="shared" si="7"/>
        <v>0</v>
      </c>
      <c r="J110" s="108">
        <f t="shared" si="8"/>
        <v>0</v>
      </c>
      <c r="K110" s="169">
        <f t="shared" si="9"/>
        <v>0</v>
      </c>
      <c r="L110" s="108">
        <f>SUMIFS('intervences kodi'!$M$5:$M$222,'intervences kodi'!$L$5:$L$222,'Visi kodi'!A110,'intervences kodi'!$J$5:$J$222,'Visi kodi'!$L$2)+SUMIFS('intervences kodi'!$M$5:$M$222,'intervences kodi'!$N$5:$N$222,'Visi kodi'!A110,'intervences kodi'!$J$5:$J$222,'Visi kodi'!$L$2)+SUMIFS('intervences kodi'!$M$5:$M$222,'intervences kodi'!$P$5:$P$222,'Visi kodi'!A110,'intervences kodi'!$J$5:$J$222,'Visi kodi'!$L$2)+SUMIFS('intervences kodi'!$M$5:$M$222,'intervences kodi'!$R$5:$R$222,'Visi kodi'!A110,'intervences kodi'!$J$5:$J$222,'Visi kodi'!$L$2)+SUMIFS('intervences kodi'!$M$5:$M$222,'intervences kodi'!$T$5:$T$222,'Visi kodi'!A110,'intervences kodi'!$J$5:$J$222,'Visi kodi'!$L$2)+SUMIFS('intervences kodi'!$M$5:$M$222,'intervences kodi'!$V$5:$V$222,'Visi kodi'!A110,'intervences kodi'!$J$5:$J$222,'Visi kodi'!$L$2)</f>
        <v>0</v>
      </c>
      <c r="M110" s="86">
        <f t="shared" si="11"/>
        <v>0</v>
      </c>
      <c r="N110" s="86"/>
      <c r="O110" s="86"/>
    </row>
    <row r="111" spans="1:15" ht="11.15" customHeight="1" x14ac:dyDescent="0.2">
      <c r="A111" s="168">
        <v>105</v>
      </c>
      <c r="B111" s="64" t="s">
        <v>403</v>
      </c>
      <c r="C111" s="172">
        <v>0.4</v>
      </c>
      <c r="D111" s="172">
        <v>0.4</v>
      </c>
      <c r="F111" s="108">
        <f>SUMIFS('intervences kodi'!$M$5:$M$222,'intervences kodi'!$L$5:$L$222,'Visi kodi'!A111,'intervences kodi'!$J$5:$J$222,'Visi kodi'!$F$2)+SUMIFS('intervences kodi'!$O$5:$O$222,'intervences kodi'!$N$5:$N$222,'Visi kodi'!A111,'intervences kodi'!$J$5:$J$222,'Visi kodi'!$F$2)+SUMIFS('intervences kodi'!$Q$5:$Q$222,'intervences kodi'!$P$5:$P$222,'Visi kodi'!A111,'intervences kodi'!$J$5:$J$222,'Visi kodi'!$F$2)+SUMIFS('intervences kodi'!$S$5:$S$222,'intervences kodi'!$R$5:$R$222,'Visi kodi'!A111,'intervences kodi'!$J$5:$J$222,'Visi kodi'!$F$2)+SUMIFS('intervences kodi'!$U$5:$U$222,'intervences kodi'!$T$5:$T$222,'Visi kodi'!A111,'intervences kodi'!$J$5:$J$222,'Visi kodi'!$F$2)+SUMIFS('intervences kodi'!$W$5:$W$222,'intervences kodi'!$V$5:$V$222,'Visi kodi'!A111,'intervences kodi'!$J$5:$J$222,'Visi kodi'!$F$2)</f>
        <v>0</v>
      </c>
      <c r="G111" s="108">
        <f>SUMIFS('intervences kodi'!$M$5:$M$222,'intervences kodi'!$L$5:$L$222,'Visi kodi'!A111,'intervences kodi'!$J$5:$J$222,'Visi kodi'!$G$2)+SUMIFS('intervences kodi'!$O$5:$O$222,'intervences kodi'!$N$5:$N$222,'Visi kodi'!A111,'intervences kodi'!$J$5:$J$222,'Visi kodi'!$G$2)+SUMIFS('intervences kodi'!$Q$5:$Q$222,'intervences kodi'!$P$5:$P$222,'Visi kodi'!A111,'intervences kodi'!$J$5:$J$222,'Visi kodi'!$G$2)+SUMIFS('intervences kodi'!$S$5:$S$222,'intervences kodi'!$R$5:$R$222,'Visi kodi'!A111,'intervences kodi'!$J$5:$J$222,'Visi kodi'!$G$2)+SUMIFS('intervences kodi'!$U$5:$U$222,'intervences kodi'!$T$5:$T$222,'Visi kodi'!A111,'intervences kodi'!$J$5:$J$222,'Visi kodi'!$G$2)+SUMIFS('intervences kodi'!$W$5:$W$222,'intervences kodi'!$V$5:$V$222,'Visi kodi'!A111,'intervences kodi'!$J$5:$J$222,'Visi kodi'!$G$2)</f>
        <v>0</v>
      </c>
      <c r="H111" s="108">
        <f t="shared" si="6"/>
        <v>0</v>
      </c>
      <c r="I111" s="108">
        <f t="shared" si="7"/>
        <v>0</v>
      </c>
      <c r="J111" s="108">
        <f t="shared" si="8"/>
        <v>0</v>
      </c>
      <c r="K111" s="169">
        <f t="shared" si="9"/>
        <v>0</v>
      </c>
      <c r="L111" s="108">
        <f>SUMIFS('intervences kodi'!$M$5:$M$222,'intervences kodi'!$L$5:$L$222,'Visi kodi'!A111,'intervences kodi'!$J$5:$J$222,'Visi kodi'!$L$2)+SUMIFS('intervences kodi'!$M$5:$M$222,'intervences kodi'!$N$5:$N$222,'Visi kodi'!A111,'intervences kodi'!$J$5:$J$222,'Visi kodi'!$L$2)+SUMIFS('intervences kodi'!$M$5:$M$222,'intervences kodi'!$P$5:$P$222,'Visi kodi'!A111,'intervences kodi'!$J$5:$J$222,'Visi kodi'!$L$2)+SUMIFS('intervences kodi'!$M$5:$M$222,'intervences kodi'!$R$5:$R$222,'Visi kodi'!A111,'intervences kodi'!$J$5:$J$222,'Visi kodi'!$L$2)+SUMIFS('intervences kodi'!$M$5:$M$222,'intervences kodi'!$T$5:$T$222,'Visi kodi'!A111,'intervences kodi'!$J$5:$J$222,'Visi kodi'!$L$2)+SUMIFS('intervences kodi'!$M$5:$M$222,'intervences kodi'!$V$5:$V$222,'Visi kodi'!A111,'intervences kodi'!$J$5:$J$222,'Visi kodi'!$L$2)</f>
        <v>0</v>
      </c>
      <c r="M111" s="86">
        <f t="shared" si="11"/>
        <v>0</v>
      </c>
      <c r="N111" s="86"/>
      <c r="O111" s="86"/>
    </row>
    <row r="112" spans="1:15" ht="11.15" customHeight="1" x14ac:dyDescent="0.2">
      <c r="A112" s="168">
        <v>106</v>
      </c>
      <c r="B112" s="64" t="s">
        <v>404</v>
      </c>
      <c r="C112" s="56">
        <v>0</v>
      </c>
      <c r="D112" s="172">
        <v>0.4</v>
      </c>
      <c r="F112" s="108">
        <f>SUMIFS('intervences kodi'!$M$5:$M$222,'intervences kodi'!$L$5:$L$222,'Visi kodi'!A112,'intervences kodi'!$J$5:$J$222,'Visi kodi'!$F$2)+SUMIFS('intervences kodi'!$O$5:$O$222,'intervences kodi'!$N$5:$N$222,'Visi kodi'!A112,'intervences kodi'!$J$5:$J$222,'Visi kodi'!$F$2)+SUMIFS('intervences kodi'!$Q$5:$Q$222,'intervences kodi'!$P$5:$P$222,'Visi kodi'!A112,'intervences kodi'!$J$5:$J$222,'Visi kodi'!$F$2)+SUMIFS('intervences kodi'!$S$5:$S$222,'intervences kodi'!$R$5:$R$222,'Visi kodi'!A112,'intervences kodi'!$J$5:$J$222,'Visi kodi'!$F$2)+SUMIFS('intervences kodi'!$U$5:$U$222,'intervences kodi'!$T$5:$T$222,'Visi kodi'!A112,'intervences kodi'!$J$5:$J$222,'Visi kodi'!$F$2)+SUMIFS('intervences kodi'!$W$5:$W$222,'intervences kodi'!$V$5:$V$222,'Visi kodi'!A112,'intervences kodi'!$J$5:$J$222,'Visi kodi'!$F$2)</f>
        <v>0</v>
      </c>
      <c r="G112" s="108">
        <f>SUMIFS('intervences kodi'!$M$5:$M$222,'intervences kodi'!$L$5:$L$222,'Visi kodi'!A112,'intervences kodi'!$J$5:$J$222,'Visi kodi'!$G$2)+SUMIFS('intervences kodi'!$O$5:$O$222,'intervences kodi'!$N$5:$N$222,'Visi kodi'!A112,'intervences kodi'!$J$5:$J$222,'Visi kodi'!$G$2)+SUMIFS('intervences kodi'!$Q$5:$Q$222,'intervences kodi'!$P$5:$P$222,'Visi kodi'!A112,'intervences kodi'!$J$5:$J$222,'Visi kodi'!$G$2)+SUMIFS('intervences kodi'!$S$5:$S$222,'intervences kodi'!$R$5:$R$222,'Visi kodi'!A112,'intervences kodi'!$J$5:$J$222,'Visi kodi'!$G$2)+SUMIFS('intervences kodi'!$U$5:$U$222,'intervences kodi'!$T$5:$T$222,'Visi kodi'!A112,'intervences kodi'!$J$5:$J$222,'Visi kodi'!$G$2)+SUMIFS('intervences kodi'!$W$5:$W$222,'intervences kodi'!$V$5:$V$222,'Visi kodi'!A112,'intervences kodi'!$J$5:$J$222,'Visi kodi'!$G$2)</f>
        <v>0</v>
      </c>
      <c r="H112" s="108">
        <f t="shared" si="6"/>
        <v>0</v>
      </c>
      <c r="I112" s="108">
        <f t="shared" si="7"/>
        <v>0</v>
      </c>
      <c r="J112" s="108">
        <f t="shared" si="8"/>
        <v>0</v>
      </c>
      <c r="K112" s="169">
        <f t="shared" si="9"/>
        <v>0</v>
      </c>
      <c r="L112" s="108">
        <f>SUMIFS('intervences kodi'!$M$5:$M$222,'intervences kodi'!$L$5:$L$222,'Visi kodi'!A112,'intervences kodi'!$J$5:$J$222,'Visi kodi'!$L$2)+SUMIFS('intervences kodi'!$M$5:$M$222,'intervences kodi'!$N$5:$N$222,'Visi kodi'!A112,'intervences kodi'!$J$5:$J$222,'Visi kodi'!$L$2)+SUMIFS('intervences kodi'!$M$5:$M$222,'intervences kodi'!$P$5:$P$222,'Visi kodi'!A112,'intervences kodi'!$J$5:$J$222,'Visi kodi'!$L$2)+SUMIFS('intervences kodi'!$M$5:$M$222,'intervences kodi'!$R$5:$R$222,'Visi kodi'!A112,'intervences kodi'!$J$5:$J$222,'Visi kodi'!$L$2)+SUMIFS('intervences kodi'!$M$5:$M$222,'intervences kodi'!$T$5:$T$222,'Visi kodi'!A112,'intervences kodi'!$J$5:$J$222,'Visi kodi'!$L$2)+SUMIFS('intervences kodi'!$M$5:$M$222,'intervences kodi'!$V$5:$V$222,'Visi kodi'!A112,'intervences kodi'!$J$5:$J$222,'Visi kodi'!$L$2)</f>
        <v>0</v>
      </c>
      <c r="M112" s="86">
        <f t="shared" si="11"/>
        <v>0</v>
      </c>
      <c r="N112" s="86"/>
      <c r="O112" s="86"/>
    </row>
    <row r="113" spans="1:15" ht="11.15" customHeight="1" x14ac:dyDescent="0.2">
      <c r="A113" s="168">
        <v>107</v>
      </c>
      <c r="B113" s="180" t="s">
        <v>405</v>
      </c>
      <c r="C113" s="173">
        <v>1</v>
      </c>
      <c r="D113" s="172">
        <v>0.4</v>
      </c>
      <c r="F113" s="108">
        <f>SUMIFS('intervences kodi'!$M$5:$M$222,'intervences kodi'!$L$5:$L$222,'Visi kodi'!A113,'intervences kodi'!$J$5:$J$222,'Visi kodi'!$F$2)+SUMIFS('intervences kodi'!$O$5:$O$222,'intervences kodi'!$N$5:$N$222,'Visi kodi'!A113,'intervences kodi'!$J$5:$J$222,'Visi kodi'!$F$2)+SUMIFS('intervences kodi'!$Q$5:$Q$222,'intervences kodi'!$P$5:$P$222,'Visi kodi'!A113,'intervences kodi'!$J$5:$J$222,'Visi kodi'!$F$2)+SUMIFS('intervences kodi'!$S$5:$S$222,'intervences kodi'!$R$5:$R$222,'Visi kodi'!A113,'intervences kodi'!$J$5:$J$222,'Visi kodi'!$F$2)+SUMIFS('intervences kodi'!$U$5:$U$222,'intervences kodi'!$T$5:$T$222,'Visi kodi'!A113,'intervences kodi'!$J$5:$J$222,'Visi kodi'!$F$2)+SUMIFS('intervences kodi'!$W$5:$W$222,'intervences kodi'!$V$5:$V$222,'Visi kodi'!A113,'intervences kodi'!$J$5:$J$222,'Visi kodi'!$F$2)</f>
        <v>0</v>
      </c>
      <c r="G113" s="108">
        <f>SUMIFS('intervences kodi'!$M$5:$M$222,'intervences kodi'!$L$5:$L$222,'Visi kodi'!A113,'intervences kodi'!$J$5:$J$222,'Visi kodi'!$G$2)+SUMIFS('intervences kodi'!$O$5:$O$222,'intervences kodi'!$N$5:$N$222,'Visi kodi'!A113,'intervences kodi'!$J$5:$J$222,'Visi kodi'!$G$2)+SUMIFS('intervences kodi'!$Q$5:$Q$222,'intervences kodi'!$P$5:$P$222,'Visi kodi'!A113,'intervences kodi'!$J$5:$J$222,'Visi kodi'!$G$2)+SUMIFS('intervences kodi'!$S$5:$S$222,'intervences kodi'!$R$5:$R$222,'Visi kodi'!A113,'intervences kodi'!$J$5:$J$222,'Visi kodi'!$G$2)+SUMIFS('intervences kodi'!$U$5:$U$222,'intervences kodi'!$T$5:$T$222,'Visi kodi'!A113,'intervences kodi'!$J$5:$J$222,'Visi kodi'!$G$2)+SUMIFS('intervences kodi'!$W$5:$W$222,'intervences kodi'!$V$5:$V$222,'Visi kodi'!A113,'intervences kodi'!$J$5:$J$222,'Visi kodi'!$G$2)</f>
        <v>171598203</v>
      </c>
      <c r="H113" s="108">
        <f t="shared" si="6"/>
        <v>0</v>
      </c>
      <c r="I113" s="108">
        <f t="shared" si="7"/>
        <v>171598203</v>
      </c>
      <c r="J113" s="108">
        <f t="shared" si="8"/>
        <v>0</v>
      </c>
      <c r="K113" s="169">
        <f t="shared" si="9"/>
        <v>68639281.200000003</v>
      </c>
      <c r="L113" s="108">
        <f>SUMIFS('intervences kodi'!$M$5:$M$222,'intervences kodi'!$L$5:$L$222,'Visi kodi'!A113,'intervences kodi'!$J$5:$J$222,'Visi kodi'!$L$2)+SUMIFS('intervences kodi'!$M$5:$M$222,'intervences kodi'!$N$5:$N$222,'Visi kodi'!A113,'intervences kodi'!$J$5:$J$222,'Visi kodi'!$L$2)+SUMIFS('intervences kodi'!$M$5:$M$222,'intervences kodi'!$P$5:$P$222,'Visi kodi'!A113,'intervences kodi'!$J$5:$J$222,'Visi kodi'!$L$2)+SUMIFS('intervences kodi'!$M$5:$M$222,'intervences kodi'!$R$5:$R$222,'Visi kodi'!A113,'intervences kodi'!$J$5:$J$222,'Visi kodi'!$L$2)+SUMIFS('intervences kodi'!$M$5:$M$222,'intervences kodi'!$T$5:$T$222,'Visi kodi'!A113,'intervences kodi'!$J$5:$J$222,'Visi kodi'!$L$2)+SUMIFS('intervences kodi'!$M$5:$M$222,'intervences kodi'!$V$5:$V$222,'Visi kodi'!A113,'intervences kodi'!$J$5:$J$222,'Visi kodi'!$L$2)</f>
        <v>0</v>
      </c>
      <c r="M113" s="86">
        <f t="shared" si="11"/>
        <v>0</v>
      </c>
      <c r="N113" s="86"/>
      <c r="O113" s="86"/>
    </row>
    <row r="114" spans="1:15" ht="11.15" customHeight="1" x14ac:dyDescent="0.2">
      <c r="A114" s="168">
        <v>108</v>
      </c>
      <c r="B114" s="64" t="s">
        <v>406</v>
      </c>
      <c r="C114" s="172">
        <v>0.4</v>
      </c>
      <c r="D114" s="172">
        <v>0.4</v>
      </c>
      <c r="F114" s="108">
        <f>SUMIFS('intervences kodi'!$M$5:$M$222,'intervences kodi'!$L$5:$L$222,'Visi kodi'!A114,'intervences kodi'!$J$5:$J$222,'Visi kodi'!$F$2)+SUMIFS('intervences kodi'!$O$5:$O$222,'intervences kodi'!$N$5:$N$222,'Visi kodi'!A114,'intervences kodi'!$J$5:$J$222,'Visi kodi'!$F$2)+SUMIFS('intervences kodi'!$Q$5:$Q$222,'intervences kodi'!$P$5:$P$222,'Visi kodi'!A114,'intervences kodi'!$J$5:$J$222,'Visi kodi'!$F$2)+SUMIFS('intervences kodi'!$S$5:$S$222,'intervences kodi'!$R$5:$R$222,'Visi kodi'!A114,'intervences kodi'!$J$5:$J$222,'Visi kodi'!$F$2)+SUMIFS('intervences kodi'!$U$5:$U$222,'intervences kodi'!$T$5:$T$222,'Visi kodi'!A114,'intervences kodi'!$J$5:$J$222,'Visi kodi'!$F$2)+SUMIFS('intervences kodi'!$W$5:$W$222,'intervences kodi'!$V$5:$V$222,'Visi kodi'!A114,'intervences kodi'!$J$5:$J$222,'Visi kodi'!$F$2)</f>
        <v>45000000</v>
      </c>
      <c r="G114" s="108">
        <f>SUMIFS('intervences kodi'!$M$5:$M$222,'intervences kodi'!$L$5:$L$222,'Visi kodi'!A114,'intervences kodi'!$J$5:$J$222,'Visi kodi'!$G$2)+SUMIFS('intervences kodi'!$O$5:$O$222,'intervences kodi'!$N$5:$N$222,'Visi kodi'!A114,'intervences kodi'!$J$5:$J$222,'Visi kodi'!$G$2)+SUMIFS('intervences kodi'!$Q$5:$Q$222,'intervences kodi'!$P$5:$P$222,'Visi kodi'!A114,'intervences kodi'!$J$5:$J$222,'Visi kodi'!$G$2)+SUMIFS('intervences kodi'!$S$5:$S$222,'intervences kodi'!$R$5:$R$222,'Visi kodi'!A114,'intervences kodi'!$J$5:$J$222,'Visi kodi'!$G$2)+SUMIFS('intervences kodi'!$U$5:$U$222,'intervences kodi'!$T$5:$T$222,'Visi kodi'!A114,'intervences kodi'!$J$5:$J$222,'Visi kodi'!$G$2)+SUMIFS('intervences kodi'!$W$5:$W$222,'intervences kodi'!$V$5:$V$222,'Visi kodi'!A114,'intervences kodi'!$J$5:$J$222,'Visi kodi'!$G$2)</f>
        <v>0</v>
      </c>
      <c r="H114" s="108">
        <f t="shared" si="6"/>
        <v>18000000</v>
      </c>
      <c r="I114" s="108">
        <f t="shared" si="7"/>
        <v>0</v>
      </c>
      <c r="J114" s="108">
        <f t="shared" si="8"/>
        <v>18000000</v>
      </c>
      <c r="K114" s="169">
        <f t="shared" si="9"/>
        <v>0</v>
      </c>
      <c r="L114" s="108">
        <f>SUMIFS('intervences kodi'!$M$5:$M$222,'intervences kodi'!$L$5:$L$222,'Visi kodi'!A114,'intervences kodi'!$J$5:$J$222,'Visi kodi'!$L$2)+SUMIFS('intervences kodi'!$M$5:$M$222,'intervences kodi'!$N$5:$N$222,'Visi kodi'!A114,'intervences kodi'!$J$5:$J$222,'Visi kodi'!$L$2)+SUMIFS('intervences kodi'!$M$5:$M$222,'intervences kodi'!$P$5:$P$222,'Visi kodi'!A114,'intervences kodi'!$J$5:$J$222,'Visi kodi'!$L$2)+SUMIFS('intervences kodi'!$M$5:$M$222,'intervences kodi'!$R$5:$R$222,'Visi kodi'!A114,'intervences kodi'!$J$5:$J$222,'Visi kodi'!$L$2)+SUMIFS('intervences kodi'!$M$5:$M$222,'intervences kodi'!$T$5:$T$222,'Visi kodi'!A114,'intervences kodi'!$J$5:$J$222,'Visi kodi'!$L$2)+SUMIFS('intervences kodi'!$M$5:$M$222,'intervences kodi'!$V$5:$V$222,'Visi kodi'!A114,'intervences kodi'!$J$5:$J$222,'Visi kodi'!$L$2)</f>
        <v>0</v>
      </c>
      <c r="M114" s="86">
        <f t="shared" si="11"/>
        <v>0</v>
      </c>
      <c r="N114" s="86"/>
      <c r="O114" s="86"/>
    </row>
    <row r="115" spans="1:15" ht="11.15" customHeight="1" x14ac:dyDescent="0.2">
      <c r="A115" s="168">
        <v>109</v>
      </c>
      <c r="B115" s="64" t="s">
        <v>407</v>
      </c>
      <c r="C115" s="172">
        <v>0.4</v>
      </c>
      <c r="D115" s="172">
        <v>0.4</v>
      </c>
      <c r="F115" s="108">
        <f>SUMIFS('intervences kodi'!$M$5:$M$222,'intervences kodi'!$L$5:$L$222,'Visi kodi'!A115,'intervences kodi'!$J$5:$J$222,'Visi kodi'!$F$2)+SUMIFS('intervences kodi'!$O$5:$O$222,'intervences kodi'!$N$5:$N$222,'Visi kodi'!A115,'intervences kodi'!$J$5:$J$222,'Visi kodi'!$F$2)+SUMIFS('intervences kodi'!$Q$5:$Q$222,'intervences kodi'!$P$5:$P$222,'Visi kodi'!A115,'intervences kodi'!$J$5:$J$222,'Visi kodi'!$F$2)+SUMIFS('intervences kodi'!$S$5:$S$222,'intervences kodi'!$R$5:$R$222,'Visi kodi'!A115,'intervences kodi'!$J$5:$J$222,'Visi kodi'!$F$2)+SUMIFS('intervences kodi'!$U$5:$U$222,'intervences kodi'!$T$5:$T$222,'Visi kodi'!A115,'intervences kodi'!$J$5:$J$222,'Visi kodi'!$F$2)+SUMIFS('intervences kodi'!$W$5:$W$222,'intervences kodi'!$V$5:$V$222,'Visi kodi'!A115,'intervences kodi'!$J$5:$J$222,'Visi kodi'!$F$2)</f>
        <v>22396164</v>
      </c>
      <c r="G115" s="108">
        <f>SUMIFS('intervences kodi'!$M$5:$M$222,'intervences kodi'!$L$5:$L$222,'Visi kodi'!A115,'intervences kodi'!$J$5:$J$222,'Visi kodi'!$G$2)+SUMIFS('intervences kodi'!$O$5:$O$222,'intervences kodi'!$N$5:$N$222,'Visi kodi'!A115,'intervences kodi'!$J$5:$J$222,'Visi kodi'!$G$2)+SUMIFS('intervences kodi'!$Q$5:$Q$222,'intervences kodi'!$P$5:$P$222,'Visi kodi'!A115,'intervences kodi'!$J$5:$J$222,'Visi kodi'!$G$2)+SUMIFS('intervences kodi'!$S$5:$S$222,'intervences kodi'!$R$5:$R$222,'Visi kodi'!A115,'intervences kodi'!$J$5:$J$222,'Visi kodi'!$G$2)+SUMIFS('intervences kodi'!$U$5:$U$222,'intervences kodi'!$T$5:$T$222,'Visi kodi'!A115,'intervences kodi'!$J$5:$J$222,'Visi kodi'!$G$2)+SUMIFS('intervences kodi'!$W$5:$W$222,'intervences kodi'!$V$5:$V$222,'Visi kodi'!A115,'intervences kodi'!$J$5:$J$222,'Visi kodi'!$G$2)</f>
        <v>11298293</v>
      </c>
      <c r="H115" s="108">
        <f t="shared" si="6"/>
        <v>8958465.5999999996</v>
      </c>
      <c r="I115" s="108">
        <f t="shared" si="7"/>
        <v>4519317.2</v>
      </c>
      <c r="J115" s="108">
        <f t="shared" si="8"/>
        <v>8958465.5999999996</v>
      </c>
      <c r="K115" s="169">
        <f t="shared" si="9"/>
        <v>4519317.2</v>
      </c>
      <c r="L115" s="108">
        <f>SUMIFS('intervences kodi'!$M$5:$M$222,'intervences kodi'!$L$5:$L$222,'Visi kodi'!A115,'intervences kodi'!$J$5:$J$222,'Visi kodi'!$L$2)+SUMIFS('intervences kodi'!$M$5:$M$222,'intervences kodi'!$N$5:$N$222,'Visi kodi'!A115,'intervences kodi'!$J$5:$J$222,'Visi kodi'!$L$2)+SUMIFS('intervences kodi'!$M$5:$M$222,'intervences kodi'!$P$5:$P$222,'Visi kodi'!A115,'intervences kodi'!$J$5:$J$222,'Visi kodi'!$L$2)+SUMIFS('intervences kodi'!$M$5:$M$222,'intervences kodi'!$R$5:$R$222,'Visi kodi'!A115,'intervences kodi'!$J$5:$J$222,'Visi kodi'!$L$2)+SUMIFS('intervences kodi'!$M$5:$M$222,'intervences kodi'!$T$5:$T$222,'Visi kodi'!A115,'intervences kodi'!$J$5:$J$222,'Visi kodi'!$L$2)+SUMIFS('intervences kodi'!$M$5:$M$222,'intervences kodi'!$V$5:$V$222,'Visi kodi'!A115,'intervences kodi'!$J$5:$J$222,'Visi kodi'!$L$2)</f>
        <v>0</v>
      </c>
      <c r="M115" s="86">
        <f t="shared" si="11"/>
        <v>0</v>
      </c>
      <c r="N115" s="86"/>
      <c r="O115" s="86"/>
    </row>
    <row r="116" spans="1:15" ht="11.15" customHeight="1" x14ac:dyDescent="0.2">
      <c r="A116" s="168">
        <v>110</v>
      </c>
      <c r="B116" s="171" t="s">
        <v>408</v>
      </c>
      <c r="C116" s="56">
        <v>0</v>
      </c>
      <c r="D116" s="170">
        <v>0</v>
      </c>
      <c r="F116" s="108">
        <f>SUMIFS('intervences kodi'!$M$5:$M$222,'intervences kodi'!$L$5:$L$222,'Visi kodi'!A116,'intervences kodi'!$J$5:$J$222,'Visi kodi'!$F$2)+SUMIFS('intervences kodi'!$O$5:$O$222,'intervences kodi'!$N$5:$N$222,'Visi kodi'!A116,'intervences kodi'!$J$5:$J$222,'Visi kodi'!$F$2)+SUMIFS('intervences kodi'!$Q$5:$Q$222,'intervences kodi'!$P$5:$P$222,'Visi kodi'!A116,'intervences kodi'!$J$5:$J$222,'Visi kodi'!$F$2)+SUMIFS('intervences kodi'!$S$5:$S$222,'intervences kodi'!$R$5:$R$222,'Visi kodi'!A116,'intervences kodi'!$J$5:$J$222,'Visi kodi'!$F$2)+SUMIFS('intervences kodi'!$U$5:$U$222,'intervences kodi'!$T$5:$T$222,'Visi kodi'!A116,'intervences kodi'!$J$5:$J$222,'Visi kodi'!$F$2)+SUMIFS('intervences kodi'!$W$5:$W$222,'intervences kodi'!$V$5:$V$222,'Visi kodi'!A116,'intervences kodi'!$J$5:$J$222,'Visi kodi'!$F$2)</f>
        <v>0</v>
      </c>
      <c r="G116" s="108">
        <f>SUMIFS('intervences kodi'!$M$5:$M$222,'intervences kodi'!$L$5:$L$222,'Visi kodi'!A116,'intervences kodi'!$J$5:$J$222,'Visi kodi'!$G$2)+SUMIFS('intervences kodi'!$O$5:$O$222,'intervences kodi'!$N$5:$N$222,'Visi kodi'!A116,'intervences kodi'!$J$5:$J$222,'Visi kodi'!$G$2)+SUMIFS('intervences kodi'!$Q$5:$Q$222,'intervences kodi'!$P$5:$P$222,'Visi kodi'!A116,'intervences kodi'!$J$5:$J$222,'Visi kodi'!$G$2)+SUMIFS('intervences kodi'!$S$5:$S$222,'intervences kodi'!$R$5:$R$222,'Visi kodi'!A116,'intervences kodi'!$J$5:$J$222,'Visi kodi'!$G$2)+SUMIFS('intervences kodi'!$U$5:$U$222,'intervences kodi'!$T$5:$T$222,'Visi kodi'!A116,'intervences kodi'!$J$5:$J$222,'Visi kodi'!$G$2)+SUMIFS('intervences kodi'!$W$5:$W$222,'intervences kodi'!$V$5:$V$222,'Visi kodi'!A116,'intervences kodi'!$J$5:$J$222,'Visi kodi'!$G$2)</f>
        <v>0</v>
      </c>
      <c r="H116" s="108">
        <f t="shared" si="6"/>
        <v>0</v>
      </c>
      <c r="I116" s="108">
        <f t="shared" si="7"/>
        <v>0</v>
      </c>
      <c r="J116" s="108">
        <f t="shared" si="8"/>
        <v>0</v>
      </c>
      <c r="K116" s="169">
        <f t="shared" si="9"/>
        <v>0</v>
      </c>
      <c r="L116" s="108">
        <f>SUMIFS('intervences kodi'!$M$5:$M$222,'intervences kodi'!$L$5:$L$222,'Visi kodi'!A116,'intervences kodi'!$J$5:$J$222,'Visi kodi'!$L$2)+SUMIFS('intervences kodi'!$M$5:$M$222,'intervences kodi'!$N$5:$N$222,'Visi kodi'!A116,'intervences kodi'!$J$5:$J$222,'Visi kodi'!$L$2)+SUMIFS('intervences kodi'!$M$5:$M$222,'intervences kodi'!$P$5:$P$222,'Visi kodi'!A116,'intervences kodi'!$J$5:$J$222,'Visi kodi'!$L$2)+SUMIFS('intervences kodi'!$M$5:$M$222,'intervences kodi'!$R$5:$R$222,'Visi kodi'!A116,'intervences kodi'!$J$5:$J$222,'Visi kodi'!$L$2)+SUMIFS('intervences kodi'!$M$5:$M$222,'intervences kodi'!$T$5:$T$222,'Visi kodi'!A116,'intervences kodi'!$J$5:$J$222,'Visi kodi'!$L$2)+SUMIFS('intervences kodi'!$M$5:$M$222,'intervences kodi'!$V$5:$V$222,'Visi kodi'!A116,'intervences kodi'!$J$5:$J$222,'Visi kodi'!$L$2)</f>
        <v>0</v>
      </c>
      <c r="M116" s="86">
        <f t="shared" si="11"/>
        <v>0</v>
      </c>
      <c r="N116" s="86"/>
      <c r="O116" s="86"/>
    </row>
    <row r="117" spans="1:15" ht="11.15" customHeight="1" x14ac:dyDescent="0.2">
      <c r="A117" s="168">
        <v>111</v>
      </c>
      <c r="B117" s="180" t="s">
        <v>409</v>
      </c>
      <c r="C117" s="172">
        <v>0.4</v>
      </c>
      <c r="D117" s="56">
        <v>0</v>
      </c>
      <c r="F117" s="108">
        <f>SUMIFS('intervences kodi'!$M$5:$M$222,'intervences kodi'!$L$5:$L$222,'Visi kodi'!A117,'intervences kodi'!$J$5:$J$222,'Visi kodi'!$F$2)+SUMIFS('intervences kodi'!$O$5:$O$222,'intervences kodi'!$N$5:$N$222,'Visi kodi'!A117,'intervences kodi'!$J$5:$J$222,'Visi kodi'!$F$2)+SUMIFS('intervences kodi'!$Q$5:$Q$222,'intervences kodi'!$P$5:$P$222,'Visi kodi'!A117,'intervences kodi'!$J$5:$J$222,'Visi kodi'!$F$2)+SUMIFS('intervences kodi'!$S$5:$S$222,'intervences kodi'!$R$5:$R$222,'Visi kodi'!A117,'intervences kodi'!$J$5:$J$222,'Visi kodi'!$F$2)+SUMIFS('intervences kodi'!$U$5:$U$222,'intervences kodi'!$T$5:$T$222,'Visi kodi'!A117,'intervences kodi'!$J$5:$J$222,'Visi kodi'!$F$2)+SUMIFS('intervences kodi'!$W$5:$W$222,'intervences kodi'!$V$5:$V$222,'Visi kodi'!A117,'intervences kodi'!$J$5:$J$222,'Visi kodi'!$F$2)</f>
        <v>0</v>
      </c>
      <c r="G117" s="108">
        <f>SUMIFS('intervences kodi'!$M$5:$M$222,'intervences kodi'!$L$5:$L$222,'Visi kodi'!A117,'intervences kodi'!$J$5:$J$222,'Visi kodi'!$G$2)+SUMIFS('intervences kodi'!$O$5:$O$222,'intervences kodi'!$N$5:$N$222,'Visi kodi'!A117,'intervences kodi'!$J$5:$J$222,'Visi kodi'!$G$2)+SUMIFS('intervences kodi'!$Q$5:$Q$222,'intervences kodi'!$P$5:$P$222,'Visi kodi'!A117,'intervences kodi'!$J$5:$J$222,'Visi kodi'!$G$2)+SUMIFS('intervences kodi'!$S$5:$S$222,'intervences kodi'!$R$5:$R$222,'Visi kodi'!A117,'intervences kodi'!$J$5:$J$222,'Visi kodi'!$G$2)+SUMIFS('intervences kodi'!$U$5:$U$222,'intervences kodi'!$T$5:$T$222,'Visi kodi'!A117,'intervences kodi'!$J$5:$J$222,'Visi kodi'!$G$2)+SUMIFS('intervences kodi'!$W$5:$W$222,'intervences kodi'!$V$5:$V$222,'Visi kodi'!A117,'intervences kodi'!$J$5:$J$222,'Visi kodi'!$G$2)</f>
        <v>8113999</v>
      </c>
      <c r="H117" s="108">
        <f t="shared" si="6"/>
        <v>0</v>
      </c>
      <c r="I117" s="108">
        <f t="shared" si="7"/>
        <v>3245599.6</v>
      </c>
      <c r="J117" s="108">
        <f t="shared" si="8"/>
        <v>0</v>
      </c>
      <c r="K117" s="169">
        <f t="shared" si="9"/>
        <v>0</v>
      </c>
      <c r="L117" s="108">
        <f>SUMIFS('intervences kodi'!$M$5:$M$222,'intervences kodi'!$L$5:$L$222,'Visi kodi'!A117,'intervences kodi'!$J$5:$J$222,'Visi kodi'!$L$2)+SUMIFS('intervences kodi'!$M$5:$M$222,'intervences kodi'!$N$5:$N$222,'Visi kodi'!A117,'intervences kodi'!$J$5:$J$222,'Visi kodi'!$L$2)+SUMIFS('intervences kodi'!$M$5:$M$222,'intervences kodi'!$P$5:$P$222,'Visi kodi'!A117,'intervences kodi'!$J$5:$J$222,'Visi kodi'!$L$2)+SUMIFS('intervences kodi'!$M$5:$M$222,'intervences kodi'!$R$5:$R$222,'Visi kodi'!A117,'intervences kodi'!$J$5:$J$222,'Visi kodi'!$L$2)+SUMIFS('intervences kodi'!$M$5:$M$222,'intervences kodi'!$T$5:$T$222,'Visi kodi'!A117,'intervences kodi'!$J$5:$J$222,'Visi kodi'!$L$2)+SUMIFS('intervences kodi'!$M$5:$M$222,'intervences kodi'!$V$5:$V$222,'Visi kodi'!A117,'intervences kodi'!$J$5:$J$222,'Visi kodi'!$L$2)</f>
        <v>0</v>
      </c>
      <c r="M117" s="86">
        <f t="shared" si="11"/>
        <v>0</v>
      </c>
      <c r="N117" s="86"/>
      <c r="O117" s="86"/>
    </row>
    <row r="118" spans="1:15" ht="11.15" customHeight="1" x14ac:dyDescent="0.2">
      <c r="A118" s="168">
        <v>112</v>
      </c>
      <c r="B118" s="171" t="s">
        <v>410</v>
      </c>
      <c r="C118" s="172">
        <v>0.4</v>
      </c>
      <c r="D118" s="56">
        <v>0</v>
      </c>
      <c r="F118" s="108">
        <f>SUMIFS('intervences kodi'!$M$5:$M$222,'intervences kodi'!$L$5:$L$222,'Visi kodi'!A118,'intervences kodi'!$J$5:$J$222,'Visi kodi'!$F$2)+SUMIFS('intervences kodi'!$O$5:$O$222,'intervences kodi'!$N$5:$N$222,'Visi kodi'!A118,'intervences kodi'!$J$5:$J$222,'Visi kodi'!$F$2)+SUMIFS('intervences kodi'!$Q$5:$Q$222,'intervences kodi'!$P$5:$P$222,'Visi kodi'!A118,'intervences kodi'!$J$5:$J$222,'Visi kodi'!$F$2)+SUMIFS('intervences kodi'!$S$5:$S$222,'intervences kodi'!$R$5:$R$222,'Visi kodi'!A118,'intervences kodi'!$J$5:$J$222,'Visi kodi'!$F$2)+SUMIFS('intervences kodi'!$U$5:$U$222,'intervences kodi'!$T$5:$T$222,'Visi kodi'!A118,'intervences kodi'!$J$5:$J$222,'Visi kodi'!$F$2)+SUMIFS('intervences kodi'!$W$5:$W$222,'intervences kodi'!$V$5:$V$222,'Visi kodi'!A118,'intervences kodi'!$J$5:$J$222,'Visi kodi'!$F$2)</f>
        <v>0</v>
      </c>
      <c r="G118" s="108">
        <f>SUMIFS('intervences kodi'!$M$5:$M$222,'intervences kodi'!$L$5:$L$222,'Visi kodi'!A118,'intervences kodi'!$J$5:$J$222,'Visi kodi'!$G$2)+SUMIFS('intervences kodi'!$O$5:$O$222,'intervences kodi'!$N$5:$N$222,'Visi kodi'!A118,'intervences kodi'!$J$5:$J$222,'Visi kodi'!$G$2)+SUMIFS('intervences kodi'!$Q$5:$Q$222,'intervences kodi'!$P$5:$P$222,'Visi kodi'!A118,'intervences kodi'!$J$5:$J$222,'Visi kodi'!$G$2)+SUMIFS('intervences kodi'!$S$5:$S$222,'intervences kodi'!$R$5:$R$222,'Visi kodi'!A118,'intervences kodi'!$J$5:$J$222,'Visi kodi'!$G$2)+SUMIFS('intervences kodi'!$U$5:$U$222,'intervences kodi'!$T$5:$T$222,'Visi kodi'!A118,'intervences kodi'!$J$5:$J$222,'Visi kodi'!$G$2)+SUMIFS('intervences kodi'!$W$5:$W$222,'intervences kodi'!$V$5:$V$222,'Visi kodi'!A118,'intervences kodi'!$J$5:$J$222,'Visi kodi'!$G$2)</f>
        <v>0</v>
      </c>
      <c r="H118" s="108">
        <f t="shared" si="6"/>
        <v>0</v>
      </c>
      <c r="I118" s="108">
        <f t="shared" si="7"/>
        <v>0</v>
      </c>
      <c r="J118" s="108">
        <f t="shared" si="8"/>
        <v>0</v>
      </c>
      <c r="K118" s="169">
        <f t="shared" si="9"/>
        <v>0</v>
      </c>
      <c r="L118" s="108">
        <f>SUMIFS('intervences kodi'!$M$5:$M$222,'intervences kodi'!$L$5:$L$222,'Visi kodi'!A118,'intervences kodi'!$J$5:$J$222,'Visi kodi'!$L$2)+SUMIFS('intervences kodi'!$M$5:$M$222,'intervences kodi'!$N$5:$N$222,'Visi kodi'!A118,'intervences kodi'!$J$5:$J$222,'Visi kodi'!$L$2)+SUMIFS('intervences kodi'!$M$5:$M$222,'intervences kodi'!$P$5:$P$222,'Visi kodi'!A118,'intervences kodi'!$J$5:$J$222,'Visi kodi'!$L$2)+SUMIFS('intervences kodi'!$M$5:$M$222,'intervences kodi'!$R$5:$R$222,'Visi kodi'!A118,'intervences kodi'!$J$5:$J$222,'Visi kodi'!$L$2)+SUMIFS('intervences kodi'!$M$5:$M$222,'intervences kodi'!$T$5:$T$222,'Visi kodi'!A118,'intervences kodi'!$J$5:$J$222,'Visi kodi'!$L$2)+SUMIFS('intervences kodi'!$M$5:$M$222,'intervences kodi'!$V$5:$V$222,'Visi kodi'!A118,'intervences kodi'!$J$5:$J$222,'Visi kodi'!$L$2)</f>
        <v>0</v>
      </c>
      <c r="M118" s="86">
        <f t="shared" si="11"/>
        <v>0</v>
      </c>
      <c r="N118" s="86"/>
      <c r="O118" s="86"/>
    </row>
    <row r="119" spans="1:15" ht="11.15" customHeight="1" x14ac:dyDescent="0.2">
      <c r="A119" s="168">
        <v>113</v>
      </c>
      <c r="B119" s="180" t="s">
        <v>411</v>
      </c>
      <c r="C119" s="172">
        <v>0.4</v>
      </c>
      <c r="D119" s="56">
        <v>0</v>
      </c>
      <c r="F119" s="108">
        <f>SUMIFS('intervences kodi'!$M$5:$M$222,'intervences kodi'!$L$5:$L$222,'Visi kodi'!A119,'intervences kodi'!$J$5:$J$222,'Visi kodi'!$F$2)+SUMIFS('intervences kodi'!$O$5:$O$222,'intervences kodi'!$N$5:$N$222,'Visi kodi'!A119,'intervences kodi'!$J$5:$J$222,'Visi kodi'!$F$2)+SUMIFS('intervences kodi'!$Q$5:$Q$222,'intervences kodi'!$P$5:$P$222,'Visi kodi'!A119,'intervences kodi'!$J$5:$J$222,'Visi kodi'!$F$2)+SUMIFS('intervences kodi'!$S$5:$S$222,'intervences kodi'!$R$5:$R$222,'Visi kodi'!A119,'intervences kodi'!$J$5:$J$222,'Visi kodi'!$F$2)+SUMIFS('intervences kodi'!$U$5:$U$222,'intervences kodi'!$T$5:$T$222,'Visi kodi'!A119,'intervences kodi'!$J$5:$J$222,'Visi kodi'!$F$2)+SUMIFS('intervences kodi'!$W$5:$W$222,'intervences kodi'!$V$5:$V$222,'Visi kodi'!A119,'intervences kodi'!$J$5:$J$222,'Visi kodi'!$F$2)</f>
        <v>0</v>
      </c>
      <c r="G119" s="108">
        <f>SUMIFS('intervences kodi'!$M$5:$M$222,'intervences kodi'!$L$5:$L$222,'Visi kodi'!A119,'intervences kodi'!$J$5:$J$222,'Visi kodi'!$G$2)+SUMIFS('intervences kodi'!$O$5:$O$222,'intervences kodi'!$N$5:$N$222,'Visi kodi'!A119,'intervences kodi'!$J$5:$J$222,'Visi kodi'!$G$2)+SUMIFS('intervences kodi'!$Q$5:$Q$222,'intervences kodi'!$P$5:$P$222,'Visi kodi'!A119,'intervences kodi'!$J$5:$J$222,'Visi kodi'!$G$2)+SUMIFS('intervences kodi'!$S$5:$S$222,'intervences kodi'!$R$5:$R$222,'Visi kodi'!A119,'intervences kodi'!$J$5:$J$222,'Visi kodi'!$G$2)+SUMIFS('intervences kodi'!$U$5:$U$222,'intervences kodi'!$T$5:$T$222,'Visi kodi'!A119,'intervences kodi'!$J$5:$J$222,'Visi kodi'!$G$2)+SUMIFS('intervences kodi'!$W$5:$W$222,'intervences kodi'!$V$5:$V$222,'Visi kodi'!A119,'intervences kodi'!$J$5:$J$222,'Visi kodi'!$G$2)</f>
        <v>0</v>
      </c>
      <c r="H119" s="108">
        <f t="shared" si="6"/>
        <v>0</v>
      </c>
      <c r="I119" s="108">
        <f t="shared" si="7"/>
        <v>0</v>
      </c>
      <c r="J119" s="108">
        <f t="shared" si="8"/>
        <v>0</v>
      </c>
      <c r="K119" s="169">
        <f t="shared" si="9"/>
        <v>0</v>
      </c>
      <c r="L119" s="108">
        <f>SUMIFS('intervences kodi'!$M$5:$M$222,'intervences kodi'!$L$5:$L$222,'Visi kodi'!A119,'intervences kodi'!$J$5:$J$222,'Visi kodi'!$L$2)+SUMIFS('intervences kodi'!$M$5:$M$222,'intervences kodi'!$N$5:$N$222,'Visi kodi'!A119,'intervences kodi'!$J$5:$J$222,'Visi kodi'!$L$2)+SUMIFS('intervences kodi'!$M$5:$M$222,'intervences kodi'!$P$5:$P$222,'Visi kodi'!A119,'intervences kodi'!$J$5:$J$222,'Visi kodi'!$L$2)+SUMIFS('intervences kodi'!$M$5:$M$222,'intervences kodi'!$R$5:$R$222,'Visi kodi'!A119,'intervences kodi'!$J$5:$J$222,'Visi kodi'!$L$2)+SUMIFS('intervences kodi'!$M$5:$M$222,'intervences kodi'!$T$5:$T$222,'Visi kodi'!A119,'intervences kodi'!$J$5:$J$222,'Visi kodi'!$L$2)+SUMIFS('intervences kodi'!$M$5:$M$222,'intervences kodi'!$V$5:$V$222,'Visi kodi'!A119,'intervences kodi'!$J$5:$J$222,'Visi kodi'!$L$2)</f>
        <v>0</v>
      </c>
      <c r="M119" s="86">
        <f t="shared" si="11"/>
        <v>0</v>
      </c>
      <c r="N119" s="86"/>
      <c r="O119" s="86"/>
    </row>
    <row r="120" spans="1:15" ht="11.15" customHeight="1" x14ac:dyDescent="0.2">
      <c r="A120" s="168">
        <v>114</v>
      </c>
      <c r="B120" s="171" t="s">
        <v>412</v>
      </c>
      <c r="C120" s="56">
        <v>0</v>
      </c>
      <c r="D120" s="56">
        <v>0</v>
      </c>
      <c r="F120" s="108">
        <f>SUMIFS('intervences kodi'!$M$5:$M$222,'intervences kodi'!$L$5:$L$222,'Visi kodi'!A120,'intervences kodi'!$J$5:$J$222,'Visi kodi'!$F$2)+SUMIFS('intervences kodi'!$O$5:$O$222,'intervences kodi'!$N$5:$N$222,'Visi kodi'!A120,'intervences kodi'!$J$5:$J$222,'Visi kodi'!$F$2)+SUMIFS('intervences kodi'!$Q$5:$Q$222,'intervences kodi'!$P$5:$P$222,'Visi kodi'!A120,'intervences kodi'!$J$5:$J$222,'Visi kodi'!$F$2)+SUMIFS('intervences kodi'!$S$5:$S$222,'intervences kodi'!$R$5:$R$222,'Visi kodi'!A120,'intervences kodi'!$J$5:$J$222,'Visi kodi'!$F$2)+SUMIFS('intervences kodi'!$U$5:$U$222,'intervences kodi'!$T$5:$T$222,'Visi kodi'!A120,'intervences kodi'!$J$5:$J$222,'Visi kodi'!$F$2)+SUMIFS('intervences kodi'!$W$5:$W$222,'intervences kodi'!$V$5:$V$222,'Visi kodi'!A120,'intervences kodi'!$J$5:$J$222,'Visi kodi'!$F$2)</f>
        <v>0</v>
      </c>
      <c r="G120" s="108">
        <f>SUMIFS('intervences kodi'!$M$5:$M$222,'intervences kodi'!$L$5:$L$222,'Visi kodi'!A120,'intervences kodi'!$J$5:$J$222,'Visi kodi'!$G$2)+SUMIFS('intervences kodi'!$O$5:$O$222,'intervences kodi'!$N$5:$N$222,'Visi kodi'!A120,'intervences kodi'!$J$5:$J$222,'Visi kodi'!$G$2)+SUMIFS('intervences kodi'!$Q$5:$Q$222,'intervences kodi'!$P$5:$P$222,'Visi kodi'!A120,'intervences kodi'!$J$5:$J$222,'Visi kodi'!$G$2)+SUMIFS('intervences kodi'!$S$5:$S$222,'intervences kodi'!$R$5:$R$222,'Visi kodi'!A120,'intervences kodi'!$J$5:$J$222,'Visi kodi'!$G$2)+SUMIFS('intervences kodi'!$U$5:$U$222,'intervences kodi'!$T$5:$T$222,'Visi kodi'!A120,'intervences kodi'!$J$5:$J$222,'Visi kodi'!$G$2)+SUMIFS('intervences kodi'!$W$5:$W$222,'intervences kodi'!$V$5:$V$222,'Visi kodi'!A120,'intervences kodi'!$J$5:$J$222,'Visi kodi'!$G$2)</f>
        <v>0</v>
      </c>
      <c r="H120" s="108">
        <f t="shared" si="6"/>
        <v>0</v>
      </c>
      <c r="I120" s="108">
        <f t="shared" si="7"/>
        <v>0</v>
      </c>
      <c r="J120" s="108">
        <f t="shared" si="8"/>
        <v>0</v>
      </c>
      <c r="K120" s="169">
        <f t="shared" si="9"/>
        <v>0</v>
      </c>
      <c r="L120" s="108">
        <f>SUMIFS('intervences kodi'!$M$5:$M$222,'intervences kodi'!$L$5:$L$222,'Visi kodi'!A120,'intervences kodi'!$J$5:$J$222,'Visi kodi'!$L$2)+SUMIFS('intervences kodi'!$M$5:$M$222,'intervences kodi'!$N$5:$N$222,'Visi kodi'!A120,'intervences kodi'!$J$5:$J$222,'Visi kodi'!$L$2)+SUMIFS('intervences kodi'!$M$5:$M$222,'intervences kodi'!$P$5:$P$222,'Visi kodi'!A120,'intervences kodi'!$J$5:$J$222,'Visi kodi'!$L$2)+SUMIFS('intervences kodi'!$M$5:$M$222,'intervences kodi'!$R$5:$R$222,'Visi kodi'!A120,'intervences kodi'!$J$5:$J$222,'Visi kodi'!$L$2)+SUMIFS('intervences kodi'!$M$5:$M$222,'intervences kodi'!$T$5:$T$222,'Visi kodi'!A120,'intervences kodi'!$J$5:$J$222,'Visi kodi'!$L$2)+SUMIFS('intervences kodi'!$M$5:$M$222,'intervences kodi'!$V$5:$V$222,'Visi kodi'!A120,'intervences kodi'!$J$5:$J$222,'Visi kodi'!$L$2)</f>
        <v>0</v>
      </c>
      <c r="M120" s="86">
        <f t="shared" si="11"/>
        <v>0</v>
      </c>
      <c r="N120" s="86"/>
      <c r="O120" s="86"/>
    </row>
    <row r="121" spans="1:15" ht="11.15" customHeight="1" x14ac:dyDescent="0.2">
      <c r="A121" s="168">
        <v>115</v>
      </c>
      <c r="B121" s="180" t="s">
        <v>413</v>
      </c>
      <c r="C121" s="172">
        <v>0.4</v>
      </c>
      <c r="D121" s="56">
        <v>0</v>
      </c>
      <c r="F121" s="108">
        <f>SUMIFS('intervences kodi'!$M$5:$M$222,'intervences kodi'!$L$5:$L$222,'Visi kodi'!A121,'intervences kodi'!$J$5:$J$222,'Visi kodi'!$F$2)+SUMIFS('intervences kodi'!$O$5:$O$222,'intervences kodi'!$N$5:$N$222,'Visi kodi'!A121,'intervences kodi'!$J$5:$J$222,'Visi kodi'!$F$2)+SUMIFS('intervences kodi'!$Q$5:$Q$222,'intervences kodi'!$P$5:$P$222,'Visi kodi'!A121,'intervences kodi'!$J$5:$J$222,'Visi kodi'!$F$2)+SUMIFS('intervences kodi'!$S$5:$S$222,'intervences kodi'!$R$5:$R$222,'Visi kodi'!A121,'intervences kodi'!$J$5:$J$222,'Visi kodi'!$F$2)+SUMIFS('intervences kodi'!$U$5:$U$222,'intervences kodi'!$T$5:$T$222,'Visi kodi'!A121,'intervences kodi'!$J$5:$J$222,'Visi kodi'!$F$2)+SUMIFS('intervences kodi'!$W$5:$W$222,'intervences kodi'!$V$5:$V$222,'Visi kodi'!A121,'intervences kodi'!$J$5:$J$222,'Visi kodi'!$F$2)</f>
        <v>0</v>
      </c>
      <c r="G121" s="108">
        <f>SUMIFS('intervences kodi'!$M$5:$M$222,'intervences kodi'!$L$5:$L$222,'Visi kodi'!A121,'intervences kodi'!$J$5:$J$222,'Visi kodi'!$G$2)+SUMIFS('intervences kodi'!$O$5:$O$222,'intervences kodi'!$N$5:$N$222,'Visi kodi'!A121,'intervences kodi'!$J$5:$J$222,'Visi kodi'!$G$2)+SUMIFS('intervences kodi'!$Q$5:$Q$222,'intervences kodi'!$P$5:$P$222,'Visi kodi'!A121,'intervences kodi'!$J$5:$J$222,'Visi kodi'!$G$2)+SUMIFS('intervences kodi'!$S$5:$S$222,'intervences kodi'!$R$5:$R$222,'Visi kodi'!A121,'intervences kodi'!$J$5:$J$222,'Visi kodi'!$G$2)+SUMIFS('intervences kodi'!$U$5:$U$222,'intervences kodi'!$T$5:$T$222,'Visi kodi'!A121,'intervences kodi'!$J$5:$J$222,'Visi kodi'!$G$2)+SUMIFS('intervences kodi'!$W$5:$W$222,'intervences kodi'!$V$5:$V$222,'Visi kodi'!A121,'intervences kodi'!$J$5:$J$222,'Visi kodi'!$G$2)</f>
        <v>0</v>
      </c>
      <c r="H121" s="108">
        <f t="shared" si="6"/>
        <v>0</v>
      </c>
      <c r="I121" s="108">
        <f t="shared" si="7"/>
        <v>0</v>
      </c>
      <c r="J121" s="108">
        <f t="shared" si="8"/>
        <v>0</v>
      </c>
      <c r="K121" s="169">
        <f t="shared" si="9"/>
        <v>0</v>
      </c>
      <c r="L121" s="108">
        <f>SUMIFS('intervences kodi'!$M$5:$M$222,'intervences kodi'!$L$5:$L$222,'Visi kodi'!A121,'intervences kodi'!$J$5:$J$222,'Visi kodi'!$L$2)+SUMIFS('intervences kodi'!$M$5:$M$222,'intervences kodi'!$N$5:$N$222,'Visi kodi'!A121,'intervences kodi'!$J$5:$J$222,'Visi kodi'!$L$2)+SUMIFS('intervences kodi'!$M$5:$M$222,'intervences kodi'!$P$5:$P$222,'Visi kodi'!A121,'intervences kodi'!$J$5:$J$222,'Visi kodi'!$L$2)+SUMIFS('intervences kodi'!$M$5:$M$222,'intervences kodi'!$R$5:$R$222,'Visi kodi'!A121,'intervences kodi'!$J$5:$J$222,'Visi kodi'!$L$2)+SUMIFS('intervences kodi'!$M$5:$M$222,'intervences kodi'!$T$5:$T$222,'Visi kodi'!A121,'intervences kodi'!$J$5:$J$222,'Visi kodi'!$L$2)+SUMIFS('intervences kodi'!$M$5:$M$222,'intervences kodi'!$V$5:$V$222,'Visi kodi'!A121,'intervences kodi'!$J$5:$J$222,'Visi kodi'!$L$2)</f>
        <v>0</v>
      </c>
      <c r="M121" s="86">
        <f t="shared" si="11"/>
        <v>0</v>
      </c>
      <c r="N121" s="86"/>
      <c r="O121" s="86"/>
    </row>
    <row r="122" spans="1:15" ht="11.15" customHeight="1" x14ac:dyDescent="0.2">
      <c r="A122" s="168">
        <v>116</v>
      </c>
      <c r="B122" s="171" t="s">
        <v>414</v>
      </c>
      <c r="C122" s="172">
        <v>0.4</v>
      </c>
      <c r="D122" s="56">
        <v>0</v>
      </c>
      <c r="F122" s="108">
        <f>SUMIFS('intervences kodi'!$M$5:$M$222,'intervences kodi'!$L$5:$L$222,'Visi kodi'!A122,'intervences kodi'!$J$5:$J$222,'Visi kodi'!$F$2)+SUMIFS('intervences kodi'!$O$5:$O$222,'intervences kodi'!$N$5:$N$222,'Visi kodi'!A122,'intervences kodi'!$J$5:$J$222,'Visi kodi'!$F$2)+SUMIFS('intervences kodi'!$Q$5:$Q$222,'intervences kodi'!$P$5:$P$222,'Visi kodi'!A122,'intervences kodi'!$J$5:$J$222,'Visi kodi'!$F$2)+SUMIFS('intervences kodi'!$S$5:$S$222,'intervences kodi'!$R$5:$R$222,'Visi kodi'!A122,'intervences kodi'!$J$5:$J$222,'Visi kodi'!$F$2)+SUMIFS('intervences kodi'!$U$5:$U$222,'intervences kodi'!$T$5:$T$222,'Visi kodi'!A122,'intervences kodi'!$J$5:$J$222,'Visi kodi'!$F$2)+SUMIFS('intervences kodi'!$W$5:$W$222,'intervences kodi'!$V$5:$V$222,'Visi kodi'!A122,'intervences kodi'!$J$5:$J$222,'Visi kodi'!$F$2)</f>
        <v>0</v>
      </c>
      <c r="G122" s="108">
        <f>SUMIFS('intervences kodi'!$M$5:$M$222,'intervences kodi'!$L$5:$L$222,'Visi kodi'!A122,'intervences kodi'!$J$5:$J$222,'Visi kodi'!$G$2)+SUMIFS('intervences kodi'!$O$5:$O$222,'intervences kodi'!$N$5:$N$222,'Visi kodi'!A122,'intervences kodi'!$J$5:$J$222,'Visi kodi'!$G$2)+SUMIFS('intervences kodi'!$Q$5:$Q$222,'intervences kodi'!$P$5:$P$222,'Visi kodi'!A122,'intervences kodi'!$J$5:$J$222,'Visi kodi'!$G$2)+SUMIFS('intervences kodi'!$S$5:$S$222,'intervences kodi'!$R$5:$R$222,'Visi kodi'!A122,'intervences kodi'!$J$5:$J$222,'Visi kodi'!$G$2)+SUMIFS('intervences kodi'!$U$5:$U$222,'intervences kodi'!$T$5:$T$222,'Visi kodi'!A122,'intervences kodi'!$J$5:$J$222,'Visi kodi'!$G$2)+SUMIFS('intervences kodi'!$W$5:$W$222,'intervences kodi'!$V$5:$V$222,'Visi kodi'!A122,'intervences kodi'!$J$5:$J$222,'Visi kodi'!$G$2)</f>
        <v>0</v>
      </c>
      <c r="H122" s="108">
        <f t="shared" si="6"/>
        <v>0</v>
      </c>
      <c r="I122" s="108">
        <f t="shared" si="7"/>
        <v>0</v>
      </c>
      <c r="J122" s="108">
        <f t="shared" si="8"/>
        <v>0</v>
      </c>
      <c r="K122" s="169">
        <f t="shared" si="9"/>
        <v>0</v>
      </c>
      <c r="L122" s="108">
        <f>SUMIFS('intervences kodi'!$M$5:$M$222,'intervences kodi'!$L$5:$L$222,'Visi kodi'!A122,'intervences kodi'!$J$5:$J$222,'Visi kodi'!$L$2)+SUMIFS('intervences kodi'!$M$5:$M$222,'intervences kodi'!$N$5:$N$222,'Visi kodi'!A122,'intervences kodi'!$J$5:$J$222,'Visi kodi'!$L$2)+SUMIFS('intervences kodi'!$M$5:$M$222,'intervences kodi'!$P$5:$P$222,'Visi kodi'!A122,'intervences kodi'!$J$5:$J$222,'Visi kodi'!$L$2)+SUMIFS('intervences kodi'!$M$5:$M$222,'intervences kodi'!$R$5:$R$222,'Visi kodi'!A122,'intervences kodi'!$J$5:$J$222,'Visi kodi'!$L$2)+SUMIFS('intervences kodi'!$M$5:$M$222,'intervences kodi'!$T$5:$T$222,'Visi kodi'!A122,'intervences kodi'!$J$5:$J$222,'Visi kodi'!$L$2)+SUMIFS('intervences kodi'!$M$5:$M$222,'intervences kodi'!$V$5:$V$222,'Visi kodi'!A122,'intervences kodi'!$J$5:$J$222,'Visi kodi'!$L$2)</f>
        <v>0</v>
      </c>
      <c r="M122" s="86">
        <f t="shared" si="11"/>
        <v>0</v>
      </c>
      <c r="N122" s="86"/>
      <c r="O122" s="86"/>
    </row>
    <row r="123" spans="1:15" ht="11.15" customHeight="1" x14ac:dyDescent="0.2">
      <c r="A123" s="168">
        <v>117</v>
      </c>
      <c r="B123" s="180" t="s">
        <v>415</v>
      </c>
      <c r="C123" s="172">
        <v>0.4</v>
      </c>
      <c r="D123" s="56">
        <v>0</v>
      </c>
      <c r="F123" s="108">
        <f>SUMIFS('intervences kodi'!$M$5:$M$222,'intervences kodi'!$L$5:$L$222,'Visi kodi'!A123,'intervences kodi'!$J$5:$J$222,'Visi kodi'!$F$2)+SUMIFS('intervences kodi'!$O$5:$O$222,'intervences kodi'!$N$5:$N$222,'Visi kodi'!A123,'intervences kodi'!$J$5:$J$222,'Visi kodi'!$F$2)+SUMIFS('intervences kodi'!$Q$5:$Q$222,'intervences kodi'!$P$5:$P$222,'Visi kodi'!A123,'intervences kodi'!$J$5:$J$222,'Visi kodi'!$F$2)+SUMIFS('intervences kodi'!$S$5:$S$222,'intervences kodi'!$R$5:$R$222,'Visi kodi'!A123,'intervences kodi'!$J$5:$J$222,'Visi kodi'!$F$2)+SUMIFS('intervences kodi'!$U$5:$U$222,'intervences kodi'!$T$5:$T$222,'Visi kodi'!A123,'intervences kodi'!$J$5:$J$222,'Visi kodi'!$F$2)+SUMIFS('intervences kodi'!$W$5:$W$222,'intervences kodi'!$V$5:$V$222,'Visi kodi'!A123,'intervences kodi'!$J$5:$J$222,'Visi kodi'!$F$2)</f>
        <v>0</v>
      </c>
      <c r="G123" s="108">
        <f>SUMIFS('intervences kodi'!$M$5:$M$222,'intervences kodi'!$L$5:$L$222,'Visi kodi'!A123,'intervences kodi'!$J$5:$J$222,'Visi kodi'!$G$2)+SUMIFS('intervences kodi'!$O$5:$O$222,'intervences kodi'!$N$5:$N$222,'Visi kodi'!A123,'intervences kodi'!$J$5:$J$222,'Visi kodi'!$G$2)+SUMIFS('intervences kodi'!$Q$5:$Q$222,'intervences kodi'!$P$5:$P$222,'Visi kodi'!A123,'intervences kodi'!$J$5:$J$222,'Visi kodi'!$G$2)+SUMIFS('intervences kodi'!$S$5:$S$222,'intervences kodi'!$R$5:$R$222,'Visi kodi'!A123,'intervences kodi'!$J$5:$J$222,'Visi kodi'!$G$2)+SUMIFS('intervences kodi'!$U$5:$U$222,'intervences kodi'!$T$5:$T$222,'Visi kodi'!A123,'intervences kodi'!$J$5:$J$222,'Visi kodi'!$G$2)+SUMIFS('intervences kodi'!$W$5:$W$222,'intervences kodi'!$V$5:$V$222,'Visi kodi'!A123,'intervences kodi'!$J$5:$J$222,'Visi kodi'!$G$2)</f>
        <v>0</v>
      </c>
      <c r="H123" s="108">
        <f t="shared" si="6"/>
        <v>0</v>
      </c>
      <c r="I123" s="108">
        <f t="shared" si="7"/>
        <v>0</v>
      </c>
      <c r="J123" s="108">
        <f t="shared" si="8"/>
        <v>0</v>
      </c>
      <c r="K123" s="169">
        <f t="shared" si="9"/>
        <v>0</v>
      </c>
      <c r="L123" s="108">
        <f>SUMIFS('intervences kodi'!$M$5:$M$222,'intervences kodi'!$L$5:$L$222,'Visi kodi'!A123,'intervences kodi'!$J$5:$J$222,'Visi kodi'!$L$2)+SUMIFS('intervences kodi'!$M$5:$M$222,'intervences kodi'!$N$5:$N$222,'Visi kodi'!A123,'intervences kodi'!$J$5:$J$222,'Visi kodi'!$L$2)+SUMIFS('intervences kodi'!$M$5:$M$222,'intervences kodi'!$P$5:$P$222,'Visi kodi'!A123,'intervences kodi'!$J$5:$J$222,'Visi kodi'!$L$2)+SUMIFS('intervences kodi'!$M$5:$M$222,'intervences kodi'!$R$5:$R$222,'Visi kodi'!A123,'intervences kodi'!$J$5:$J$222,'Visi kodi'!$L$2)+SUMIFS('intervences kodi'!$M$5:$M$222,'intervences kodi'!$T$5:$T$222,'Visi kodi'!A123,'intervences kodi'!$J$5:$J$222,'Visi kodi'!$L$2)+SUMIFS('intervences kodi'!$M$5:$M$222,'intervences kodi'!$V$5:$V$222,'Visi kodi'!A123,'intervences kodi'!$J$5:$J$222,'Visi kodi'!$L$2)</f>
        <v>0</v>
      </c>
      <c r="M123" s="86">
        <f t="shared" si="11"/>
        <v>0</v>
      </c>
      <c r="N123" s="86"/>
      <c r="O123" s="86"/>
    </row>
    <row r="124" spans="1:15" ht="11.15" customHeight="1" x14ac:dyDescent="0.2">
      <c r="A124" s="168">
        <v>118</v>
      </c>
      <c r="B124" s="171" t="s">
        <v>416</v>
      </c>
      <c r="C124" s="170">
        <v>0</v>
      </c>
      <c r="D124" s="56">
        <v>0</v>
      </c>
      <c r="F124" s="108">
        <f>SUMIFS('intervences kodi'!$M$5:$M$222,'intervences kodi'!$L$5:$L$222,'Visi kodi'!A124,'intervences kodi'!$J$5:$J$222,'Visi kodi'!$F$2)+SUMIFS('intervences kodi'!$O$5:$O$222,'intervences kodi'!$N$5:$N$222,'Visi kodi'!A124,'intervences kodi'!$J$5:$J$222,'Visi kodi'!$F$2)+SUMIFS('intervences kodi'!$Q$5:$Q$222,'intervences kodi'!$P$5:$P$222,'Visi kodi'!A124,'intervences kodi'!$J$5:$J$222,'Visi kodi'!$F$2)+SUMIFS('intervences kodi'!$S$5:$S$222,'intervences kodi'!$R$5:$R$222,'Visi kodi'!A124,'intervences kodi'!$J$5:$J$222,'Visi kodi'!$F$2)+SUMIFS('intervences kodi'!$U$5:$U$222,'intervences kodi'!$T$5:$T$222,'Visi kodi'!A124,'intervences kodi'!$J$5:$J$222,'Visi kodi'!$F$2)+SUMIFS('intervences kodi'!$W$5:$W$222,'intervences kodi'!$V$5:$V$222,'Visi kodi'!A124,'intervences kodi'!$J$5:$J$222,'Visi kodi'!$F$2)</f>
        <v>0</v>
      </c>
      <c r="G124" s="108">
        <f>SUMIFS('intervences kodi'!$M$5:$M$222,'intervences kodi'!$L$5:$L$222,'Visi kodi'!A124,'intervences kodi'!$J$5:$J$222,'Visi kodi'!$G$2)+SUMIFS('intervences kodi'!$O$5:$O$222,'intervences kodi'!$N$5:$N$222,'Visi kodi'!A124,'intervences kodi'!$J$5:$J$222,'Visi kodi'!$G$2)+SUMIFS('intervences kodi'!$Q$5:$Q$222,'intervences kodi'!$P$5:$P$222,'Visi kodi'!A124,'intervences kodi'!$J$5:$J$222,'Visi kodi'!$G$2)+SUMIFS('intervences kodi'!$S$5:$S$222,'intervences kodi'!$R$5:$R$222,'Visi kodi'!A124,'intervences kodi'!$J$5:$J$222,'Visi kodi'!$G$2)+SUMIFS('intervences kodi'!$U$5:$U$222,'intervences kodi'!$T$5:$T$222,'Visi kodi'!A124,'intervences kodi'!$J$5:$J$222,'Visi kodi'!$G$2)+SUMIFS('intervences kodi'!$W$5:$W$222,'intervences kodi'!$V$5:$V$222,'Visi kodi'!A124,'intervences kodi'!$J$5:$J$222,'Visi kodi'!$G$2)</f>
        <v>0</v>
      </c>
      <c r="H124" s="108">
        <f t="shared" si="6"/>
        <v>0</v>
      </c>
      <c r="I124" s="108">
        <f t="shared" si="7"/>
        <v>0</v>
      </c>
      <c r="J124" s="108">
        <f t="shared" si="8"/>
        <v>0</v>
      </c>
      <c r="K124" s="169">
        <f t="shared" si="9"/>
        <v>0</v>
      </c>
      <c r="L124" s="108">
        <f>SUMIFS('intervences kodi'!$M$5:$M$222,'intervences kodi'!$L$5:$L$222,'Visi kodi'!A124,'intervences kodi'!$J$5:$J$222,'Visi kodi'!$L$2)+SUMIFS('intervences kodi'!$M$5:$M$222,'intervences kodi'!$N$5:$N$222,'Visi kodi'!A124,'intervences kodi'!$J$5:$J$222,'Visi kodi'!$L$2)+SUMIFS('intervences kodi'!$M$5:$M$222,'intervences kodi'!$P$5:$P$222,'Visi kodi'!A124,'intervences kodi'!$J$5:$J$222,'Visi kodi'!$L$2)+SUMIFS('intervences kodi'!$M$5:$M$222,'intervences kodi'!$R$5:$R$222,'Visi kodi'!A124,'intervences kodi'!$J$5:$J$222,'Visi kodi'!$L$2)+SUMIFS('intervences kodi'!$M$5:$M$222,'intervences kodi'!$T$5:$T$222,'Visi kodi'!A124,'intervences kodi'!$J$5:$J$222,'Visi kodi'!$L$2)+SUMIFS('intervences kodi'!$M$5:$M$222,'intervences kodi'!$V$5:$V$222,'Visi kodi'!A124,'intervences kodi'!$J$5:$J$222,'Visi kodi'!$L$2)</f>
        <v>0</v>
      </c>
      <c r="M124" s="86">
        <f t="shared" si="11"/>
        <v>0</v>
      </c>
      <c r="N124" s="86"/>
      <c r="O124" s="86"/>
    </row>
    <row r="125" spans="1:15" ht="11.15" customHeight="1" x14ac:dyDescent="0.2">
      <c r="A125" s="168">
        <v>119</v>
      </c>
      <c r="B125" s="171" t="s">
        <v>417</v>
      </c>
      <c r="C125" s="186">
        <v>0</v>
      </c>
      <c r="D125" s="56">
        <v>0</v>
      </c>
      <c r="F125" s="108">
        <f>SUMIFS('intervences kodi'!$M$5:$M$222,'intervences kodi'!$L$5:$L$222,'Visi kodi'!A125,'intervences kodi'!$J$5:$J$222,'Visi kodi'!$F$2)+SUMIFS('intervences kodi'!$O$5:$O$222,'intervences kodi'!$N$5:$N$222,'Visi kodi'!A125,'intervences kodi'!$J$5:$J$222,'Visi kodi'!$F$2)+SUMIFS('intervences kodi'!$Q$5:$Q$222,'intervences kodi'!$P$5:$P$222,'Visi kodi'!A125,'intervences kodi'!$J$5:$J$222,'Visi kodi'!$F$2)+SUMIFS('intervences kodi'!$S$5:$S$222,'intervences kodi'!$R$5:$R$222,'Visi kodi'!A125,'intervences kodi'!$J$5:$J$222,'Visi kodi'!$F$2)+SUMIFS('intervences kodi'!$U$5:$U$222,'intervences kodi'!$T$5:$T$222,'Visi kodi'!A125,'intervences kodi'!$J$5:$J$222,'Visi kodi'!$F$2)+SUMIFS('intervences kodi'!$W$5:$W$222,'intervences kodi'!$V$5:$V$222,'Visi kodi'!A125,'intervences kodi'!$J$5:$J$222,'Visi kodi'!$F$2)</f>
        <v>0</v>
      </c>
      <c r="G125" s="108">
        <f>SUMIFS('intervences kodi'!$M$5:$M$222,'intervences kodi'!$L$5:$L$222,'Visi kodi'!A125,'intervences kodi'!$J$5:$J$222,'Visi kodi'!$G$2)+SUMIFS('intervences kodi'!$O$5:$O$222,'intervences kodi'!$N$5:$N$222,'Visi kodi'!A125,'intervences kodi'!$J$5:$J$222,'Visi kodi'!$G$2)+SUMIFS('intervences kodi'!$Q$5:$Q$222,'intervences kodi'!$P$5:$P$222,'Visi kodi'!A125,'intervences kodi'!$J$5:$J$222,'Visi kodi'!$G$2)+SUMIFS('intervences kodi'!$S$5:$S$222,'intervences kodi'!$R$5:$R$222,'Visi kodi'!A125,'intervences kodi'!$J$5:$J$222,'Visi kodi'!$G$2)+SUMIFS('intervences kodi'!$U$5:$U$222,'intervences kodi'!$T$5:$T$222,'Visi kodi'!A125,'intervences kodi'!$J$5:$J$222,'Visi kodi'!$G$2)+SUMIFS('intervences kodi'!$W$5:$W$222,'intervences kodi'!$V$5:$V$222,'Visi kodi'!A125,'intervences kodi'!$J$5:$J$222,'Visi kodi'!$G$2)</f>
        <v>0</v>
      </c>
      <c r="H125" s="108">
        <f t="shared" si="6"/>
        <v>0</v>
      </c>
      <c r="I125" s="108">
        <f t="shared" si="7"/>
        <v>0</v>
      </c>
      <c r="J125" s="108">
        <f t="shared" si="8"/>
        <v>0</v>
      </c>
      <c r="K125" s="169">
        <f t="shared" si="9"/>
        <v>0</v>
      </c>
      <c r="L125" s="108">
        <f>SUMIFS('intervences kodi'!$M$5:$M$222,'intervences kodi'!$L$5:$L$222,'Visi kodi'!A125,'intervences kodi'!$J$5:$J$222,'Visi kodi'!$L$2)+SUMIFS('intervences kodi'!$M$5:$M$222,'intervences kodi'!$N$5:$N$222,'Visi kodi'!A125,'intervences kodi'!$J$5:$J$222,'Visi kodi'!$L$2)+SUMIFS('intervences kodi'!$M$5:$M$222,'intervences kodi'!$P$5:$P$222,'Visi kodi'!A125,'intervences kodi'!$J$5:$J$222,'Visi kodi'!$L$2)+SUMIFS('intervences kodi'!$M$5:$M$222,'intervences kodi'!$R$5:$R$222,'Visi kodi'!A125,'intervences kodi'!$J$5:$J$222,'Visi kodi'!$L$2)+SUMIFS('intervences kodi'!$M$5:$M$222,'intervences kodi'!$T$5:$T$222,'Visi kodi'!A125,'intervences kodi'!$J$5:$J$222,'Visi kodi'!$L$2)+SUMIFS('intervences kodi'!$M$5:$M$222,'intervences kodi'!$V$5:$V$222,'Visi kodi'!A125,'intervences kodi'!$J$5:$J$222,'Visi kodi'!$L$2)</f>
        <v>0</v>
      </c>
      <c r="M125" s="86">
        <f t="shared" si="11"/>
        <v>0</v>
      </c>
      <c r="N125" s="86"/>
      <c r="O125" s="86"/>
    </row>
    <row r="126" spans="1:15" ht="11.15" customHeight="1" x14ac:dyDescent="0.2">
      <c r="A126" s="168">
        <v>120</v>
      </c>
      <c r="B126" s="180" t="s">
        <v>418</v>
      </c>
      <c r="C126" s="172">
        <v>0.4</v>
      </c>
      <c r="D126" s="56">
        <v>0</v>
      </c>
      <c r="F126" s="108">
        <f>SUMIFS('intervences kodi'!$M$5:$M$222,'intervences kodi'!$L$5:$L$222,'Visi kodi'!A126,'intervences kodi'!$J$5:$J$222,'Visi kodi'!$F$2)+SUMIFS('intervences kodi'!$O$5:$O$222,'intervences kodi'!$N$5:$N$222,'Visi kodi'!A126,'intervences kodi'!$J$5:$J$222,'Visi kodi'!$F$2)+SUMIFS('intervences kodi'!$Q$5:$Q$222,'intervences kodi'!$P$5:$P$222,'Visi kodi'!A126,'intervences kodi'!$J$5:$J$222,'Visi kodi'!$F$2)+SUMIFS('intervences kodi'!$S$5:$S$222,'intervences kodi'!$R$5:$R$222,'Visi kodi'!A126,'intervences kodi'!$J$5:$J$222,'Visi kodi'!$F$2)+SUMIFS('intervences kodi'!$U$5:$U$222,'intervences kodi'!$T$5:$T$222,'Visi kodi'!A126,'intervences kodi'!$J$5:$J$222,'Visi kodi'!$F$2)+SUMIFS('intervences kodi'!$W$5:$W$222,'intervences kodi'!$V$5:$V$222,'Visi kodi'!A126,'intervences kodi'!$J$5:$J$222,'Visi kodi'!$F$2)</f>
        <v>0</v>
      </c>
      <c r="G126" s="108">
        <f>SUMIFS('intervences kodi'!$M$5:$M$222,'intervences kodi'!$L$5:$L$222,'Visi kodi'!A126,'intervences kodi'!$J$5:$J$222,'Visi kodi'!$G$2)+SUMIFS('intervences kodi'!$O$5:$O$222,'intervences kodi'!$N$5:$N$222,'Visi kodi'!A126,'intervences kodi'!$J$5:$J$222,'Visi kodi'!$G$2)+SUMIFS('intervences kodi'!$Q$5:$Q$222,'intervences kodi'!$P$5:$P$222,'Visi kodi'!A126,'intervences kodi'!$J$5:$J$222,'Visi kodi'!$G$2)+SUMIFS('intervences kodi'!$S$5:$S$222,'intervences kodi'!$R$5:$R$222,'Visi kodi'!A126,'intervences kodi'!$J$5:$J$222,'Visi kodi'!$G$2)+SUMIFS('intervences kodi'!$U$5:$U$222,'intervences kodi'!$T$5:$T$222,'Visi kodi'!A126,'intervences kodi'!$J$5:$J$222,'Visi kodi'!$G$2)+SUMIFS('intervences kodi'!$W$5:$W$222,'intervences kodi'!$V$5:$V$222,'Visi kodi'!A126,'intervences kodi'!$J$5:$J$222,'Visi kodi'!$G$2)</f>
        <v>0</v>
      </c>
      <c r="H126" s="108">
        <f t="shared" si="6"/>
        <v>0</v>
      </c>
      <c r="I126" s="108">
        <f t="shared" si="7"/>
        <v>0</v>
      </c>
      <c r="J126" s="108">
        <f t="shared" si="8"/>
        <v>0</v>
      </c>
      <c r="K126" s="169">
        <f t="shared" si="9"/>
        <v>0</v>
      </c>
      <c r="L126" s="108">
        <f>SUMIFS('intervences kodi'!$M$5:$M$222,'intervences kodi'!$L$5:$L$222,'Visi kodi'!A126,'intervences kodi'!$J$5:$J$222,'Visi kodi'!$L$2)+SUMIFS('intervences kodi'!$M$5:$M$222,'intervences kodi'!$N$5:$N$222,'Visi kodi'!A126,'intervences kodi'!$J$5:$J$222,'Visi kodi'!$L$2)+SUMIFS('intervences kodi'!$M$5:$M$222,'intervences kodi'!$P$5:$P$222,'Visi kodi'!A126,'intervences kodi'!$J$5:$J$222,'Visi kodi'!$L$2)+SUMIFS('intervences kodi'!$M$5:$M$222,'intervences kodi'!$R$5:$R$222,'Visi kodi'!A126,'intervences kodi'!$J$5:$J$222,'Visi kodi'!$L$2)+SUMIFS('intervences kodi'!$M$5:$M$222,'intervences kodi'!$T$5:$T$222,'Visi kodi'!A126,'intervences kodi'!$J$5:$J$222,'Visi kodi'!$L$2)+SUMIFS('intervences kodi'!$M$5:$M$222,'intervences kodi'!$V$5:$V$222,'Visi kodi'!A126,'intervences kodi'!$J$5:$J$222,'Visi kodi'!$L$2)</f>
        <v>0</v>
      </c>
      <c r="M126" s="86">
        <f t="shared" si="11"/>
        <v>0</v>
      </c>
      <c r="N126" s="86"/>
      <c r="O126" s="86"/>
    </row>
    <row r="127" spans="1:15" ht="11.15" customHeight="1" x14ac:dyDescent="0.2">
      <c r="A127" s="176"/>
      <c r="B127" s="184" t="s">
        <v>419</v>
      </c>
      <c r="C127" s="184"/>
      <c r="D127" s="185"/>
      <c r="F127" s="108">
        <f>SUMIFS('intervences kodi'!$M$5:$M$222,'intervences kodi'!$L$5:$L$222,'Visi kodi'!A127,'intervences kodi'!$J$5:$J$222,'Visi kodi'!$F$2)+SUMIFS('intervences kodi'!$O$5:$O$222,'intervences kodi'!$N$5:$N$222,'Visi kodi'!A127,'intervences kodi'!$J$5:$J$222,'Visi kodi'!$F$2)+SUMIFS('intervences kodi'!$Q$5:$Q$222,'intervences kodi'!$P$5:$P$222,'Visi kodi'!A127,'intervences kodi'!$J$5:$J$222,'Visi kodi'!$F$2)+SUMIFS('intervences kodi'!$S$5:$S$222,'intervences kodi'!$R$5:$R$222,'Visi kodi'!A127,'intervences kodi'!$J$5:$J$222,'Visi kodi'!$F$2)+SUMIFS('intervences kodi'!$U$5:$U$222,'intervences kodi'!$T$5:$T$222,'Visi kodi'!A127,'intervences kodi'!$J$5:$J$222,'Visi kodi'!$F$2)+SUMIFS('intervences kodi'!$W$5:$W$222,'intervences kodi'!$V$5:$V$222,'Visi kodi'!A127,'intervences kodi'!$J$5:$J$222,'Visi kodi'!$F$2)</f>
        <v>0</v>
      </c>
      <c r="G127" s="108">
        <f>SUMIFS('intervences kodi'!$M$5:$M$222,'intervences kodi'!$L$5:$L$222,'Visi kodi'!A127,'intervences kodi'!$J$5:$J$222,'Visi kodi'!$G$2)+SUMIFS('intervences kodi'!$O$5:$O$222,'intervences kodi'!$N$5:$N$222,'Visi kodi'!A127,'intervences kodi'!$J$5:$J$222,'Visi kodi'!$G$2)+SUMIFS('intervences kodi'!$Q$5:$Q$222,'intervences kodi'!$P$5:$P$222,'Visi kodi'!A127,'intervences kodi'!$J$5:$J$222,'Visi kodi'!$G$2)+SUMIFS('intervences kodi'!$S$5:$S$222,'intervences kodi'!$R$5:$R$222,'Visi kodi'!A127,'intervences kodi'!$J$5:$J$222,'Visi kodi'!$G$2)+SUMIFS('intervences kodi'!$U$5:$U$222,'intervences kodi'!$T$5:$T$222,'Visi kodi'!A127,'intervences kodi'!$J$5:$J$222,'Visi kodi'!$G$2)+SUMIFS('intervences kodi'!$W$5:$W$222,'intervences kodi'!$V$5:$V$222,'Visi kodi'!A127,'intervences kodi'!$J$5:$J$222,'Visi kodi'!$G$2)</f>
        <v>0</v>
      </c>
      <c r="H127" s="108">
        <f t="shared" si="6"/>
        <v>0</v>
      </c>
      <c r="I127" s="108">
        <f t="shared" si="7"/>
        <v>0</v>
      </c>
      <c r="J127" s="108">
        <f t="shared" si="8"/>
        <v>0</v>
      </c>
      <c r="K127" s="169">
        <f t="shared" si="9"/>
        <v>0</v>
      </c>
      <c r="L127" s="108">
        <f>SUMIFS('intervences kodi'!$M$5:$M$222,'intervences kodi'!$L$5:$L$222,'Visi kodi'!A127,'intervences kodi'!$J$5:$J$222,'Visi kodi'!$L$2)+SUMIFS('intervences kodi'!$M$5:$M$222,'intervences kodi'!$N$5:$N$222,'Visi kodi'!A127,'intervences kodi'!$J$5:$J$222,'Visi kodi'!$L$2)+SUMIFS('intervences kodi'!$M$5:$M$222,'intervences kodi'!$P$5:$P$222,'Visi kodi'!A127,'intervences kodi'!$J$5:$J$222,'Visi kodi'!$L$2)+SUMIFS('intervences kodi'!$M$5:$M$222,'intervences kodi'!$R$5:$R$222,'Visi kodi'!A127,'intervences kodi'!$J$5:$J$222,'Visi kodi'!$L$2)+SUMIFS('intervences kodi'!$M$5:$M$222,'intervences kodi'!$T$5:$T$222,'Visi kodi'!A127,'intervences kodi'!$J$5:$J$222,'Visi kodi'!$L$2)+SUMIFS('intervences kodi'!$M$5:$M$222,'intervences kodi'!$V$5:$V$222,'Visi kodi'!A127,'intervences kodi'!$J$5:$J$222,'Visi kodi'!$L$2)</f>
        <v>0</v>
      </c>
      <c r="M127" s="86">
        <f t="shared" si="11"/>
        <v>0</v>
      </c>
      <c r="N127" s="86"/>
      <c r="O127" s="86"/>
    </row>
    <row r="128" spans="1:15" ht="11.15" customHeight="1" x14ac:dyDescent="0.2">
      <c r="A128" s="168">
        <v>121</v>
      </c>
      <c r="B128" s="64" t="s">
        <v>420</v>
      </c>
      <c r="C128" s="56">
        <v>0</v>
      </c>
      <c r="D128" s="56">
        <v>0</v>
      </c>
      <c r="F128" s="108">
        <f>SUMIFS('intervences kodi'!$M$5:$M$222,'intervences kodi'!$L$5:$L$222,'Visi kodi'!A128,'intervences kodi'!$J$5:$J$222,'Visi kodi'!$F$2)+SUMIFS('intervences kodi'!$O$5:$O$222,'intervences kodi'!$N$5:$N$222,'Visi kodi'!A128,'intervences kodi'!$J$5:$J$222,'Visi kodi'!$F$2)+SUMIFS('intervences kodi'!$Q$5:$Q$222,'intervences kodi'!$P$5:$P$222,'Visi kodi'!A128,'intervences kodi'!$J$5:$J$222,'Visi kodi'!$F$2)+SUMIFS('intervences kodi'!$S$5:$S$222,'intervences kodi'!$R$5:$R$222,'Visi kodi'!A128,'intervences kodi'!$J$5:$J$222,'Visi kodi'!$F$2)+SUMIFS('intervences kodi'!$U$5:$U$222,'intervences kodi'!$T$5:$T$222,'Visi kodi'!A128,'intervences kodi'!$J$5:$J$222,'Visi kodi'!$F$2)+SUMIFS('intervences kodi'!$W$5:$W$222,'intervences kodi'!$V$5:$V$222,'Visi kodi'!A128,'intervences kodi'!$J$5:$J$222,'Visi kodi'!$F$2)</f>
        <v>29168322</v>
      </c>
      <c r="G128" s="108">
        <f>SUMIFS('intervences kodi'!$M$5:$M$222,'intervences kodi'!$L$5:$L$222,'Visi kodi'!A128,'intervences kodi'!$J$5:$J$222,'Visi kodi'!$G$2)+SUMIFS('intervences kodi'!$O$5:$O$222,'intervences kodi'!$N$5:$N$222,'Visi kodi'!A128,'intervences kodi'!$J$5:$J$222,'Visi kodi'!$G$2)+SUMIFS('intervences kodi'!$Q$5:$Q$222,'intervences kodi'!$P$5:$P$222,'Visi kodi'!A128,'intervences kodi'!$J$5:$J$222,'Visi kodi'!$G$2)+SUMIFS('intervences kodi'!$S$5:$S$222,'intervences kodi'!$R$5:$R$222,'Visi kodi'!A128,'intervences kodi'!$J$5:$J$222,'Visi kodi'!$G$2)+SUMIFS('intervences kodi'!$U$5:$U$222,'intervences kodi'!$T$5:$T$222,'Visi kodi'!A128,'intervences kodi'!$J$5:$J$222,'Visi kodi'!$G$2)+SUMIFS('intervences kodi'!$W$5:$W$222,'intervences kodi'!$V$5:$V$222,'Visi kodi'!A128,'intervences kodi'!$J$5:$J$222,'Visi kodi'!$G$2)</f>
        <v>0</v>
      </c>
      <c r="H128" s="108">
        <f t="shared" si="6"/>
        <v>0</v>
      </c>
      <c r="I128" s="108">
        <f t="shared" si="7"/>
        <v>0</v>
      </c>
      <c r="J128" s="108">
        <f t="shared" si="8"/>
        <v>0</v>
      </c>
      <c r="K128" s="169">
        <f t="shared" si="9"/>
        <v>0</v>
      </c>
      <c r="L128" s="108">
        <f>SUMIFS('intervences kodi'!$M$5:$M$222,'intervences kodi'!$L$5:$L$222,'Visi kodi'!A128,'intervences kodi'!$J$5:$J$222,'Visi kodi'!$L$2)+SUMIFS('intervences kodi'!$M$5:$M$222,'intervences kodi'!$N$5:$N$222,'Visi kodi'!A128,'intervences kodi'!$J$5:$J$222,'Visi kodi'!$L$2)+SUMIFS('intervences kodi'!$M$5:$M$222,'intervences kodi'!$P$5:$P$222,'Visi kodi'!A128,'intervences kodi'!$J$5:$J$222,'Visi kodi'!$L$2)+SUMIFS('intervences kodi'!$M$5:$M$222,'intervences kodi'!$R$5:$R$222,'Visi kodi'!A128,'intervences kodi'!$J$5:$J$222,'Visi kodi'!$L$2)+SUMIFS('intervences kodi'!$M$5:$M$222,'intervences kodi'!$T$5:$T$222,'Visi kodi'!A128,'intervences kodi'!$J$5:$J$222,'Visi kodi'!$L$2)+SUMIFS('intervences kodi'!$M$5:$M$222,'intervences kodi'!$V$5:$V$222,'Visi kodi'!A128,'intervences kodi'!$J$5:$J$222,'Visi kodi'!$L$2)</f>
        <v>0</v>
      </c>
      <c r="M128" s="86">
        <f t="shared" si="11"/>
        <v>0</v>
      </c>
      <c r="N128" s="86"/>
      <c r="O128" s="86"/>
    </row>
    <row r="129" spans="1:15" ht="11.15" customHeight="1" x14ac:dyDescent="0.2">
      <c r="A129" s="168">
        <v>122</v>
      </c>
      <c r="B129" s="64" t="s">
        <v>421</v>
      </c>
      <c r="C129" s="56">
        <v>0</v>
      </c>
      <c r="D129" s="56">
        <v>0</v>
      </c>
      <c r="F129" s="108">
        <f>SUMIFS('intervences kodi'!$M$5:$M$222,'intervences kodi'!$L$5:$L$222,'Visi kodi'!A129,'intervences kodi'!$J$5:$J$222,'Visi kodi'!$F$2)+SUMIFS('intervences kodi'!$O$5:$O$222,'intervences kodi'!$N$5:$N$222,'Visi kodi'!A129,'intervences kodi'!$J$5:$J$222,'Visi kodi'!$F$2)+SUMIFS('intervences kodi'!$Q$5:$Q$222,'intervences kodi'!$P$5:$P$222,'Visi kodi'!A129,'intervences kodi'!$J$5:$J$222,'Visi kodi'!$F$2)+SUMIFS('intervences kodi'!$S$5:$S$222,'intervences kodi'!$R$5:$R$222,'Visi kodi'!A129,'intervences kodi'!$J$5:$J$222,'Visi kodi'!$F$2)+SUMIFS('intervences kodi'!$U$5:$U$222,'intervences kodi'!$T$5:$T$222,'Visi kodi'!A129,'intervences kodi'!$J$5:$J$222,'Visi kodi'!$F$2)+SUMIFS('intervences kodi'!$W$5:$W$222,'intervences kodi'!$V$5:$V$222,'Visi kodi'!A129,'intervences kodi'!$J$5:$J$222,'Visi kodi'!$F$2)</f>
        <v>66267951</v>
      </c>
      <c r="G129" s="108">
        <f>SUMIFS('intervences kodi'!$M$5:$M$222,'intervences kodi'!$L$5:$L$222,'Visi kodi'!A129,'intervences kodi'!$J$5:$J$222,'Visi kodi'!$G$2)+SUMIFS('intervences kodi'!$O$5:$O$222,'intervences kodi'!$N$5:$N$222,'Visi kodi'!A129,'intervences kodi'!$J$5:$J$222,'Visi kodi'!$G$2)+SUMIFS('intervences kodi'!$Q$5:$Q$222,'intervences kodi'!$P$5:$P$222,'Visi kodi'!A129,'intervences kodi'!$J$5:$J$222,'Visi kodi'!$G$2)+SUMIFS('intervences kodi'!$S$5:$S$222,'intervences kodi'!$R$5:$R$222,'Visi kodi'!A129,'intervences kodi'!$J$5:$J$222,'Visi kodi'!$G$2)+SUMIFS('intervences kodi'!$U$5:$U$222,'intervences kodi'!$T$5:$T$222,'Visi kodi'!A129,'intervences kodi'!$J$5:$J$222,'Visi kodi'!$G$2)+SUMIFS('intervences kodi'!$W$5:$W$222,'intervences kodi'!$V$5:$V$222,'Visi kodi'!A129,'intervences kodi'!$J$5:$J$222,'Visi kodi'!$G$2)</f>
        <v>0</v>
      </c>
      <c r="H129" s="108">
        <f t="shared" si="6"/>
        <v>0</v>
      </c>
      <c r="I129" s="108">
        <f t="shared" si="7"/>
        <v>0</v>
      </c>
      <c r="J129" s="108">
        <f t="shared" si="8"/>
        <v>0</v>
      </c>
      <c r="K129" s="169">
        <f t="shared" si="9"/>
        <v>0</v>
      </c>
      <c r="L129" s="108">
        <f>SUMIFS('intervences kodi'!$M$5:$M$222,'intervences kodi'!$L$5:$L$222,'Visi kodi'!A129,'intervences kodi'!$J$5:$J$222,'Visi kodi'!$L$2)+SUMIFS('intervences kodi'!$M$5:$M$222,'intervences kodi'!$N$5:$N$222,'Visi kodi'!A129,'intervences kodi'!$J$5:$J$222,'Visi kodi'!$L$2)+SUMIFS('intervences kodi'!$M$5:$M$222,'intervences kodi'!$P$5:$P$222,'Visi kodi'!A129,'intervences kodi'!$J$5:$J$222,'Visi kodi'!$L$2)+SUMIFS('intervences kodi'!$M$5:$M$222,'intervences kodi'!$R$5:$R$222,'Visi kodi'!A129,'intervences kodi'!$J$5:$J$222,'Visi kodi'!$L$2)+SUMIFS('intervences kodi'!$M$5:$M$222,'intervences kodi'!$T$5:$T$222,'Visi kodi'!A129,'intervences kodi'!$J$5:$J$222,'Visi kodi'!$L$2)+SUMIFS('intervences kodi'!$M$5:$M$222,'intervences kodi'!$V$5:$V$222,'Visi kodi'!A129,'intervences kodi'!$J$5:$J$222,'Visi kodi'!$L$2)</f>
        <v>0</v>
      </c>
      <c r="M129" s="86">
        <f t="shared" si="11"/>
        <v>0</v>
      </c>
      <c r="N129" s="86"/>
      <c r="O129" s="86"/>
    </row>
    <row r="130" spans="1:15" ht="11.15" customHeight="1" x14ac:dyDescent="0.2">
      <c r="A130" s="168">
        <v>123</v>
      </c>
      <c r="B130" s="64" t="s">
        <v>422</v>
      </c>
      <c r="C130" s="56">
        <v>0</v>
      </c>
      <c r="D130" s="56">
        <v>0</v>
      </c>
      <c r="F130" s="108">
        <f>SUMIFS('intervences kodi'!$M$5:$M$222,'intervences kodi'!$L$5:$L$222,'Visi kodi'!A130,'intervences kodi'!$J$5:$J$222,'Visi kodi'!$F$2)+SUMIFS('intervences kodi'!$O$5:$O$222,'intervences kodi'!$N$5:$N$222,'Visi kodi'!A130,'intervences kodi'!$J$5:$J$222,'Visi kodi'!$F$2)+SUMIFS('intervences kodi'!$Q$5:$Q$222,'intervences kodi'!$P$5:$P$222,'Visi kodi'!A130,'intervences kodi'!$J$5:$J$222,'Visi kodi'!$F$2)+SUMIFS('intervences kodi'!$S$5:$S$222,'intervences kodi'!$R$5:$R$222,'Visi kodi'!A130,'intervences kodi'!$J$5:$J$222,'Visi kodi'!$F$2)+SUMIFS('intervences kodi'!$U$5:$U$222,'intervences kodi'!$T$5:$T$222,'Visi kodi'!A130,'intervences kodi'!$J$5:$J$222,'Visi kodi'!$F$2)+SUMIFS('intervences kodi'!$W$5:$W$222,'intervences kodi'!$V$5:$V$222,'Visi kodi'!A130,'intervences kodi'!$J$5:$J$222,'Visi kodi'!$F$2)</f>
        <v>28907309</v>
      </c>
      <c r="G130" s="108">
        <f>SUMIFS('intervences kodi'!$M$5:$M$222,'intervences kodi'!$L$5:$L$222,'Visi kodi'!A130,'intervences kodi'!$J$5:$J$222,'Visi kodi'!$G$2)+SUMIFS('intervences kodi'!$O$5:$O$222,'intervences kodi'!$N$5:$N$222,'Visi kodi'!A130,'intervences kodi'!$J$5:$J$222,'Visi kodi'!$G$2)+SUMIFS('intervences kodi'!$Q$5:$Q$222,'intervences kodi'!$P$5:$P$222,'Visi kodi'!A130,'intervences kodi'!$J$5:$J$222,'Visi kodi'!$G$2)+SUMIFS('intervences kodi'!$S$5:$S$222,'intervences kodi'!$R$5:$R$222,'Visi kodi'!A130,'intervences kodi'!$J$5:$J$222,'Visi kodi'!$G$2)+SUMIFS('intervences kodi'!$U$5:$U$222,'intervences kodi'!$T$5:$T$222,'Visi kodi'!A130,'intervences kodi'!$J$5:$J$222,'Visi kodi'!$G$2)+SUMIFS('intervences kodi'!$W$5:$W$222,'intervences kodi'!$V$5:$V$222,'Visi kodi'!A130,'intervences kodi'!$J$5:$J$222,'Visi kodi'!$G$2)</f>
        <v>0</v>
      </c>
      <c r="H130" s="108">
        <f t="shared" si="6"/>
        <v>0</v>
      </c>
      <c r="I130" s="108">
        <f t="shared" si="7"/>
        <v>0</v>
      </c>
      <c r="J130" s="108">
        <f t="shared" si="8"/>
        <v>0</v>
      </c>
      <c r="K130" s="169">
        <f t="shared" si="9"/>
        <v>0</v>
      </c>
      <c r="L130" s="108">
        <f>SUMIFS('intervences kodi'!$M$5:$M$222,'intervences kodi'!$L$5:$L$222,'Visi kodi'!A130,'intervences kodi'!$J$5:$J$222,'Visi kodi'!$L$2)+SUMIFS('intervences kodi'!$M$5:$M$222,'intervences kodi'!$N$5:$N$222,'Visi kodi'!A130,'intervences kodi'!$J$5:$J$222,'Visi kodi'!$L$2)+SUMIFS('intervences kodi'!$M$5:$M$222,'intervences kodi'!$P$5:$P$222,'Visi kodi'!A130,'intervences kodi'!$J$5:$J$222,'Visi kodi'!$L$2)+SUMIFS('intervences kodi'!$M$5:$M$222,'intervences kodi'!$R$5:$R$222,'Visi kodi'!A130,'intervences kodi'!$J$5:$J$222,'Visi kodi'!$L$2)+SUMIFS('intervences kodi'!$M$5:$M$222,'intervences kodi'!$T$5:$T$222,'Visi kodi'!A130,'intervences kodi'!$J$5:$J$222,'Visi kodi'!$L$2)+SUMIFS('intervences kodi'!$M$5:$M$222,'intervences kodi'!$V$5:$V$222,'Visi kodi'!A130,'intervences kodi'!$J$5:$J$222,'Visi kodi'!$L$2)</f>
        <v>0</v>
      </c>
      <c r="M130" s="86">
        <f t="shared" si="11"/>
        <v>0</v>
      </c>
      <c r="N130" s="86"/>
      <c r="O130" s="86"/>
    </row>
    <row r="131" spans="1:15" ht="11.15" customHeight="1" x14ac:dyDescent="0.2">
      <c r="A131" s="168">
        <v>124</v>
      </c>
      <c r="B131" s="64" t="s">
        <v>423</v>
      </c>
      <c r="C131" s="56">
        <v>0</v>
      </c>
      <c r="D131" s="56">
        <v>0</v>
      </c>
      <c r="F131" s="108">
        <f>SUMIFS('intervences kodi'!$M$5:$M$222,'intervences kodi'!$L$5:$L$222,'Visi kodi'!A131,'intervences kodi'!$J$5:$J$222,'Visi kodi'!$F$2)+SUMIFS('intervences kodi'!$O$5:$O$222,'intervences kodi'!$N$5:$N$222,'Visi kodi'!A131,'intervences kodi'!$J$5:$J$222,'Visi kodi'!$F$2)+SUMIFS('intervences kodi'!$Q$5:$Q$222,'intervences kodi'!$P$5:$P$222,'Visi kodi'!A131,'intervences kodi'!$J$5:$J$222,'Visi kodi'!$F$2)+SUMIFS('intervences kodi'!$S$5:$S$222,'intervences kodi'!$R$5:$R$222,'Visi kodi'!A131,'intervences kodi'!$J$5:$J$222,'Visi kodi'!$F$2)+SUMIFS('intervences kodi'!$U$5:$U$222,'intervences kodi'!$T$5:$T$222,'Visi kodi'!A131,'intervences kodi'!$J$5:$J$222,'Visi kodi'!$F$2)+SUMIFS('intervences kodi'!$W$5:$W$222,'intervences kodi'!$V$5:$V$222,'Visi kodi'!A131,'intervences kodi'!$J$5:$J$222,'Visi kodi'!$F$2)</f>
        <v>30832926</v>
      </c>
      <c r="G131" s="108">
        <f>SUMIFS('intervences kodi'!$M$5:$M$222,'intervences kodi'!$L$5:$L$222,'Visi kodi'!A131,'intervences kodi'!$J$5:$J$222,'Visi kodi'!$G$2)+SUMIFS('intervences kodi'!$O$5:$O$222,'intervences kodi'!$N$5:$N$222,'Visi kodi'!A131,'intervences kodi'!$J$5:$J$222,'Visi kodi'!$G$2)+SUMIFS('intervences kodi'!$Q$5:$Q$222,'intervences kodi'!$P$5:$P$222,'Visi kodi'!A131,'intervences kodi'!$J$5:$J$222,'Visi kodi'!$G$2)+SUMIFS('intervences kodi'!$S$5:$S$222,'intervences kodi'!$R$5:$R$222,'Visi kodi'!A131,'intervences kodi'!$J$5:$J$222,'Visi kodi'!$G$2)+SUMIFS('intervences kodi'!$U$5:$U$222,'intervences kodi'!$T$5:$T$222,'Visi kodi'!A131,'intervences kodi'!$J$5:$J$222,'Visi kodi'!$G$2)+SUMIFS('intervences kodi'!$W$5:$W$222,'intervences kodi'!$V$5:$V$222,'Visi kodi'!A131,'intervences kodi'!$J$5:$J$222,'Visi kodi'!$G$2)</f>
        <v>0</v>
      </c>
      <c r="H131" s="108">
        <f t="shared" si="6"/>
        <v>0</v>
      </c>
      <c r="I131" s="108">
        <f t="shared" si="7"/>
        <v>0</v>
      </c>
      <c r="J131" s="108">
        <f t="shared" si="8"/>
        <v>0</v>
      </c>
      <c r="K131" s="169">
        <f t="shared" si="9"/>
        <v>0</v>
      </c>
      <c r="L131" s="108">
        <f>SUMIFS('intervences kodi'!$M$5:$M$222,'intervences kodi'!$L$5:$L$222,'Visi kodi'!A131,'intervences kodi'!$J$5:$J$222,'Visi kodi'!$L$2)+SUMIFS('intervences kodi'!$M$5:$M$222,'intervences kodi'!$N$5:$N$222,'Visi kodi'!A131,'intervences kodi'!$J$5:$J$222,'Visi kodi'!$L$2)+SUMIFS('intervences kodi'!$M$5:$M$222,'intervences kodi'!$P$5:$P$222,'Visi kodi'!A131,'intervences kodi'!$J$5:$J$222,'Visi kodi'!$L$2)+SUMIFS('intervences kodi'!$M$5:$M$222,'intervences kodi'!$R$5:$R$222,'Visi kodi'!A131,'intervences kodi'!$J$5:$J$222,'Visi kodi'!$L$2)+SUMIFS('intervences kodi'!$M$5:$M$222,'intervences kodi'!$T$5:$T$222,'Visi kodi'!A131,'intervences kodi'!$J$5:$J$222,'Visi kodi'!$L$2)+SUMIFS('intervences kodi'!$M$5:$M$222,'intervences kodi'!$V$5:$V$222,'Visi kodi'!A131,'intervences kodi'!$J$5:$J$222,'Visi kodi'!$L$2)</f>
        <v>0</v>
      </c>
      <c r="M131" s="86">
        <f t="shared" si="11"/>
        <v>0</v>
      </c>
      <c r="N131" s="86"/>
      <c r="O131" s="86"/>
    </row>
    <row r="132" spans="1:15" ht="11.15" customHeight="1" x14ac:dyDescent="0.2">
      <c r="A132" s="168">
        <v>125</v>
      </c>
      <c r="B132" s="171" t="s">
        <v>424</v>
      </c>
      <c r="C132" s="170">
        <v>0</v>
      </c>
      <c r="D132" s="170">
        <v>0</v>
      </c>
      <c r="F132" s="108">
        <f>SUMIFS('intervences kodi'!$M$5:$M$222,'intervences kodi'!$L$5:$L$222,'Visi kodi'!A132,'intervences kodi'!$J$5:$J$222,'Visi kodi'!$F$2)+SUMIFS('intervences kodi'!$O$5:$O$222,'intervences kodi'!$N$5:$N$222,'Visi kodi'!A132,'intervences kodi'!$J$5:$J$222,'Visi kodi'!$F$2)+SUMIFS('intervences kodi'!$Q$5:$Q$222,'intervences kodi'!$P$5:$P$222,'Visi kodi'!A132,'intervences kodi'!$J$5:$J$222,'Visi kodi'!$F$2)+SUMIFS('intervences kodi'!$S$5:$S$222,'intervences kodi'!$R$5:$R$222,'Visi kodi'!A132,'intervences kodi'!$J$5:$J$222,'Visi kodi'!$F$2)+SUMIFS('intervences kodi'!$U$5:$U$222,'intervences kodi'!$T$5:$T$222,'Visi kodi'!A132,'intervences kodi'!$J$5:$J$222,'Visi kodi'!$F$2)+SUMIFS('intervences kodi'!$W$5:$W$222,'intervences kodi'!$V$5:$V$222,'Visi kodi'!A132,'intervences kodi'!$J$5:$J$222,'Visi kodi'!$F$2)</f>
        <v>0</v>
      </c>
      <c r="G132" s="108">
        <f>SUMIFS('intervences kodi'!$M$5:$M$222,'intervences kodi'!$L$5:$L$222,'Visi kodi'!A132,'intervences kodi'!$J$5:$J$222,'Visi kodi'!$G$2)+SUMIFS('intervences kodi'!$O$5:$O$222,'intervences kodi'!$N$5:$N$222,'Visi kodi'!A132,'intervences kodi'!$J$5:$J$222,'Visi kodi'!$G$2)+SUMIFS('intervences kodi'!$Q$5:$Q$222,'intervences kodi'!$P$5:$P$222,'Visi kodi'!A132,'intervences kodi'!$J$5:$J$222,'Visi kodi'!$G$2)+SUMIFS('intervences kodi'!$S$5:$S$222,'intervences kodi'!$R$5:$R$222,'Visi kodi'!A132,'intervences kodi'!$J$5:$J$222,'Visi kodi'!$G$2)+SUMIFS('intervences kodi'!$U$5:$U$222,'intervences kodi'!$T$5:$T$222,'Visi kodi'!A132,'intervences kodi'!$J$5:$J$222,'Visi kodi'!$G$2)+SUMIFS('intervences kodi'!$W$5:$W$222,'intervences kodi'!$V$5:$V$222,'Visi kodi'!A132,'intervences kodi'!$J$5:$J$222,'Visi kodi'!$G$2)</f>
        <v>0</v>
      </c>
      <c r="H132" s="108">
        <f t="shared" si="6"/>
        <v>0</v>
      </c>
      <c r="I132" s="108">
        <f t="shared" si="7"/>
        <v>0</v>
      </c>
      <c r="J132" s="108">
        <f t="shared" si="8"/>
        <v>0</v>
      </c>
      <c r="K132" s="169">
        <f t="shared" si="9"/>
        <v>0</v>
      </c>
      <c r="L132" s="108">
        <f>SUMIFS('intervences kodi'!$M$5:$M$222,'intervences kodi'!$L$5:$L$222,'Visi kodi'!A132,'intervences kodi'!$J$5:$J$222,'Visi kodi'!$L$2)+SUMIFS('intervences kodi'!$M$5:$M$222,'intervences kodi'!$N$5:$N$222,'Visi kodi'!A132,'intervences kodi'!$J$5:$J$222,'Visi kodi'!$L$2)+SUMIFS('intervences kodi'!$M$5:$M$222,'intervences kodi'!$P$5:$P$222,'Visi kodi'!A132,'intervences kodi'!$J$5:$J$222,'Visi kodi'!$L$2)+SUMIFS('intervences kodi'!$M$5:$M$222,'intervences kodi'!$R$5:$R$222,'Visi kodi'!A132,'intervences kodi'!$J$5:$J$222,'Visi kodi'!$L$2)+SUMIFS('intervences kodi'!$M$5:$M$222,'intervences kodi'!$T$5:$T$222,'Visi kodi'!A132,'intervences kodi'!$J$5:$J$222,'Visi kodi'!$L$2)+SUMIFS('intervences kodi'!$M$5:$M$222,'intervences kodi'!$V$5:$V$222,'Visi kodi'!A132,'intervences kodi'!$J$5:$J$222,'Visi kodi'!$L$2)</f>
        <v>0</v>
      </c>
      <c r="M132" s="86">
        <f t="shared" si="11"/>
        <v>0</v>
      </c>
      <c r="N132" s="86"/>
      <c r="O132" s="86"/>
    </row>
    <row r="133" spans="1:15" ht="11.15" customHeight="1" x14ac:dyDescent="0.2">
      <c r="A133" s="168">
        <v>126</v>
      </c>
      <c r="B133" s="64" t="s">
        <v>425</v>
      </c>
      <c r="C133" s="56">
        <v>0</v>
      </c>
      <c r="D133" s="56">
        <v>0</v>
      </c>
      <c r="F133" s="108">
        <f>SUMIFS('intervences kodi'!$M$5:$M$222,'intervences kodi'!$L$5:$L$222,'Visi kodi'!A133,'intervences kodi'!$J$5:$J$222,'Visi kodi'!$F$2)+SUMIFS('intervences kodi'!$O$5:$O$222,'intervences kodi'!$N$5:$N$222,'Visi kodi'!A133,'intervences kodi'!$J$5:$J$222,'Visi kodi'!$F$2)+SUMIFS('intervences kodi'!$Q$5:$Q$222,'intervences kodi'!$P$5:$P$222,'Visi kodi'!A133,'intervences kodi'!$J$5:$J$222,'Visi kodi'!$F$2)+SUMIFS('intervences kodi'!$S$5:$S$222,'intervences kodi'!$R$5:$R$222,'Visi kodi'!A133,'intervences kodi'!$J$5:$J$222,'Visi kodi'!$F$2)+SUMIFS('intervences kodi'!$U$5:$U$222,'intervences kodi'!$T$5:$T$222,'Visi kodi'!A133,'intervences kodi'!$J$5:$J$222,'Visi kodi'!$F$2)+SUMIFS('intervences kodi'!$W$5:$W$222,'intervences kodi'!$V$5:$V$222,'Visi kodi'!A133,'intervences kodi'!$J$5:$J$222,'Visi kodi'!$F$2)</f>
        <v>70252500</v>
      </c>
      <c r="G133" s="108">
        <f>SUMIFS('intervences kodi'!$M$5:$M$222,'intervences kodi'!$L$5:$L$222,'Visi kodi'!A133,'intervences kodi'!$J$5:$J$222,'Visi kodi'!$G$2)+SUMIFS('intervences kodi'!$O$5:$O$222,'intervences kodi'!$N$5:$N$222,'Visi kodi'!A133,'intervences kodi'!$J$5:$J$222,'Visi kodi'!$G$2)+SUMIFS('intervences kodi'!$Q$5:$Q$222,'intervences kodi'!$P$5:$P$222,'Visi kodi'!A133,'intervences kodi'!$J$5:$J$222,'Visi kodi'!$G$2)+SUMIFS('intervences kodi'!$S$5:$S$222,'intervences kodi'!$R$5:$R$222,'Visi kodi'!A133,'intervences kodi'!$J$5:$J$222,'Visi kodi'!$G$2)+SUMIFS('intervences kodi'!$U$5:$U$222,'intervences kodi'!$T$5:$T$222,'Visi kodi'!A133,'intervences kodi'!$J$5:$J$222,'Visi kodi'!$G$2)+SUMIFS('intervences kodi'!$W$5:$W$222,'intervences kodi'!$V$5:$V$222,'Visi kodi'!A133,'intervences kodi'!$J$5:$J$222,'Visi kodi'!$G$2)</f>
        <v>0</v>
      </c>
      <c r="H133" s="108">
        <f t="shared" ref="H133:H193" si="12">F133*C133</f>
        <v>0</v>
      </c>
      <c r="I133" s="108">
        <f t="shared" ref="I133:I193" si="13">G133*C133</f>
        <v>0</v>
      </c>
      <c r="J133" s="108">
        <f t="shared" ref="J133:J193" si="14">F133*D133</f>
        <v>0</v>
      </c>
      <c r="K133" s="169">
        <f t="shared" ref="K133:K193" si="15">G133*D133</f>
        <v>0</v>
      </c>
      <c r="L133" s="108">
        <f>SUMIFS('intervences kodi'!$M$5:$M$222,'intervences kodi'!$L$5:$L$222,'Visi kodi'!A133,'intervences kodi'!$J$5:$J$222,'Visi kodi'!$L$2)+SUMIFS('intervences kodi'!$M$5:$M$222,'intervences kodi'!$N$5:$N$222,'Visi kodi'!A133,'intervences kodi'!$J$5:$J$222,'Visi kodi'!$L$2)+SUMIFS('intervences kodi'!$M$5:$M$222,'intervences kodi'!$P$5:$P$222,'Visi kodi'!A133,'intervences kodi'!$J$5:$J$222,'Visi kodi'!$L$2)+SUMIFS('intervences kodi'!$M$5:$M$222,'intervences kodi'!$R$5:$R$222,'Visi kodi'!A133,'intervences kodi'!$J$5:$J$222,'Visi kodi'!$L$2)+SUMIFS('intervences kodi'!$M$5:$M$222,'intervences kodi'!$T$5:$T$222,'Visi kodi'!A133,'intervences kodi'!$J$5:$J$222,'Visi kodi'!$L$2)+SUMIFS('intervences kodi'!$M$5:$M$222,'intervences kodi'!$V$5:$V$222,'Visi kodi'!A133,'intervences kodi'!$J$5:$J$222,'Visi kodi'!$L$2)</f>
        <v>0</v>
      </c>
      <c r="M133" s="86">
        <f t="shared" si="11"/>
        <v>0</v>
      </c>
      <c r="N133" s="86"/>
      <c r="O133" s="86"/>
    </row>
    <row r="134" spans="1:15" ht="11.15" customHeight="1" x14ac:dyDescent="0.2">
      <c r="A134" s="168">
        <v>127</v>
      </c>
      <c r="B134" s="64" t="s">
        <v>426</v>
      </c>
      <c r="C134" s="56">
        <v>0</v>
      </c>
      <c r="D134" s="56">
        <v>0</v>
      </c>
      <c r="F134" s="108">
        <f>SUMIFS('intervences kodi'!$M$5:$M$222,'intervences kodi'!$L$5:$L$222,'Visi kodi'!A134,'intervences kodi'!$J$5:$J$222,'Visi kodi'!$F$2)+SUMIFS('intervences kodi'!$O$5:$O$222,'intervences kodi'!$N$5:$N$222,'Visi kodi'!A134,'intervences kodi'!$J$5:$J$222,'Visi kodi'!$F$2)+SUMIFS('intervences kodi'!$Q$5:$Q$222,'intervences kodi'!$P$5:$P$222,'Visi kodi'!A134,'intervences kodi'!$J$5:$J$222,'Visi kodi'!$F$2)+SUMIFS('intervences kodi'!$S$5:$S$222,'intervences kodi'!$R$5:$R$222,'Visi kodi'!A134,'intervences kodi'!$J$5:$J$222,'Visi kodi'!$F$2)+SUMIFS('intervences kodi'!$U$5:$U$222,'intervences kodi'!$T$5:$T$222,'Visi kodi'!A134,'intervences kodi'!$J$5:$J$222,'Visi kodi'!$F$2)+SUMIFS('intervences kodi'!$W$5:$W$222,'intervences kodi'!$V$5:$V$222,'Visi kodi'!A134,'intervences kodi'!$J$5:$J$222,'Visi kodi'!$F$2)</f>
        <v>34029263</v>
      </c>
      <c r="G134" s="108">
        <f>SUMIFS('intervences kodi'!$M$5:$M$222,'intervences kodi'!$L$5:$L$222,'Visi kodi'!A134,'intervences kodi'!$J$5:$J$222,'Visi kodi'!$G$2)+SUMIFS('intervences kodi'!$O$5:$O$222,'intervences kodi'!$N$5:$N$222,'Visi kodi'!A134,'intervences kodi'!$J$5:$J$222,'Visi kodi'!$G$2)+SUMIFS('intervences kodi'!$Q$5:$Q$222,'intervences kodi'!$P$5:$P$222,'Visi kodi'!A134,'intervences kodi'!$J$5:$J$222,'Visi kodi'!$G$2)+SUMIFS('intervences kodi'!$S$5:$S$222,'intervences kodi'!$R$5:$R$222,'Visi kodi'!A134,'intervences kodi'!$J$5:$J$222,'Visi kodi'!$G$2)+SUMIFS('intervences kodi'!$U$5:$U$222,'intervences kodi'!$T$5:$T$222,'Visi kodi'!A134,'intervences kodi'!$J$5:$J$222,'Visi kodi'!$G$2)+SUMIFS('intervences kodi'!$W$5:$W$222,'intervences kodi'!$V$5:$V$222,'Visi kodi'!A134,'intervences kodi'!$J$5:$J$222,'Visi kodi'!$G$2)</f>
        <v>0</v>
      </c>
      <c r="H134" s="108">
        <f t="shared" si="12"/>
        <v>0</v>
      </c>
      <c r="I134" s="108">
        <f t="shared" si="13"/>
        <v>0</v>
      </c>
      <c r="J134" s="108">
        <f t="shared" si="14"/>
        <v>0</v>
      </c>
      <c r="K134" s="169">
        <f t="shared" si="15"/>
        <v>0</v>
      </c>
      <c r="L134" s="108">
        <f>SUMIFS('intervences kodi'!$M$5:$M$222,'intervences kodi'!$L$5:$L$222,'Visi kodi'!A134,'intervences kodi'!$J$5:$J$222,'Visi kodi'!$L$2)+SUMIFS('intervences kodi'!$M$5:$M$222,'intervences kodi'!$N$5:$N$222,'Visi kodi'!A134,'intervences kodi'!$J$5:$J$222,'Visi kodi'!$L$2)+SUMIFS('intervences kodi'!$M$5:$M$222,'intervences kodi'!$P$5:$P$222,'Visi kodi'!A134,'intervences kodi'!$J$5:$J$222,'Visi kodi'!$L$2)+SUMIFS('intervences kodi'!$M$5:$M$222,'intervences kodi'!$R$5:$R$222,'Visi kodi'!A134,'intervences kodi'!$J$5:$J$222,'Visi kodi'!$L$2)+SUMIFS('intervences kodi'!$M$5:$M$222,'intervences kodi'!$T$5:$T$222,'Visi kodi'!A134,'intervences kodi'!$J$5:$J$222,'Visi kodi'!$L$2)+SUMIFS('intervences kodi'!$M$5:$M$222,'intervences kodi'!$V$5:$V$222,'Visi kodi'!A134,'intervences kodi'!$J$5:$J$222,'Visi kodi'!$L$2)</f>
        <v>0</v>
      </c>
      <c r="M134" s="86">
        <f t="shared" si="11"/>
        <v>0</v>
      </c>
      <c r="N134" s="86"/>
      <c r="O134" s="86"/>
    </row>
    <row r="135" spans="1:15" ht="11.15" customHeight="1" x14ac:dyDescent="0.2">
      <c r="A135" s="168">
        <v>128</v>
      </c>
      <c r="B135" s="64" t="s">
        <v>427</v>
      </c>
      <c r="C135" s="56">
        <v>0</v>
      </c>
      <c r="D135" s="56">
        <v>0</v>
      </c>
      <c r="F135" s="108">
        <f>SUMIFS('intervences kodi'!$M$5:$M$222,'intervences kodi'!$L$5:$L$222,'Visi kodi'!A135,'intervences kodi'!$J$5:$J$222,'Visi kodi'!$F$2)+SUMIFS('intervences kodi'!$O$5:$O$222,'intervences kodi'!$N$5:$N$222,'Visi kodi'!A135,'intervences kodi'!$J$5:$J$222,'Visi kodi'!$F$2)+SUMIFS('intervences kodi'!$Q$5:$Q$222,'intervences kodi'!$P$5:$P$222,'Visi kodi'!A135,'intervences kodi'!$J$5:$J$222,'Visi kodi'!$F$2)+SUMIFS('intervences kodi'!$S$5:$S$222,'intervences kodi'!$R$5:$R$222,'Visi kodi'!A135,'intervences kodi'!$J$5:$J$222,'Visi kodi'!$F$2)+SUMIFS('intervences kodi'!$U$5:$U$222,'intervences kodi'!$T$5:$T$222,'Visi kodi'!A135,'intervences kodi'!$J$5:$J$222,'Visi kodi'!$F$2)+SUMIFS('intervences kodi'!$W$5:$W$222,'intervences kodi'!$V$5:$V$222,'Visi kodi'!A135,'intervences kodi'!$J$5:$J$222,'Visi kodi'!$F$2)</f>
        <v>48176730</v>
      </c>
      <c r="G135" s="108">
        <f>SUMIFS('intervences kodi'!$M$5:$M$222,'intervences kodi'!$L$5:$L$222,'Visi kodi'!A135,'intervences kodi'!$J$5:$J$222,'Visi kodi'!$G$2)+SUMIFS('intervences kodi'!$O$5:$O$222,'intervences kodi'!$N$5:$N$222,'Visi kodi'!A135,'intervences kodi'!$J$5:$J$222,'Visi kodi'!$G$2)+SUMIFS('intervences kodi'!$Q$5:$Q$222,'intervences kodi'!$P$5:$P$222,'Visi kodi'!A135,'intervences kodi'!$J$5:$J$222,'Visi kodi'!$G$2)+SUMIFS('intervences kodi'!$S$5:$S$222,'intervences kodi'!$R$5:$R$222,'Visi kodi'!A135,'intervences kodi'!$J$5:$J$222,'Visi kodi'!$G$2)+SUMIFS('intervences kodi'!$U$5:$U$222,'intervences kodi'!$T$5:$T$222,'Visi kodi'!A135,'intervences kodi'!$J$5:$J$222,'Visi kodi'!$G$2)+SUMIFS('intervences kodi'!$W$5:$W$222,'intervences kodi'!$V$5:$V$222,'Visi kodi'!A135,'intervences kodi'!$J$5:$J$222,'Visi kodi'!$G$2)</f>
        <v>0</v>
      </c>
      <c r="H135" s="108">
        <f t="shared" si="12"/>
        <v>0</v>
      </c>
      <c r="I135" s="108">
        <f t="shared" si="13"/>
        <v>0</v>
      </c>
      <c r="J135" s="108">
        <f t="shared" si="14"/>
        <v>0</v>
      </c>
      <c r="K135" s="169">
        <f t="shared" si="15"/>
        <v>0</v>
      </c>
      <c r="L135" s="108">
        <f>SUMIFS('intervences kodi'!$M$5:$M$222,'intervences kodi'!$L$5:$L$222,'Visi kodi'!A135,'intervences kodi'!$J$5:$J$222,'Visi kodi'!$L$2)+SUMIFS('intervences kodi'!$M$5:$M$222,'intervences kodi'!$N$5:$N$222,'Visi kodi'!A135,'intervences kodi'!$J$5:$J$222,'Visi kodi'!$L$2)+SUMIFS('intervences kodi'!$M$5:$M$222,'intervences kodi'!$P$5:$P$222,'Visi kodi'!A135,'intervences kodi'!$J$5:$J$222,'Visi kodi'!$L$2)+SUMIFS('intervences kodi'!$M$5:$M$222,'intervences kodi'!$R$5:$R$222,'Visi kodi'!A135,'intervences kodi'!$J$5:$J$222,'Visi kodi'!$L$2)+SUMIFS('intervences kodi'!$M$5:$M$222,'intervences kodi'!$T$5:$T$222,'Visi kodi'!A135,'intervences kodi'!$J$5:$J$222,'Visi kodi'!$L$2)+SUMIFS('intervences kodi'!$M$5:$M$222,'intervences kodi'!$V$5:$V$222,'Visi kodi'!A135,'intervences kodi'!$J$5:$J$222,'Visi kodi'!$L$2)</f>
        <v>0</v>
      </c>
      <c r="M135" s="86">
        <f t="shared" si="11"/>
        <v>0</v>
      </c>
      <c r="N135" s="86"/>
      <c r="O135" s="86"/>
    </row>
    <row r="136" spans="1:15" ht="11.15" customHeight="1" x14ac:dyDescent="0.2">
      <c r="A136" s="168">
        <v>129</v>
      </c>
      <c r="B136" s="171" t="s">
        <v>428</v>
      </c>
      <c r="C136" s="170">
        <v>0</v>
      </c>
      <c r="D136" s="170">
        <v>0</v>
      </c>
      <c r="F136" s="108">
        <f>SUMIFS('intervences kodi'!$M$5:$M$222,'intervences kodi'!$L$5:$L$222,'Visi kodi'!A136,'intervences kodi'!$J$5:$J$222,'Visi kodi'!$F$2)+SUMIFS('intervences kodi'!$O$5:$O$222,'intervences kodi'!$N$5:$N$222,'Visi kodi'!A136,'intervences kodi'!$J$5:$J$222,'Visi kodi'!$F$2)+SUMIFS('intervences kodi'!$Q$5:$Q$222,'intervences kodi'!$P$5:$P$222,'Visi kodi'!A136,'intervences kodi'!$J$5:$J$222,'Visi kodi'!$F$2)+SUMIFS('intervences kodi'!$S$5:$S$222,'intervences kodi'!$R$5:$R$222,'Visi kodi'!A136,'intervences kodi'!$J$5:$J$222,'Visi kodi'!$F$2)+SUMIFS('intervences kodi'!$U$5:$U$222,'intervences kodi'!$T$5:$T$222,'Visi kodi'!A136,'intervences kodi'!$J$5:$J$222,'Visi kodi'!$F$2)+SUMIFS('intervences kodi'!$W$5:$W$222,'intervences kodi'!$V$5:$V$222,'Visi kodi'!A136,'intervences kodi'!$J$5:$J$222,'Visi kodi'!$F$2)</f>
        <v>62452165</v>
      </c>
      <c r="G136" s="108">
        <f>SUMIFS('intervences kodi'!$M$5:$M$222,'intervences kodi'!$L$5:$L$222,'Visi kodi'!A136,'intervences kodi'!$J$5:$J$222,'Visi kodi'!$G$2)+SUMIFS('intervences kodi'!$O$5:$O$222,'intervences kodi'!$N$5:$N$222,'Visi kodi'!A136,'intervences kodi'!$J$5:$J$222,'Visi kodi'!$G$2)+SUMIFS('intervences kodi'!$Q$5:$Q$222,'intervences kodi'!$P$5:$P$222,'Visi kodi'!A136,'intervences kodi'!$J$5:$J$222,'Visi kodi'!$G$2)+SUMIFS('intervences kodi'!$S$5:$S$222,'intervences kodi'!$R$5:$R$222,'Visi kodi'!A136,'intervences kodi'!$J$5:$J$222,'Visi kodi'!$G$2)+SUMIFS('intervences kodi'!$U$5:$U$222,'intervences kodi'!$T$5:$T$222,'Visi kodi'!A136,'intervences kodi'!$J$5:$J$222,'Visi kodi'!$G$2)+SUMIFS('intervences kodi'!$W$5:$W$222,'intervences kodi'!$V$5:$V$222,'Visi kodi'!A136,'intervences kodi'!$J$5:$J$222,'Visi kodi'!$G$2)</f>
        <v>0</v>
      </c>
      <c r="H136" s="108">
        <f t="shared" si="12"/>
        <v>0</v>
      </c>
      <c r="I136" s="108">
        <f t="shared" si="13"/>
        <v>0</v>
      </c>
      <c r="J136" s="108">
        <f t="shared" si="14"/>
        <v>0</v>
      </c>
      <c r="K136" s="169">
        <f t="shared" si="15"/>
        <v>0</v>
      </c>
      <c r="L136" s="108">
        <f>SUMIFS('intervences kodi'!$M$5:$M$222,'intervences kodi'!$L$5:$L$222,'Visi kodi'!A136,'intervences kodi'!$J$5:$J$222,'Visi kodi'!$L$2)+SUMIFS('intervences kodi'!$M$5:$M$222,'intervences kodi'!$N$5:$N$222,'Visi kodi'!A136,'intervences kodi'!$J$5:$J$222,'Visi kodi'!$L$2)+SUMIFS('intervences kodi'!$M$5:$M$222,'intervences kodi'!$P$5:$P$222,'Visi kodi'!A136,'intervences kodi'!$J$5:$J$222,'Visi kodi'!$L$2)+SUMIFS('intervences kodi'!$M$5:$M$222,'intervences kodi'!$R$5:$R$222,'Visi kodi'!A136,'intervences kodi'!$J$5:$J$222,'Visi kodi'!$L$2)+SUMIFS('intervences kodi'!$M$5:$M$222,'intervences kodi'!$T$5:$T$222,'Visi kodi'!A136,'intervences kodi'!$J$5:$J$222,'Visi kodi'!$L$2)+SUMIFS('intervences kodi'!$M$5:$M$222,'intervences kodi'!$V$5:$V$222,'Visi kodi'!A136,'intervences kodi'!$J$5:$J$222,'Visi kodi'!$L$2)</f>
        <v>0</v>
      </c>
      <c r="M136" s="86">
        <f t="shared" si="11"/>
        <v>0</v>
      </c>
      <c r="N136" s="86"/>
      <c r="O136" s="86"/>
    </row>
    <row r="137" spans="1:15" ht="11.15" customHeight="1" x14ac:dyDescent="0.2">
      <c r="A137" s="168">
        <v>130</v>
      </c>
      <c r="B137" s="171" t="s">
        <v>429</v>
      </c>
      <c r="C137" s="170">
        <v>0</v>
      </c>
      <c r="D137" s="170">
        <v>0</v>
      </c>
      <c r="F137" s="108">
        <f>SUMIFS('intervences kodi'!$M$5:$M$222,'intervences kodi'!$L$5:$L$222,'Visi kodi'!A137,'intervences kodi'!$J$5:$J$222,'Visi kodi'!$F$2)+SUMIFS('intervences kodi'!$O$5:$O$222,'intervences kodi'!$N$5:$N$222,'Visi kodi'!A137,'intervences kodi'!$J$5:$J$222,'Visi kodi'!$F$2)+SUMIFS('intervences kodi'!$Q$5:$Q$222,'intervences kodi'!$P$5:$P$222,'Visi kodi'!A137,'intervences kodi'!$J$5:$J$222,'Visi kodi'!$F$2)+SUMIFS('intervences kodi'!$S$5:$S$222,'intervences kodi'!$R$5:$R$222,'Visi kodi'!A137,'intervences kodi'!$J$5:$J$222,'Visi kodi'!$F$2)+SUMIFS('intervences kodi'!$U$5:$U$222,'intervences kodi'!$T$5:$T$222,'Visi kodi'!A137,'intervences kodi'!$J$5:$J$222,'Visi kodi'!$F$2)+SUMIFS('intervences kodi'!$W$5:$W$222,'intervences kodi'!$V$5:$V$222,'Visi kodi'!A137,'intervences kodi'!$J$5:$J$222,'Visi kodi'!$F$2)</f>
        <v>500000</v>
      </c>
      <c r="G137" s="108">
        <f>SUMIFS('intervences kodi'!$M$5:$M$222,'intervences kodi'!$L$5:$L$222,'Visi kodi'!A137,'intervences kodi'!$J$5:$J$222,'Visi kodi'!$G$2)+SUMIFS('intervences kodi'!$O$5:$O$222,'intervences kodi'!$N$5:$N$222,'Visi kodi'!A137,'intervences kodi'!$J$5:$J$222,'Visi kodi'!$G$2)+SUMIFS('intervences kodi'!$Q$5:$Q$222,'intervences kodi'!$P$5:$P$222,'Visi kodi'!A137,'intervences kodi'!$J$5:$J$222,'Visi kodi'!$G$2)+SUMIFS('intervences kodi'!$S$5:$S$222,'intervences kodi'!$R$5:$R$222,'Visi kodi'!A137,'intervences kodi'!$J$5:$J$222,'Visi kodi'!$G$2)+SUMIFS('intervences kodi'!$U$5:$U$222,'intervences kodi'!$T$5:$T$222,'Visi kodi'!A137,'intervences kodi'!$J$5:$J$222,'Visi kodi'!$G$2)+SUMIFS('intervences kodi'!$W$5:$W$222,'intervences kodi'!$V$5:$V$222,'Visi kodi'!A137,'intervences kodi'!$J$5:$J$222,'Visi kodi'!$G$2)</f>
        <v>0</v>
      </c>
      <c r="H137" s="108">
        <f t="shared" si="12"/>
        <v>0</v>
      </c>
      <c r="I137" s="108">
        <f t="shared" si="13"/>
        <v>0</v>
      </c>
      <c r="J137" s="108">
        <f t="shared" si="14"/>
        <v>0</v>
      </c>
      <c r="K137" s="169">
        <f t="shared" si="15"/>
        <v>0</v>
      </c>
      <c r="L137" s="108">
        <f>SUMIFS('intervences kodi'!$M$5:$M$222,'intervences kodi'!$L$5:$L$222,'Visi kodi'!A137,'intervences kodi'!$J$5:$J$222,'Visi kodi'!$L$2)+SUMIFS('intervences kodi'!$M$5:$M$222,'intervences kodi'!$N$5:$N$222,'Visi kodi'!A137,'intervences kodi'!$J$5:$J$222,'Visi kodi'!$L$2)+SUMIFS('intervences kodi'!$M$5:$M$222,'intervences kodi'!$P$5:$P$222,'Visi kodi'!A137,'intervences kodi'!$J$5:$J$222,'Visi kodi'!$L$2)+SUMIFS('intervences kodi'!$M$5:$M$222,'intervences kodi'!$R$5:$R$222,'Visi kodi'!A137,'intervences kodi'!$J$5:$J$222,'Visi kodi'!$L$2)+SUMIFS('intervences kodi'!$M$5:$M$222,'intervences kodi'!$T$5:$T$222,'Visi kodi'!A137,'intervences kodi'!$J$5:$J$222,'Visi kodi'!$L$2)+SUMIFS('intervences kodi'!$M$5:$M$222,'intervences kodi'!$V$5:$V$222,'Visi kodi'!A137,'intervences kodi'!$J$5:$J$222,'Visi kodi'!$L$2)</f>
        <v>0</v>
      </c>
      <c r="M137" s="86">
        <f t="shared" si="11"/>
        <v>0</v>
      </c>
      <c r="N137" s="86"/>
      <c r="O137" s="86"/>
    </row>
    <row r="138" spans="1:15" ht="11.15" customHeight="1" x14ac:dyDescent="0.2">
      <c r="A138" s="168">
        <v>131</v>
      </c>
      <c r="B138" s="64" t="s">
        <v>599</v>
      </c>
      <c r="C138" s="170">
        <v>0</v>
      </c>
      <c r="D138" s="170">
        <v>0</v>
      </c>
      <c r="F138" s="108">
        <f>SUMIFS('intervences kodi'!$M$5:$M$222,'intervences kodi'!$L$5:$L$222,'Visi kodi'!A138,'intervences kodi'!$J$5:$J$222,'Visi kodi'!$F$2)+SUMIFS('intervences kodi'!$O$5:$O$222,'intervences kodi'!$N$5:$N$222,'Visi kodi'!A138,'intervences kodi'!$J$5:$J$222,'Visi kodi'!$F$2)+SUMIFS('intervences kodi'!$Q$5:$Q$222,'intervences kodi'!$P$5:$P$222,'Visi kodi'!A138,'intervences kodi'!$J$5:$J$222,'Visi kodi'!$F$2)+SUMIFS('intervences kodi'!$S$5:$S$222,'intervences kodi'!$R$5:$R$222,'Visi kodi'!A138,'intervences kodi'!$J$5:$J$222,'Visi kodi'!$F$2)+SUMIFS('intervences kodi'!$U$5:$U$222,'intervences kodi'!$T$5:$T$222,'Visi kodi'!A138,'intervences kodi'!$J$5:$J$222,'Visi kodi'!$F$2)+SUMIFS('intervences kodi'!$W$5:$W$222,'intervences kodi'!$V$5:$V$222,'Visi kodi'!A138,'intervences kodi'!$J$5:$J$222,'Visi kodi'!$F$2)</f>
        <v>21357724</v>
      </c>
      <c r="G138" s="108">
        <f>SUMIFS('intervences kodi'!$M$5:$M$222,'intervences kodi'!$L$5:$L$222,'Visi kodi'!A138,'intervences kodi'!$J$5:$J$222,'Visi kodi'!$G$2)+SUMIFS('intervences kodi'!$O$5:$O$222,'intervences kodi'!$N$5:$N$222,'Visi kodi'!A138,'intervences kodi'!$J$5:$J$222,'Visi kodi'!$G$2)+SUMIFS('intervences kodi'!$Q$5:$Q$222,'intervences kodi'!$P$5:$P$222,'Visi kodi'!A138,'intervences kodi'!$J$5:$J$222,'Visi kodi'!$G$2)+SUMIFS('intervences kodi'!$S$5:$S$222,'intervences kodi'!$R$5:$R$222,'Visi kodi'!A138,'intervences kodi'!$J$5:$J$222,'Visi kodi'!$G$2)+SUMIFS('intervences kodi'!$U$5:$U$222,'intervences kodi'!$T$5:$T$222,'Visi kodi'!A138,'intervences kodi'!$J$5:$J$222,'Visi kodi'!$G$2)+SUMIFS('intervences kodi'!$W$5:$W$222,'intervences kodi'!$V$5:$V$222,'Visi kodi'!A138,'intervences kodi'!$J$5:$J$222,'Visi kodi'!$G$2)</f>
        <v>0</v>
      </c>
      <c r="H138" s="108">
        <f t="shared" si="12"/>
        <v>0</v>
      </c>
      <c r="I138" s="108">
        <f t="shared" si="13"/>
        <v>0</v>
      </c>
      <c r="J138" s="108">
        <f t="shared" si="14"/>
        <v>0</v>
      </c>
      <c r="K138" s="169">
        <f t="shared" si="15"/>
        <v>0</v>
      </c>
      <c r="L138" s="108">
        <f>SUMIFS('intervences kodi'!$M$5:$M$222,'intervences kodi'!$L$5:$L$222,'Visi kodi'!A138,'intervences kodi'!$J$5:$J$222,'Visi kodi'!$L$2)+SUMIFS('intervences kodi'!$M$5:$M$222,'intervences kodi'!$N$5:$N$222,'Visi kodi'!A138,'intervences kodi'!$J$5:$J$222,'Visi kodi'!$L$2)+SUMIFS('intervences kodi'!$M$5:$M$222,'intervences kodi'!$P$5:$P$222,'Visi kodi'!A138,'intervences kodi'!$J$5:$J$222,'Visi kodi'!$L$2)+SUMIFS('intervences kodi'!$M$5:$M$222,'intervences kodi'!$R$5:$R$222,'Visi kodi'!A138,'intervences kodi'!$J$5:$J$222,'Visi kodi'!$L$2)+SUMIFS('intervences kodi'!$M$5:$M$222,'intervences kodi'!$T$5:$T$222,'Visi kodi'!A138,'intervences kodi'!$J$5:$J$222,'Visi kodi'!$L$2)+SUMIFS('intervences kodi'!$M$5:$M$222,'intervences kodi'!$V$5:$V$222,'Visi kodi'!A138,'intervences kodi'!$J$5:$J$222,'Visi kodi'!$L$2)</f>
        <v>0</v>
      </c>
      <c r="M138" s="86">
        <f t="shared" si="11"/>
        <v>0</v>
      </c>
      <c r="N138" s="86"/>
      <c r="O138" s="86"/>
    </row>
    <row r="139" spans="1:15" ht="11.15" customHeight="1" x14ac:dyDescent="0.2">
      <c r="A139" s="168">
        <v>132</v>
      </c>
      <c r="B139" s="171" t="s">
        <v>430</v>
      </c>
      <c r="C139" s="170">
        <v>0</v>
      </c>
      <c r="D139" s="170">
        <v>0</v>
      </c>
      <c r="F139" s="108">
        <f>SUMIFS('intervences kodi'!$M$5:$M$222,'intervences kodi'!$L$5:$L$222,'Visi kodi'!A139,'intervences kodi'!$J$5:$J$222,'Visi kodi'!$F$2)+SUMIFS('intervences kodi'!$O$5:$O$222,'intervences kodi'!$N$5:$N$222,'Visi kodi'!A139,'intervences kodi'!$J$5:$J$222,'Visi kodi'!$F$2)+SUMIFS('intervences kodi'!$Q$5:$Q$222,'intervences kodi'!$P$5:$P$222,'Visi kodi'!A139,'intervences kodi'!$J$5:$J$222,'Visi kodi'!$F$2)+SUMIFS('intervences kodi'!$S$5:$S$222,'intervences kodi'!$R$5:$R$222,'Visi kodi'!A139,'intervences kodi'!$J$5:$J$222,'Visi kodi'!$F$2)+SUMIFS('intervences kodi'!$U$5:$U$222,'intervences kodi'!$T$5:$T$222,'Visi kodi'!A139,'intervences kodi'!$J$5:$J$222,'Visi kodi'!$F$2)+SUMIFS('intervences kodi'!$W$5:$W$222,'intervences kodi'!$V$5:$V$222,'Visi kodi'!A139,'intervences kodi'!$J$5:$J$222,'Visi kodi'!$F$2)</f>
        <v>0</v>
      </c>
      <c r="G139" s="108">
        <f>SUMIFS('intervences kodi'!$M$5:$M$222,'intervences kodi'!$L$5:$L$222,'Visi kodi'!A139,'intervences kodi'!$J$5:$J$222,'Visi kodi'!$G$2)+SUMIFS('intervences kodi'!$O$5:$O$222,'intervences kodi'!$N$5:$N$222,'Visi kodi'!A139,'intervences kodi'!$J$5:$J$222,'Visi kodi'!$G$2)+SUMIFS('intervences kodi'!$Q$5:$Q$222,'intervences kodi'!$P$5:$P$222,'Visi kodi'!A139,'intervences kodi'!$J$5:$J$222,'Visi kodi'!$G$2)+SUMIFS('intervences kodi'!$S$5:$S$222,'intervences kodi'!$R$5:$R$222,'Visi kodi'!A139,'intervences kodi'!$J$5:$J$222,'Visi kodi'!$G$2)+SUMIFS('intervences kodi'!$U$5:$U$222,'intervences kodi'!$T$5:$T$222,'Visi kodi'!A139,'intervences kodi'!$J$5:$J$222,'Visi kodi'!$G$2)+SUMIFS('intervences kodi'!$W$5:$W$222,'intervences kodi'!$V$5:$V$222,'Visi kodi'!A139,'intervences kodi'!$J$5:$J$222,'Visi kodi'!$G$2)</f>
        <v>0</v>
      </c>
      <c r="H139" s="108">
        <f t="shared" si="12"/>
        <v>0</v>
      </c>
      <c r="I139" s="108">
        <f t="shared" si="13"/>
        <v>0</v>
      </c>
      <c r="J139" s="108">
        <f t="shared" si="14"/>
        <v>0</v>
      </c>
      <c r="K139" s="169">
        <f t="shared" si="15"/>
        <v>0</v>
      </c>
      <c r="L139" s="108">
        <f>SUMIFS('intervences kodi'!$M$5:$M$222,'intervences kodi'!$L$5:$L$222,'Visi kodi'!A139,'intervences kodi'!$J$5:$J$222,'Visi kodi'!$L$2)+SUMIFS('intervences kodi'!$M$5:$M$222,'intervences kodi'!$N$5:$N$222,'Visi kodi'!A139,'intervences kodi'!$J$5:$J$222,'Visi kodi'!$L$2)+SUMIFS('intervences kodi'!$M$5:$M$222,'intervences kodi'!$P$5:$P$222,'Visi kodi'!A139,'intervences kodi'!$J$5:$J$222,'Visi kodi'!$L$2)+SUMIFS('intervences kodi'!$M$5:$M$222,'intervences kodi'!$R$5:$R$222,'Visi kodi'!A139,'intervences kodi'!$J$5:$J$222,'Visi kodi'!$L$2)+SUMIFS('intervences kodi'!$M$5:$M$222,'intervences kodi'!$T$5:$T$222,'Visi kodi'!A139,'intervences kodi'!$J$5:$J$222,'Visi kodi'!$L$2)+SUMIFS('intervences kodi'!$M$5:$M$222,'intervences kodi'!$V$5:$V$222,'Visi kodi'!A139,'intervences kodi'!$J$5:$J$222,'Visi kodi'!$L$2)</f>
        <v>0</v>
      </c>
      <c r="M139" s="86">
        <f t="shared" si="11"/>
        <v>0</v>
      </c>
      <c r="N139" s="86"/>
      <c r="O139" s="86"/>
    </row>
    <row r="140" spans="1:15" ht="11.15" customHeight="1" x14ac:dyDescent="0.2">
      <c r="A140" s="168">
        <v>133</v>
      </c>
      <c r="B140" s="171" t="s">
        <v>431</v>
      </c>
      <c r="C140" s="170">
        <v>0</v>
      </c>
      <c r="D140" s="170">
        <v>0</v>
      </c>
      <c r="F140" s="108">
        <f>SUMIFS('intervences kodi'!$M$5:$M$222,'intervences kodi'!$L$5:$L$222,'Visi kodi'!A140,'intervences kodi'!$J$5:$J$222,'Visi kodi'!$F$2)+SUMIFS('intervences kodi'!$O$5:$O$222,'intervences kodi'!$N$5:$N$222,'Visi kodi'!A140,'intervences kodi'!$J$5:$J$222,'Visi kodi'!$F$2)+SUMIFS('intervences kodi'!$Q$5:$Q$222,'intervences kodi'!$P$5:$P$222,'Visi kodi'!A140,'intervences kodi'!$J$5:$J$222,'Visi kodi'!$F$2)+SUMIFS('intervences kodi'!$S$5:$S$222,'intervences kodi'!$R$5:$R$222,'Visi kodi'!A140,'intervences kodi'!$J$5:$J$222,'Visi kodi'!$F$2)+SUMIFS('intervences kodi'!$U$5:$U$222,'intervences kodi'!$T$5:$T$222,'Visi kodi'!A140,'intervences kodi'!$J$5:$J$222,'Visi kodi'!$F$2)+SUMIFS('intervences kodi'!$W$5:$W$222,'intervences kodi'!$V$5:$V$222,'Visi kodi'!A140,'intervences kodi'!$J$5:$J$222,'Visi kodi'!$F$2)</f>
        <v>0</v>
      </c>
      <c r="G140" s="108">
        <f>SUMIFS('intervences kodi'!$M$5:$M$222,'intervences kodi'!$L$5:$L$222,'Visi kodi'!A140,'intervences kodi'!$J$5:$J$222,'Visi kodi'!$G$2)+SUMIFS('intervences kodi'!$O$5:$O$222,'intervences kodi'!$N$5:$N$222,'Visi kodi'!A140,'intervences kodi'!$J$5:$J$222,'Visi kodi'!$G$2)+SUMIFS('intervences kodi'!$Q$5:$Q$222,'intervences kodi'!$P$5:$P$222,'Visi kodi'!A140,'intervences kodi'!$J$5:$J$222,'Visi kodi'!$G$2)+SUMIFS('intervences kodi'!$S$5:$S$222,'intervences kodi'!$R$5:$R$222,'Visi kodi'!A140,'intervences kodi'!$J$5:$J$222,'Visi kodi'!$G$2)+SUMIFS('intervences kodi'!$U$5:$U$222,'intervences kodi'!$T$5:$T$222,'Visi kodi'!A140,'intervences kodi'!$J$5:$J$222,'Visi kodi'!$G$2)+SUMIFS('intervences kodi'!$W$5:$W$222,'intervences kodi'!$V$5:$V$222,'Visi kodi'!A140,'intervences kodi'!$J$5:$J$222,'Visi kodi'!$G$2)</f>
        <v>0</v>
      </c>
      <c r="H140" s="108">
        <f t="shared" si="12"/>
        <v>0</v>
      </c>
      <c r="I140" s="108">
        <f t="shared" si="13"/>
        <v>0</v>
      </c>
      <c r="J140" s="108">
        <f t="shared" si="14"/>
        <v>0</v>
      </c>
      <c r="K140" s="169">
        <f t="shared" si="15"/>
        <v>0</v>
      </c>
      <c r="L140" s="108">
        <f>SUMIFS('intervences kodi'!$M$5:$M$222,'intervences kodi'!$L$5:$L$222,'Visi kodi'!A140,'intervences kodi'!$J$5:$J$222,'Visi kodi'!$L$2)+SUMIFS('intervences kodi'!$M$5:$M$222,'intervences kodi'!$N$5:$N$222,'Visi kodi'!A140,'intervences kodi'!$J$5:$J$222,'Visi kodi'!$L$2)+SUMIFS('intervences kodi'!$M$5:$M$222,'intervences kodi'!$P$5:$P$222,'Visi kodi'!A140,'intervences kodi'!$J$5:$J$222,'Visi kodi'!$L$2)+SUMIFS('intervences kodi'!$M$5:$M$222,'intervences kodi'!$R$5:$R$222,'Visi kodi'!A140,'intervences kodi'!$J$5:$J$222,'Visi kodi'!$L$2)+SUMIFS('intervences kodi'!$M$5:$M$222,'intervences kodi'!$T$5:$T$222,'Visi kodi'!A140,'intervences kodi'!$J$5:$J$222,'Visi kodi'!$L$2)+SUMIFS('intervences kodi'!$M$5:$M$222,'intervences kodi'!$V$5:$V$222,'Visi kodi'!A140,'intervences kodi'!$J$5:$J$222,'Visi kodi'!$L$2)</f>
        <v>0</v>
      </c>
      <c r="M140" s="86">
        <f t="shared" si="11"/>
        <v>0</v>
      </c>
      <c r="N140" s="86"/>
      <c r="O140" s="86"/>
    </row>
    <row r="141" spans="1:15" ht="11.15" customHeight="1" x14ac:dyDescent="0.2">
      <c r="A141" s="168">
        <v>134</v>
      </c>
      <c r="B141" s="171" t="s">
        <v>432</v>
      </c>
      <c r="C141" s="170">
        <v>0</v>
      </c>
      <c r="D141" s="170">
        <v>0</v>
      </c>
      <c r="F141" s="108">
        <f>SUMIFS('intervences kodi'!$M$5:$M$222,'intervences kodi'!$L$5:$L$222,'Visi kodi'!A141,'intervences kodi'!$J$5:$J$222,'Visi kodi'!$F$2)+SUMIFS('intervences kodi'!$O$5:$O$222,'intervences kodi'!$N$5:$N$222,'Visi kodi'!A141,'intervences kodi'!$J$5:$J$222,'Visi kodi'!$F$2)+SUMIFS('intervences kodi'!$Q$5:$Q$222,'intervences kodi'!$P$5:$P$222,'Visi kodi'!A141,'intervences kodi'!$J$5:$J$222,'Visi kodi'!$F$2)+SUMIFS('intervences kodi'!$S$5:$S$222,'intervences kodi'!$R$5:$R$222,'Visi kodi'!A141,'intervences kodi'!$J$5:$J$222,'Visi kodi'!$F$2)+SUMIFS('intervences kodi'!$U$5:$U$222,'intervences kodi'!$T$5:$T$222,'Visi kodi'!A141,'intervences kodi'!$J$5:$J$222,'Visi kodi'!$F$2)+SUMIFS('intervences kodi'!$W$5:$W$222,'intervences kodi'!$V$5:$V$222,'Visi kodi'!A141,'intervences kodi'!$J$5:$J$222,'Visi kodi'!$F$2)</f>
        <v>0</v>
      </c>
      <c r="G141" s="108">
        <f>SUMIFS('intervences kodi'!$M$5:$M$222,'intervences kodi'!$L$5:$L$222,'Visi kodi'!A141,'intervences kodi'!$J$5:$J$222,'Visi kodi'!$G$2)+SUMIFS('intervences kodi'!$O$5:$O$222,'intervences kodi'!$N$5:$N$222,'Visi kodi'!A141,'intervences kodi'!$J$5:$J$222,'Visi kodi'!$G$2)+SUMIFS('intervences kodi'!$Q$5:$Q$222,'intervences kodi'!$P$5:$P$222,'Visi kodi'!A141,'intervences kodi'!$J$5:$J$222,'Visi kodi'!$G$2)+SUMIFS('intervences kodi'!$S$5:$S$222,'intervences kodi'!$R$5:$R$222,'Visi kodi'!A141,'intervences kodi'!$J$5:$J$222,'Visi kodi'!$G$2)+SUMIFS('intervences kodi'!$U$5:$U$222,'intervences kodi'!$T$5:$T$222,'Visi kodi'!A141,'intervences kodi'!$J$5:$J$222,'Visi kodi'!$G$2)+SUMIFS('intervences kodi'!$W$5:$W$222,'intervences kodi'!$V$5:$V$222,'Visi kodi'!A141,'intervences kodi'!$J$5:$J$222,'Visi kodi'!$G$2)</f>
        <v>0</v>
      </c>
      <c r="H141" s="108">
        <f t="shared" si="12"/>
        <v>0</v>
      </c>
      <c r="I141" s="108">
        <f t="shared" si="13"/>
        <v>0</v>
      </c>
      <c r="J141" s="108">
        <f t="shared" si="14"/>
        <v>0</v>
      </c>
      <c r="K141" s="169">
        <f t="shared" si="15"/>
        <v>0</v>
      </c>
      <c r="L141" s="108">
        <f>SUMIFS('intervences kodi'!$M$5:$M$222,'intervences kodi'!$L$5:$L$222,'Visi kodi'!A141,'intervences kodi'!$J$5:$J$222,'Visi kodi'!$L$2)+SUMIFS('intervences kodi'!$M$5:$M$222,'intervences kodi'!$N$5:$N$222,'Visi kodi'!A141,'intervences kodi'!$J$5:$J$222,'Visi kodi'!$L$2)+SUMIFS('intervences kodi'!$M$5:$M$222,'intervences kodi'!$P$5:$P$222,'Visi kodi'!A141,'intervences kodi'!$J$5:$J$222,'Visi kodi'!$L$2)+SUMIFS('intervences kodi'!$M$5:$M$222,'intervences kodi'!$R$5:$R$222,'Visi kodi'!A141,'intervences kodi'!$J$5:$J$222,'Visi kodi'!$L$2)+SUMIFS('intervences kodi'!$M$5:$M$222,'intervences kodi'!$T$5:$T$222,'Visi kodi'!A141,'intervences kodi'!$J$5:$J$222,'Visi kodi'!$L$2)+SUMIFS('intervences kodi'!$M$5:$M$222,'intervences kodi'!$V$5:$V$222,'Visi kodi'!A141,'intervences kodi'!$J$5:$J$222,'Visi kodi'!$L$2)</f>
        <v>0</v>
      </c>
      <c r="M141" s="86">
        <f t="shared" si="11"/>
        <v>0</v>
      </c>
      <c r="N141" s="86"/>
      <c r="O141" s="86"/>
    </row>
    <row r="142" spans="1:15" ht="11.15" customHeight="1" x14ac:dyDescent="0.2">
      <c r="A142" s="168">
        <v>135</v>
      </c>
      <c r="B142" s="171" t="s">
        <v>433</v>
      </c>
      <c r="C142" s="170">
        <v>0</v>
      </c>
      <c r="D142" s="170">
        <v>0</v>
      </c>
      <c r="F142" s="108">
        <f>SUMIFS('intervences kodi'!$M$5:$M$222,'intervences kodi'!$L$5:$L$222,'Visi kodi'!A142,'intervences kodi'!$J$5:$J$222,'Visi kodi'!$F$2)+SUMIFS('intervences kodi'!$O$5:$O$222,'intervences kodi'!$N$5:$N$222,'Visi kodi'!A142,'intervences kodi'!$J$5:$J$222,'Visi kodi'!$F$2)+SUMIFS('intervences kodi'!$Q$5:$Q$222,'intervences kodi'!$P$5:$P$222,'Visi kodi'!A142,'intervences kodi'!$J$5:$J$222,'Visi kodi'!$F$2)+SUMIFS('intervences kodi'!$S$5:$S$222,'intervences kodi'!$R$5:$R$222,'Visi kodi'!A142,'intervences kodi'!$J$5:$J$222,'Visi kodi'!$F$2)+SUMIFS('intervences kodi'!$U$5:$U$222,'intervences kodi'!$T$5:$T$222,'Visi kodi'!A142,'intervences kodi'!$J$5:$J$222,'Visi kodi'!$F$2)+SUMIFS('intervences kodi'!$W$5:$W$222,'intervences kodi'!$V$5:$V$222,'Visi kodi'!A142,'intervences kodi'!$J$5:$J$222,'Visi kodi'!$F$2)</f>
        <v>0</v>
      </c>
      <c r="G142" s="108">
        <f>SUMIFS('intervences kodi'!$M$5:$M$222,'intervences kodi'!$L$5:$L$222,'Visi kodi'!A142,'intervences kodi'!$J$5:$J$222,'Visi kodi'!$G$2)+SUMIFS('intervences kodi'!$O$5:$O$222,'intervences kodi'!$N$5:$N$222,'Visi kodi'!A142,'intervences kodi'!$J$5:$J$222,'Visi kodi'!$G$2)+SUMIFS('intervences kodi'!$Q$5:$Q$222,'intervences kodi'!$P$5:$P$222,'Visi kodi'!A142,'intervences kodi'!$J$5:$J$222,'Visi kodi'!$G$2)+SUMIFS('intervences kodi'!$S$5:$S$222,'intervences kodi'!$R$5:$R$222,'Visi kodi'!A142,'intervences kodi'!$J$5:$J$222,'Visi kodi'!$G$2)+SUMIFS('intervences kodi'!$U$5:$U$222,'intervences kodi'!$T$5:$T$222,'Visi kodi'!A142,'intervences kodi'!$J$5:$J$222,'Visi kodi'!$G$2)+SUMIFS('intervences kodi'!$W$5:$W$222,'intervences kodi'!$V$5:$V$222,'Visi kodi'!A142,'intervences kodi'!$J$5:$J$222,'Visi kodi'!$G$2)</f>
        <v>0</v>
      </c>
      <c r="H142" s="108">
        <f t="shared" si="12"/>
        <v>0</v>
      </c>
      <c r="I142" s="108">
        <f t="shared" si="13"/>
        <v>0</v>
      </c>
      <c r="J142" s="108">
        <f t="shared" si="14"/>
        <v>0</v>
      </c>
      <c r="K142" s="169">
        <f t="shared" si="15"/>
        <v>0</v>
      </c>
      <c r="L142" s="108">
        <f>SUMIFS('intervences kodi'!$M$5:$M$222,'intervences kodi'!$L$5:$L$222,'Visi kodi'!A142,'intervences kodi'!$J$5:$J$222,'Visi kodi'!$L$2)+SUMIFS('intervences kodi'!$M$5:$M$222,'intervences kodi'!$N$5:$N$222,'Visi kodi'!A142,'intervences kodi'!$J$5:$J$222,'Visi kodi'!$L$2)+SUMIFS('intervences kodi'!$M$5:$M$222,'intervences kodi'!$P$5:$P$222,'Visi kodi'!A142,'intervences kodi'!$J$5:$J$222,'Visi kodi'!$L$2)+SUMIFS('intervences kodi'!$M$5:$M$222,'intervences kodi'!$R$5:$R$222,'Visi kodi'!A142,'intervences kodi'!$J$5:$J$222,'Visi kodi'!$L$2)+SUMIFS('intervences kodi'!$M$5:$M$222,'intervences kodi'!$T$5:$T$222,'Visi kodi'!A142,'intervences kodi'!$J$5:$J$222,'Visi kodi'!$L$2)+SUMIFS('intervences kodi'!$M$5:$M$222,'intervences kodi'!$V$5:$V$222,'Visi kodi'!A142,'intervences kodi'!$J$5:$J$222,'Visi kodi'!$L$2)</f>
        <v>0</v>
      </c>
      <c r="M142" s="86">
        <f t="shared" si="11"/>
        <v>0</v>
      </c>
      <c r="N142" s="86"/>
      <c r="O142" s="86"/>
    </row>
    <row r="143" spans="1:15" ht="11.15" customHeight="1" x14ac:dyDescent="0.2">
      <c r="A143" s="168">
        <v>136</v>
      </c>
      <c r="B143" s="171" t="s">
        <v>434</v>
      </c>
      <c r="C143" s="170">
        <v>0</v>
      </c>
      <c r="D143" s="170">
        <v>0</v>
      </c>
      <c r="F143" s="108">
        <f>SUMIFS('intervences kodi'!$M$5:$M$222,'intervences kodi'!$L$5:$L$222,'Visi kodi'!A143,'intervences kodi'!$J$5:$J$222,'Visi kodi'!$F$2)+SUMIFS('intervences kodi'!$O$5:$O$222,'intervences kodi'!$N$5:$N$222,'Visi kodi'!A143,'intervences kodi'!$J$5:$J$222,'Visi kodi'!$F$2)+SUMIFS('intervences kodi'!$Q$5:$Q$222,'intervences kodi'!$P$5:$P$222,'Visi kodi'!A143,'intervences kodi'!$J$5:$J$222,'Visi kodi'!$F$2)+SUMIFS('intervences kodi'!$S$5:$S$222,'intervences kodi'!$R$5:$R$222,'Visi kodi'!A143,'intervences kodi'!$J$5:$J$222,'Visi kodi'!$F$2)+SUMIFS('intervences kodi'!$U$5:$U$222,'intervences kodi'!$T$5:$T$222,'Visi kodi'!A143,'intervences kodi'!$J$5:$J$222,'Visi kodi'!$F$2)+SUMIFS('intervences kodi'!$W$5:$W$222,'intervences kodi'!$V$5:$V$222,'Visi kodi'!A143,'intervences kodi'!$J$5:$J$222,'Visi kodi'!$F$2)</f>
        <v>0</v>
      </c>
      <c r="G143" s="108">
        <f>SUMIFS('intervences kodi'!$M$5:$M$222,'intervences kodi'!$L$5:$L$222,'Visi kodi'!A143,'intervences kodi'!$J$5:$J$222,'Visi kodi'!$G$2)+SUMIFS('intervences kodi'!$O$5:$O$222,'intervences kodi'!$N$5:$N$222,'Visi kodi'!A143,'intervences kodi'!$J$5:$J$222,'Visi kodi'!$G$2)+SUMIFS('intervences kodi'!$Q$5:$Q$222,'intervences kodi'!$P$5:$P$222,'Visi kodi'!A143,'intervences kodi'!$J$5:$J$222,'Visi kodi'!$G$2)+SUMIFS('intervences kodi'!$S$5:$S$222,'intervences kodi'!$R$5:$R$222,'Visi kodi'!A143,'intervences kodi'!$J$5:$J$222,'Visi kodi'!$G$2)+SUMIFS('intervences kodi'!$U$5:$U$222,'intervences kodi'!$T$5:$T$222,'Visi kodi'!A143,'intervences kodi'!$J$5:$J$222,'Visi kodi'!$G$2)+SUMIFS('intervences kodi'!$W$5:$W$222,'intervences kodi'!$V$5:$V$222,'Visi kodi'!A143,'intervences kodi'!$J$5:$J$222,'Visi kodi'!$G$2)</f>
        <v>0</v>
      </c>
      <c r="H143" s="108">
        <f t="shared" si="12"/>
        <v>0</v>
      </c>
      <c r="I143" s="108">
        <f t="shared" si="13"/>
        <v>0</v>
      </c>
      <c r="J143" s="108">
        <f t="shared" si="14"/>
        <v>0</v>
      </c>
      <c r="K143" s="169">
        <f t="shared" si="15"/>
        <v>0</v>
      </c>
      <c r="L143" s="108">
        <f>SUMIFS('intervences kodi'!$M$5:$M$222,'intervences kodi'!$L$5:$L$222,'Visi kodi'!A143,'intervences kodi'!$J$5:$J$222,'Visi kodi'!$L$2)+SUMIFS('intervences kodi'!$M$5:$M$222,'intervences kodi'!$N$5:$N$222,'Visi kodi'!A143,'intervences kodi'!$J$5:$J$222,'Visi kodi'!$L$2)+SUMIFS('intervences kodi'!$M$5:$M$222,'intervences kodi'!$P$5:$P$222,'Visi kodi'!A143,'intervences kodi'!$J$5:$J$222,'Visi kodi'!$L$2)+SUMIFS('intervences kodi'!$M$5:$M$222,'intervences kodi'!$R$5:$R$222,'Visi kodi'!A143,'intervences kodi'!$J$5:$J$222,'Visi kodi'!$L$2)+SUMIFS('intervences kodi'!$M$5:$M$222,'intervences kodi'!$T$5:$T$222,'Visi kodi'!A143,'intervences kodi'!$J$5:$J$222,'Visi kodi'!$L$2)+SUMIFS('intervences kodi'!$M$5:$M$222,'intervences kodi'!$V$5:$V$222,'Visi kodi'!A143,'intervences kodi'!$J$5:$J$222,'Visi kodi'!$L$2)</f>
        <v>0</v>
      </c>
      <c r="M143" s="86">
        <f t="shared" si="11"/>
        <v>0</v>
      </c>
      <c r="N143" s="86"/>
      <c r="O143" s="86"/>
    </row>
    <row r="144" spans="1:15" ht="11.15" customHeight="1" x14ac:dyDescent="0.2">
      <c r="A144" s="168">
        <v>137</v>
      </c>
      <c r="B144" s="171" t="s">
        <v>435</v>
      </c>
      <c r="C144" s="170">
        <v>0</v>
      </c>
      <c r="D144" s="170">
        <v>0</v>
      </c>
      <c r="F144" s="108">
        <f>SUMIFS('intervences kodi'!$M$5:$M$222,'intervences kodi'!$L$5:$L$222,'Visi kodi'!A144,'intervences kodi'!$J$5:$J$222,'Visi kodi'!$F$2)+SUMIFS('intervences kodi'!$O$5:$O$222,'intervences kodi'!$N$5:$N$222,'Visi kodi'!A144,'intervences kodi'!$J$5:$J$222,'Visi kodi'!$F$2)+SUMIFS('intervences kodi'!$Q$5:$Q$222,'intervences kodi'!$P$5:$P$222,'Visi kodi'!A144,'intervences kodi'!$J$5:$J$222,'Visi kodi'!$F$2)+SUMIFS('intervences kodi'!$S$5:$S$222,'intervences kodi'!$R$5:$R$222,'Visi kodi'!A144,'intervences kodi'!$J$5:$J$222,'Visi kodi'!$F$2)+SUMIFS('intervences kodi'!$U$5:$U$222,'intervences kodi'!$T$5:$T$222,'Visi kodi'!A144,'intervences kodi'!$J$5:$J$222,'Visi kodi'!$F$2)+SUMIFS('intervences kodi'!$W$5:$W$222,'intervences kodi'!$V$5:$V$222,'Visi kodi'!A144,'intervences kodi'!$J$5:$J$222,'Visi kodi'!$F$2)</f>
        <v>0</v>
      </c>
      <c r="G144" s="108">
        <f>SUMIFS('intervences kodi'!$M$5:$M$222,'intervences kodi'!$L$5:$L$222,'Visi kodi'!A144,'intervences kodi'!$J$5:$J$222,'Visi kodi'!$G$2)+SUMIFS('intervences kodi'!$O$5:$O$222,'intervences kodi'!$N$5:$N$222,'Visi kodi'!A144,'intervences kodi'!$J$5:$J$222,'Visi kodi'!$G$2)+SUMIFS('intervences kodi'!$Q$5:$Q$222,'intervences kodi'!$P$5:$P$222,'Visi kodi'!A144,'intervences kodi'!$J$5:$J$222,'Visi kodi'!$G$2)+SUMIFS('intervences kodi'!$S$5:$S$222,'intervences kodi'!$R$5:$R$222,'Visi kodi'!A144,'intervences kodi'!$J$5:$J$222,'Visi kodi'!$G$2)+SUMIFS('intervences kodi'!$U$5:$U$222,'intervences kodi'!$T$5:$T$222,'Visi kodi'!A144,'intervences kodi'!$J$5:$J$222,'Visi kodi'!$G$2)+SUMIFS('intervences kodi'!$W$5:$W$222,'intervences kodi'!$V$5:$V$222,'Visi kodi'!A144,'intervences kodi'!$J$5:$J$222,'Visi kodi'!$G$2)</f>
        <v>0</v>
      </c>
      <c r="H144" s="108">
        <f t="shared" si="12"/>
        <v>0</v>
      </c>
      <c r="I144" s="108">
        <f t="shared" si="13"/>
        <v>0</v>
      </c>
      <c r="J144" s="108">
        <f t="shared" si="14"/>
        <v>0</v>
      </c>
      <c r="K144" s="169">
        <f t="shared" si="15"/>
        <v>0</v>
      </c>
      <c r="L144" s="108">
        <f>SUMIFS('intervences kodi'!$M$5:$M$222,'intervences kodi'!$L$5:$L$222,'Visi kodi'!A144,'intervences kodi'!$J$5:$J$222,'Visi kodi'!$L$2)+SUMIFS('intervences kodi'!$M$5:$M$222,'intervences kodi'!$N$5:$N$222,'Visi kodi'!A144,'intervences kodi'!$J$5:$J$222,'Visi kodi'!$L$2)+SUMIFS('intervences kodi'!$M$5:$M$222,'intervences kodi'!$P$5:$P$222,'Visi kodi'!A144,'intervences kodi'!$J$5:$J$222,'Visi kodi'!$L$2)+SUMIFS('intervences kodi'!$M$5:$M$222,'intervences kodi'!$R$5:$R$222,'Visi kodi'!A144,'intervences kodi'!$J$5:$J$222,'Visi kodi'!$L$2)+SUMIFS('intervences kodi'!$M$5:$M$222,'intervences kodi'!$T$5:$T$222,'Visi kodi'!A144,'intervences kodi'!$J$5:$J$222,'Visi kodi'!$L$2)+SUMIFS('intervences kodi'!$M$5:$M$222,'intervences kodi'!$V$5:$V$222,'Visi kodi'!A144,'intervences kodi'!$J$5:$J$222,'Visi kodi'!$L$2)</f>
        <v>0</v>
      </c>
      <c r="M144" s="86">
        <f t="shared" si="11"/>
        <v>0</v>
      </c>
      <c r="N144" s="86"/>
      <c r="O144" s="86"/>
    </row>
    <row r="145" spans="1:15" ht="11.15" customHeight="1" x14ac:dyDescent="0.2">
      <c r="A145" s="168">
        <v>138</v>
      </c>
      <c r="B145" s="171" t="s">
        <v>436</v>
      </c>
      <c r="C145" s="170">
        <v>0</v>
      </c>
      <c r="D145" s="170">
        <v>0</v>
      </c>
      <c r="F145" s="108">
        <f>SUMIFS('intervences kodi'!$M$5:$M$222,'intervences kodi'!$L$5:$L$222,'Visi kodi'!A145,'intervences kodi'!$J$5:$J$222,'Visi kodi'!$F$2)+SUMIFS('intervences kodi'!$O$5:$O$222,'intervences kodi'!$N$5:$N$222,'Visi kodi'!A145,'intervences kodi'!$J$5:$J$222,'Visi kodi'!$F$2)+SUMIFS('intervences kodi'!$Q$5:$Q$222,'intervences kodi'!$P$5:$P$222,'Visi kodi'!A145,'intervences kodi'!$J$5:$J$222,'Visi kodi'!$F$2)+SUMIFS('intervences kodi'!$S$5:$S$222,'intervences kodi'!$R$5:$R$222,'Visi kodi'!A145,'intervences kodi'!$J$5:$J$222,'Visi kodi'!$F$2)+SUMIFS('intervences kodi'!$U$5:$U$222,'intervences kodi'!$T$5:$T$222,'Visi kodi'!A145,'intervences kodi'!$J$5:$J$222,'Visi kodi'!$F$2)+SUMIFS('intervences kodi'!$W$5:$W$222,'intervences kodi'!$V$5:$V$222,'Visi kodi'!A145,'intervences kodi'!$J$5:$J$222,'Visi kodi'!$F$2)</f>
        <v>0</v>
      </c>
      <c r="G145" s="108">
        <f>SUMIFS('intervences kodi'!$M$5:$M$222,'intervences kodi'!$L$5:$L$222,'Visi kodi'!A145,'intervences kodi'!$J$5:$J$222,'Visi kodi'!$G$2)+SUMIFS('intervences kodi'!$O$5:$O$222,'intervences kodi'!$N$5:$N$222,'Visi kodi'!A145,'intervences kodi'!$J$5:$J$222,'Visi kodi'!$G$2)+SUMIFS('intervences kodi'!$Q$5:$Q$222,'intervences kodi'!$P$5:$P$222,'Visi kodi'!A145,'intervences kodi'!$J$5:$J$222,'Visi kodi'!$G$2)+SUMIFS('intervences kodi'!$S$5:$S$222,'intervences kodi'!$R$5:$R$222,'Visi kodi'!A145,'intervences kodi'!$J$5:$J$222,'Visi kodi'!$G$2)+SUMIFS('intervences kodi'!$U$5:$U$222,'intervences kodi'!$T$5:$T$222,'Visi kodi'!A145,'intervences kodi'!$J$5:$J$222,'Visi kodi'!$G$2)+SUMIFS('intervences kodi'!$W$5:$W$222,'intervences kodi'!$V$5:$V$222,'Visi kodi'!A145,'intervences kodi'!$J$5:$J$222,'Visi kodi'!$G$2)</f>
        <v>0</v>
      </c>
      <c r="H145" s="108">
        <f t="shared" si="12"/>
        <v>0</v>
      </c>
      <c r="I145" s="108">
        <f t="shared" si="13"/>
        <v>0</v>
      </c>
      <c r="J145" s="108">
        <f t="shared" si="14"/>
        <v>0</v>
      </c>
      <c r="K145" s="169">
        <f t="shared" si="15"/>
        <v>0</v>
      </c>
      <c r="L145" s="108">
        <f>SUMIFS('intervences kodi'!$M$5:$M$222,'intervences kodi'!$L$5:$L$222,'Visi kodi'!A145,'intervences kodi'!$J$5:$J$222,'Visi kodi'!$L$2)+SUMIFS('intervences kodi'!$M$5:$M$222,'intervences kodi'!$N$5:$N$222,'Visi kodi'!A145,'intervences kodi'!$J$5:$J$222,'Visi kodi'!$L$2)+SUMIFS('intervences kodi'!$M$5:$M$222,'intervences kodi'!$P$5:$P$222,'Visi kodi'!A145,'intervences kodi'!$J$5:$J$222,'Visi kodi'!$L$2)+SUMIFS('intervences kodi'!$M$5:$M$222,'intervences kodi'!$R$5:$R$222,'Visi kodi'!A145,'intervences kodi'!$J$5:$J$222,'Visi kodi'!$L$2)+SUMIFS('intervences kodi'!$M$5:$M$222,'intervences kodi'!$T$5:$T$222,'Visi kodi'!A145,'intervences kodi'!$J$5:$J$222,'Visi kodi'!$L$2)+SUMIFS('intervences kodi'!$M$5:$M$222,'intervences kodi'!$V$5:$V$222,'Visi kodi'!A145,'intervences kodi'!$J$5:$J$222,'Visi kodi'!$L$2)</f>
        <v>0</v>
      </c>
      <c r="M145" s="86">
        <f t="shared" si="11"/>
        <v>0</v>
      </c>
      <c r="N145" s="86"/>
      <c r="O145" s="86"/>
    </row>
    <row r="146" spans="1:15" ht="11.15" customHeight="1" x14ac:dyDescent="0.2">
      <c r="A146" s="168">
        <v>139</v>
      </c>
      <c r="B146" s="171" t="s">
        <v>437</v>
      </c>
      <c r="C146" s="170">
        <v>0</v>
      </c>
      <c r="D146" s="170">
        <v>0</v>
      </c>
      <c r="F146" s="108">
        <f>SUMIFS('intervences kodi'!$M$5:$M$222,'intervences kodi'!$L$5:$L$222,'Visi kodi'!A146,'intervences kodi'!$J$5:$J$222,'Visi kodi'!$F$2)+SUMIFS('intervences kodi'!$O$5:$O$222,'intervences kodi'!$N$5:$N$222,'Visi kodi'!A146,'intervences kodi'!$J$5:$J$222,'Visi kodi'!$F$2)+SUMIFS('intervences kodi'!$Q$5:$Q$222,'intervences kodi'!$P$5:$P$222,'Visi kodi'!A146,'intervences kodi'!$J$5:$J$222,'Visi kodi'!$F$2)+SUMIFS('intervences kodi'!$S$5:$S$222,'intervences kodi'!$R$5:$R$222,'Visi kodi'!A146,'intervences kodi'!$J$5:$J$222,'Visi kodi'!$F$2)+SUMIFS('intervences kodi'!$U$5:$U$222,'intervences kodi'!$T$5:$T$222,'Visi kodi'!A146,'intervences kodi'!$J$5:$J$222,'Visi kodi'!$F$2)+SUMIFS('intervences kodi'!$W$5:$W$222,'intervences kodi'!$V$5:$V$222,'Visi kodi'!A146,'intervences kodi'!$J$5:$J$222,'Visi kodi'!$F$2)</f>
        <v>0</v>
      </c>
      <c r="G146" s="108">
        <f>SUMIFS('intervences kodi'!$M$5:$M$222,'intervences kodi'!$L$5:$L$222,'Visi kodi'!A146,'intervences kodi'!$J$5:$J$222,'Visi kodi'!$G$2)+SUMIFS('intervences kodi'!$O$5:$O$222,'intervences kodi'!$N$5:$N$222,'Visi kodi'!A146,'intervences kodi'!$J$5:$J$222,'Visi kodi'!$G$2)+SUMIFS('intervences kodi'!$Q$5:$Q$222,'intervences kodi'!$P$5:$P$222,'Visi kodi'!A146,'intervences kodi'!$J$5:$J$222,'Visi kodi'!$G$2)+SUMIFS('intervences kodi'!$S$5:$S$222,'intervences kodi'!$R$5:$R$222,'Visi kodi'!A146,'intervences kodi'!$J$5:$J$222,'Visi kodi'!$G$2)+SUMIFS('intervences kodi'!$U$5:$U$222,'intervences kodi'!$T$5:$T$222,'Visi kodi'!A146,'intervences kodi'!$J$5:$J$222,'Visi kodi'!$G$2)+SUMIFS('intervences kodi'!$W$5:$W$222,'intervences kodi'!$V$5:$V$222,'Visi kodi'!A146,'intervences kodi'!$J$5:$J$222,'Visi kodi'!$G$2)</f>
        <v>0</v>
      </c>
      <c r="H146" s="108">
        <f t="shared" si="12"/>
        <v>0</v>
      </c>
      <c r="I146" s="108">
        <f t="shared" si="13"/>
        <v>0</v>
      </c>
      <c r="J146" s="108">
        <f t="shared" si="14"/>
        <v>0</v>
      </c>
      <c r="K146" s="169">
        <f t="shared" si="15"/>
        <v>0</v>
      </c>
      <c r="L146" s="108">
        <f>SUMIFS('intervences kodi'!$M$5:$M$222,'intervences kodi'!$L$5:$L$222,'Visi kodi'!A146,'intervences kodi'!$J$5:$J$222,'Visi kodi'!$L$2)+SUMIFS('intervences kodi'!$M$5:$M$222,'intervences kodi'!$N$5:$N$222,'Visi kodi'!A146,'intervences kodi'!$J$5:$J$222,'Visi kodi'!$L$2)+SUMIFS('intervences kodi'!$M$5:$M$222,'intervences kodi'!$P$5:$P$222,'Visi kodi'!A146,'intervences kodi'!$J$5:$J$222,'Visi kodi'!$L$2)+SUMIFS('intervences kodi'!$M$5:$M$222,'intervences kodi'!$R$5:$R$222,'Visi kodi'!A146,'intervences kodi'!$J$5:$J$222,'Visi kodi'!$L$2)+SUMIFS('intervences kodi'!$M$5:$M$222,'intervences kodi'!$T$5:$T$222,'Visi kodi'!A146,'intervences kodi'!$J$5:$J$222,'Visi kodi'!$L$2)+SUMIFS('intervences kodi'!$M$5:$M$222,'intervences kodi'!$V$5:$V$222,'Visi kodi'!A146,'intervences kodi'!$J$5:$J$222,'Visi kodi'!$L$2)</f>
        <v>0</v>
      </c>
      <c r="M146" s="86">
        <f t="shared" si="11"/>
        <v>0</v>
      </c>
      <c r="N146" s="86"/>
      <c r="O146" s="86"/>
    </row>
    <row r="147" spans="1:15" ht="11.15" customHeight="1" x14ac:dyDescent="0.2">
      <c r="A147" s="168">
        <v>140</v>
      </c>
      <c r="B147" s="171" t="s">
        <v>438</v>
      </c>
      <c r="C147" s="170">
        <v>0</v>
      </c>
      <c r="D147" s="170">
        <v>0</v>
      </c>
      <c r="F147" s="108">
        <f>SUMIFS('intervences kodi'!$M$5:$M$222,'intervences kodi'!$L$5:$L$222,'Visi kodi'!A147,'intervences kodi'!$J$5:$J$222,'Visi kodi'!$F$2)+SUMIFS('intervences kodi'!$O$5:$O$222,'intervences kodi'!$N$5:$N$222,'Visi kodi'!A147,'intervences kodi'!$J$5:$J$222,'Visi kodi'!$F$2)+SUMIFS('intervences kodi'!$Q$5:$Q$222,'intervences kodi'!$P$5:$P$222,'Visi kodi'!A147,'intervences kodi'!$J$5:$J$222,'Visi kodi'!$F$2)+SUMIFS('intervences kodi'!$S$5:$S$222,'intervences kodi'!$R$5:$R$222,'Visi kodi'!A147,'intervences kodi'!$J$5:$J$222,'Visi kodi'!$F$2)+SUMIFS('intervences kodi'!$U$5:$U$222,'intervences kodi'!$T$5:$T$222,'Visi kodi'!A147,'intervences kodi'!$J$5:$J$222,'Visi kodi'!$F$2)+SUMIFS('intervences kodi'!$W$5:$W$222,'intervences kodi'!$V$5:$V$222,'Visi kodi'!A147,'intervences kodi'!$J$5:$J$222,'Visi kodi'!$F$2)</f>
        <v>0</v>
      </c>
      <c r="G147" s="108">
        <f>SUMIFS('intervences kodi'!$M$5:$M$222,'intervences kodi'!$L$5:$L$222,'Visi kodi'!A147,'intervences kodi'!$J$5:$J$222,'Visi kodi'!$G$2)+SUMIFS('intervences kodi'!$O$5:$O$222,'intervences kodi'!$N$5:$N$222,'Visi kodi'!A147,'intervences kodi'!$J$5:$J$222,'Visi kodi'!$G$2)+SUMIFS('intervences kodi'!$Q$5:$Q$222,'intervences kodi'!$P$5:$P$222,'Visi kodi'!A147,'intervences kodi'!$J$5:$J$222,'Visi kodi'!$G$2)+SUMIFS('intervences kodi'!$S$5:$S$222,'intervences kodi'!$R$5:$R$222,'Visi kodi'!A147,'intervences kodi'!$J$5:$J$222,'Visi kodi'!$G$2)+SUMIFS('intervences kodi'!$U$5:$U$222,'intervences kodi'!$T$5:$T$222,'Visi kodi'!A147,'intervences kodi'!$J$5:$J$222,'Visi kodi'!$G$2)+SUMIFS('intervences kodi'!$W$5:$W$222,'intervences kodi'!$V$5:$V$222,'Visi kodi'!A147,'intervences kodi'!$J$5:$J$222,'Visi kodi'!$G$2)</f>
        <v>0</v>
      </c>
      <c r="H147" s="108">
        <f t="shared" si="12"/>
        <v>0</v>
      </c>
      <c r="I147" s="108">
        <f t="shared" si="13"/>
        <v>0</v>
      </c>
      <c r="J147" s="108">
        <f t="shared" si="14"/>
        <v>0</v>
      </c>
      <c r="K147" s="169">
        <f t="shared" si="15"/>
        <v>0</v>
      </c>
      <c r="L147" s="108">
        <f>SUMIFS('intervences kodi'!$M$5:$M$222,'intervences kodi'!$L$5:$L$222,'Visi kodi'!A147,'intervences kodi'!$J$5:$J$222,'Visi kodi'!$L$2)+SUMIFS('intervences kodi'!$M$5:$M$222,'intervences kodi'!$N$5:$N$222,'Visi kodi'!A147,'intervences kodi'!$J$5:$J$222,'Visi kodi'!$L$2)+SUMIFS('intervences kodi'!$M$5:$M$222,'intervences kodi'!$P$5:$P$222,'Visi kodi'!A147,'intervences kodi'!$J$5:$J$222,'Visi kodi'!$L$2)+SUMIFS('intervences kodi'!$M$5:$M$222,'intervences kodi'!$R$5:$R$222,'Visi kodi'!A147,'intervences kodi'!$J$5:$J$222,'Visi kodi'!$L$2)+SUMIFS('intervences kodi'!$M$5:$M$222,'intervences kodi'!$T$5:$T$222,'Visi kodi'!A147,'intervences kodi'!$J$5:$J$222,'Visi kodi'!$L$2)+SUMIFS('intervences kodi'!$M$5:$M$222,'intervences kodi'!$V$5:$V$222,'Visi kodi'!A147,'intervences kodi'!$J$5:$J$222,'Visi kodi'!$L$2)</f>
        <v>0</v>
      </c>
      <c r="M147" s="86">
        <f t="shared" si="11"/>
        <v>0</v>
      </c>
      <c r="N147" s="86"/>
      <c r="O147" s="86"/>
    </row>
    <row r="148" spans="1:15" ht="11.15" customHeight="1" x14ac:dyDescent="0.2">
      <c r="A148" s="168">
        <v>141</v>
      </c>
      <c r="B148" s="171" t="s">
        <v>439</v>
      </c>
      <c r="C148" s="170">
        <v>0</v>
      </c>
      <c r="D148" s="170">
        <v>0</v>
      </c>
      <c r="F148" s="108">
        <f>SUMIFS('intervences kodi'!$M$5:$M$222,'intervences kodi'!$L$5:$L$222,'Visi kodi'!A148,'intervences kodi'!$J$5:$J$222,'Visi kodi'!$F$2)+SUMIFS('intervences kodi'!$O$5:$O$222,'intervences kodi'!$N$5:$N$222,'Visi kodi'!A148,'intervences kodi'!$J$5:$J$222,'Visi kodi'!$F$2)+SUMIFS('intervences kodi'!$Q$5:$Q$222,'intervences kodi'!$P$5:$P$222,'Visi kodi'!A148,'intervences kodi'!$J$5:$J$222,'Visi kodi'!$F$2)+SUMIFS('intervences kodi'!$S$5:$S$222,'intervences kodi'!$R$5:$R$222,'Visi kodi'!A148,'intervences kodi'!$J$5:$J$222,'Visi kodi'!$F$2)+SUMIFS('intervences kodi'!$U$5:$U$222,'intervences kodi'!$T$5:$T$222,'Visi kodi'!A148,'intervences kodi'!$J$5:$J$222,'Visi kodi'!$F$2)+SUMIFS('intervences kodi'!$W$5:$W$222,'intervences kodi'!$V$5:$V$222,'Visi kodi'!A148,'intervences kodi'!$J$5:$J$222,'Visi kodi'!$F$2)</f>
        <v>0</v>
      </c>
      <c r="G148" s="108">
        <f>SUMIFS('intervences kodi'!$M$5:$M$222,'intervences kodi'!$L$5:$L$222,'Visi kodi'!A148,'intervences kodi'!$J$5:$J$222,'Visi kodi'!$G$2)+SUMIFS('intervences kodi'!$O$5:$O$222,'intervences kodi'!$N$5:$N$222,'Visi kodi'!A148,'intervences kodi'!$J$5:$J$222,'Visi kodi'!$G$2)+SUMIFS('intervences kodi'!$Q$5:$Q$222,'intervences kodi'!$P$5:$P$222,'Visi kodi'!A148,'intervences kodi'!$J$5:$J$222,'Visi kodi'!$G$2)+SUMIFS('intervences kodi'!$S$5:$S$222,'intervences kodi'!$R$5:$R$222,'Visi kodi'!A148,'intervences kodi'!$J$5:$J$222,'Visi kodi'!$G$2)+SUMIFS('intervences kodi'!$U$5:$U$222,'intervences kodi'!$T$5:$T$222,'Visi kodi'!A148,'intervences kodi'!$J$5:$J$222,'Visi kodi'!$G$2)+SUMIFS('intervences kodi'!$W$5:$W$222,'intervences kodi'!$V$5:$V$222,'Visi kodi'!A148,'intervences kodi'!$J$5:$J$222,'Visi kodi'!$G$2)</f>
        <v>0</v>
      </c>
      <c r="H148" s="108">
        <f t="shared" si="12"/>
        <v>0</v>
      </c>
      <c r="I148" s="108">
        <f t="shared" si="13"/>
        <v>0</v>
      </c>
      <c r="J148" s="108">
        <f t="shared" si="14"/>
        <v>0</v>
      </c>
      <c r="K148" s="169">
        <f t="shared" si="15"/>
        <v>0</v>
      </c>
      <c r="L148" s="108">
        <f>SUMIFS('intervences kodi'!$M$5:$M$222,'intervences kodi'!$L$5:$L$222,'Visi kodi'!A148,'intervences kodi'!$J$5:$J$222,'Visi kodi'!$L$2)+SUMIFS('intervences kodi'!$M$5:$M$222,'intervences kodi'!$N$5:$N$222,'Visi kodi'!A148,'intervences kodi'!$J$5:$J$222,'Visi kodi'!$L$2)+SUMIFS('intervences kodi'!$M$5:$M$222,'intervences kodi'!$P$5:$P$222,'Visi kodi'!A148,'intervences kodi'!$J$5:$J$222,'Visi kodi'!$L$2)+SUMIFS('intervences kodi'!$M$5:$M$222,'intervences kodi'!$R$5:$R$222,'Visi kodi'!A148,'intervences kodi'!$J$5:$J$222,'Visi kodi'!$L$2)+SUMIFS('intervences kodi'!$M$5:$M$222,'intervences kodi'!$T$5:$T$222,'Visi kodi'!A148,'intervences kodi'!$J$5:$J$222,'Visi kodi'!$L$2)+SUMIFS('intervences kodi'!$M$5:$M$222,'intervences kodi'!$V$5:$V$222,'Visi kodi'!A148,'intervences kodi'!$J$5:$J$222,'Visi kodi'!$L$2)</f>
        <v>0</v>
      </c>
      <c r="M148" s="86">
        <f t="shared" si="11"/>
        <v>0</v>
      </c>
      <c r="N148" s="86"/>
      <c r="O148" s="86"/>
    </row>
    <row r="149" spans="1:15" ht="11.15" customHeight="1" x14ac:dyDescent="0.2">
      <c r="A149" s="168">
        <v>142</v>
      </c>
      <c r="B149" s="171" t="s">
        <v>440</v>
      </c>
      <c r="C149" s="170">
        <v>0</v>
      </c>
      <c r="D149" s="170">
        <v>0</v>
      </c>
      <c r="F149" s="108">
        <f>SUMIFS('intervences kodi'!$M$5:$M$222,'intervences kodi'!$L$5:$L$222,'Visi kodi'!A149,'intervences kodi'!$J$5:$J$222,'Visi kodi'!$F$2)+SUMIFS('intervences kodi'!$O$5:$O$222,'intervences kodi'!$N$5:$N$222,'Visi kodi'!A149,'intervences kodi'!$J$5:$J$222,'Visi kodi'!$F$2)+SUMIFS('intervences kodi'!$Q$5:$Q$222,'intervences kodi'!$P$5:$P$222,'Visi kodi'!A149,'intervences kodi'!$J$5:$J$222,'Visi kodi'!$F$2)+SUMIFS('intervences kodi'!$S$5:$S$222,'intervences kodi'!$R$5:$R$222,'Visi kodi'!A149,'intervences kodi'!$J$5:$J$222,'Visi kodi'!$F$2)+SUMIFS('intervences kodi'!$U$5:$U$222,'intervences kodi'!$T$5:$T$222,'Visi kodi'!A149,'intervences kodi'!$J$5:$J$222,'Visi kodi'!$F$2)+SUMIFS('intervences kodi'!$W$5:$W$222,'intervences kodi'!$V$5:$V$222,'Visi kodi'!A149,'intervences kodi'!$J$5:$J$222,'Visi kodi'!$F$2)</f>
        <v>0</v>
      </c>
      <c r="G149" s="108">
        <f>SUMIFS('intervences kodi'!$M$5:$M$222,'intervences kodi'!$L$5:$L$222,'Visi kodi'!A149,'intervences kodi'!$J$5:$J$222,'Visi kodi'!$G$2)+SUMIFS('intervences kodi'!$O$5:$O$222,'intervences kodi'!$N$5:$N$222,'Visi kodi'!A149,'intervences kodi'!$J$5:$J$222,'Visi kodi'!$G$2)+SUMIFS('intervences kodi'!$Q$5:$Q$222,'intervences kodi'!$P$5:$P$222,'Visi kodi'!A149,'intervences kodi'!$J$5:$J$222,'Visi kodi'!$G$2)+SUMIFS('intervences kodi'!$S$5:$S$222,'intervences kodi'!$R$5:$R$222,'Visi kodi'!A149,'intervences kodi'!$J$5:$J$222,'Visi kodi'!$G$2)+SUMIFS('intervences kodi'!$U$5:$U$222,'intervences kodi'!$T$5:$T$222,'Visi kodi'!A149,'intervences kodi'!$J$5:$J$222,'Visi kodi'!$G$2)+SUMIFS('intervences kodi'!$W$5:$W$222,'intervences kodi'!$V$5:$V$222,'Visi kodi'!A149,'intervences kodi'!$J$5:$J$222,'Visi kodi'!$G$2)</f>
        <v>0</v>
      </c>
      <c r="H149" s="108">
        <f t="shared" si="12"/>
        <v>0</v>
      </c>
      <c r="I149" s="108">
        <f t="shared" si="13"/>
        <v>0</v>
      </c>
      <c r="J149" s="108">
        <f t="shared" si="14"/>
        <v>0</v>
      </c>
      <c r="K149" s="169">
        <f t="shared" si="15"/>
        <v>0</v>
      </c>
      <c r="L149" s="108">
        <f>SUMIFS('intervences kodi'!$M$5:$M$222,'intervences kodi'!$L$5:$L$222,'Visi kodi'!A149,'intervences kodi'!$J$5:$J$222,'Visi kodi'!$L$2)+SUMIFS('intervences kodi'!$M$5:$M$222,'intervences kodi'!$N$5:$N$222,'Visi kodi'!A149,'intervences kodi'!$J$5:$J$222,'Visi kodi'!$L$2)+SUMIFS('intervences kodi'!$M$5:$M$222,'intervences kodi'!$P$5:$P$222,'Visi kodi'!A149,'intervences kodi'!$J$5:$J$222,'Visi kodi'!$L$2)+SUMIFS('intervences kodi'!$M$5:$M$222,'intervences kodi'!$R$5:$R$222,'Visi kodi'!A149,'intervences kodi'!$J$5:$J$222,'Visi kodi'!$L$2)+SUMIFS('intervences kodi'!$M$5:$M$222,'intervences kodi'!$T$5:$T$222,'Visi kodi'!A149,'intervences kodi'!$J$5:$J$222,'Visi kodi'!$L$2)+SUMIFS('intervences kodi'!$M$5:$M$222,'intervences kodi'!$V$5:$V$222,'Visi kodi'!A149,'intervences kodi'!$J$5:$J$222,'Visi kodi'!$L$2)</f>
        <v>0</v>
      </c>
      <c r="M149" s="86">
        <f t="shared" si="11"/>
        <v>0</v>
      </c>
      <c r="N149" s="86"/>
      <c r="O149" s="86"/>
    </row>
    <row r="150" spans="1:15" ht="11.15" customHeight="1" x14ac:dyDescent="0.2">
      <c r="A150" s="168">
        <v>143</v>
      </c>
      <c r="B150" s="171" t="s">
        <v>441</v>
      </c>
      <c r="C150" s="170">
        <v>0</v>
      </c>
      <c r="D150" s="170">
        <v>0</v>
      </c>
      <c r="F150" s="108">
        <f>SUMIFS('intervences kodi'!$M$5:$M$222,'intervences kodi'!$L$5:$L$222,'Visi kodi'!A150,'intervences kodi'!$J$5:$J$222,'Visi kodi'!$F$2)+SUMIFS('intervences kodi'!$O$5:$O$222,'intervences kodi'!$N$5:$N$222,'Visi kodi'!A150,'intervences kodi'!$J$5:$J$222,'Visi kodi'!$F$2)+SUMIFS('intervences kodi'!$Q$5:$Q$222,'intervences kodi'!$P$5:$P$222,'Visi kodi'!A150,'intervences kodi'!$J$5:$J$222,'Visi kodi'!$F$2)+SUMIFS('intervences kodi'!$S$5:$S$222,'intervences kodi'!$R$5:$R$222,'Visi kodi'!A150,'intervences kodi'!$J$5:$J$222,'Visi kodi'!$F$2)+SUMIFS('intervences kodi'!$U$5:$U$222,'intervences kodi'!$T$5:$T$222,'Visi kodi'!A150,'intervences kodi'!$J$5:$J$222,'Visi kodi'!$F$2)+SUMIFS('intervences kodi'!$W$5:$W$222,'intervences kodi'!$V$5:$V$222,'Visi kodi'!A150,'intervences kodi'!$J$5:$J$222,'Visi kodi'!$F$2)</f>
        <v>0</v>
      </c>
      <c r="G150" s="108">
        <f>SUMIFS('intervences kodi'!$M$5:$M$222,'intervences kodi'!$L$5:$L$222,'Visi kodi'!A150,'intervences kodi'!$J$5:$J$222,'Visi kodi'!$G$2)+SUMIFS('intervences kodi'!$O$5:$O$222,'intervences kodi'!$N$5:$N$222,'Visi kodi'!A150,'intervences kodi'!$J$5:$J$222,'Visi kodi'!$G$2)+SUMIFS('intervences kodi'!$Q$5:$Q$222,'intervences kodi'!$P$5:$P$222,'Visi kodi'!A150,'intervences kodi'!$J$5:$J$222,'Visi kodi'!$G$2)+SUMIFS('intervences kodi'!$S$5:$S$222,'intervences kodi'!$R$5:$R$222,'Visi kodi'!A150,'intervences kodi'!$J$5:$J$222,'Visi kodi'!$G$2)+SUMIFS('intervences kodi'!$U$5:$U$222,'intervences kodi'!$T$5:$T$222,'Visi kodi'!A150,'intervences kodi'!$J$5:$J$222,'Visi kodi'!$G$2)+SUMIFS('intervences kodi'!$W$5:$W$222,'intervences kodi'!$V$5:$V$222,'Visi kodi'!A150,'intervences kodi'!$J$5:$J$222,'Visi kodi'!$G$2)</f>
        <v>0</v>
      </c>
      <c r="H150" s="108">
        <f t="shared" si="12"/>
        <v>0</v>
      </c>
      <c r="I150" s="108">
        <f t="shared" si="13"/>
        <v>0</v>
      </c>
      <c r="J150" s="108">
        <f t="shared" si="14"/>
        <v>0</v>
      </c>
      <c r="K150" s="169">
        <f t="shared" si="15"/>
        <v>0</v>
      </c>
      <c r="L150" s="108">
        <f>SUMIFS('intervences kodi'!$M$5:$M$222,'intervences kodi'!$L$5:$L$222,'Visi kodi'!A150,'intervences kodi'!$J$5:$J$222,'Visi kodi'!$L$2)+SUMIFS('intervences kodi'!$M$5:$M$222,'intervences kodi'!$N$5:$N$222,'Visi kodi'!A150,'intervences kodi'!$J$5:$J$222,'Visi kodi'!$L$2)+SUMIFS('intervences kodi'!$M$5:$M$222,'intervences kodi'!$P$5:$P$222,'Visi kodi'!A150,'intervences kodi'!$J$5:$J$222,'Visi kodi'!$L$2)+SUMIFS('intervences kodi'!$M$5:$M$222,'intervences kodi'!$R$5:$R$222,'Visi kodi'!A150,'intervences kodi'!$J$5:$J$222,'Visi kodi'!$L$2)+SUMIFS('intervences kodi'!$M$5:$M$222,'intervences kodi'!$T$5:$T$222,'Visi kodi'!A150,'intervences kodi'!$J$5:$J$222,'Visi kodi'!$L$2)+SUMIFS('intervences kodi'!$M$5:$M$222,'intervences kodi'!$V$5:$V$222,'Visi kodi'!A150,'intervences kodi'!$J$5:$J$222,'Visi kodi'!$L$2)</f>
        <v>0</v>
      </c>
      <c r="M150" s="86">
        <f t="shared" si="11"/>
        <v>0</v>
      </c>
      <c r="N150" s="86"/>
      <c r="O150" s="86"/>
    </row>
    <row r="151" spans="1:15" ht="11.15" customHeight="1" x14ac:dyDescent="0.2">
      <c r="A151" s="168">
        <v>144</v>
      </c>
      <c r="B151" s="171" t="s">
        <v>442</v>
      </c>
      <c r="C151" s="170">
        <v>0</v>
      </c>
      <c r="D151" s="170">
        <v>0</v>
      </c>
      <c r="F151" s="108">
        <f>SUMIFS('intervences kodi'!$M$5:$M$222,'intervences kodi'!$L$5:$L$222,'Visi kodi'!A151,'intervences kodi'!$J$5:$J$222,'Visi kodi'!$F$2)+SUMIFS('intervences kodi'!$O$5:$O$222,'intervences kodi'!$N$5:$N$222,'Visi kodi'!A151,'intervences kodi'!$J$5:$J$222,'Visi kodi'!$F$2)+SUMIFS('intervences kodi'!$Q$5:$Q$222,'intervences kodi'!$P$5:$P$222,'Visi kodi'!A151,'intervences kodi'!$J$5:$J$222,'Visi kodi'!$F$2)+SUMIFS('intervences kodi'!$S$5:$S$222,'intervences kodi'!$R$5:$R$222,'Visi kodi'!A151,'intervences kodi'!$J$5:$J$222,'Visi kodi'!$F$2)+SUMIFS('intervences kodi'!$U$5:$U$222,'intervences kodi'!$T$5:$T$222,'Visi kodi'!A151,'intervences kodi'!$J$5:$J$222,'Visi kodi'!$F$2)+SUMIFS('intervences kodi'!$W$5:$W$222,'intervences kodi'!$V$5:$V$222,'Visi kodi'!A151,'intervences kodi'!$J$5:$J$222,'Visi kodi'!$F$2)</f>
        <v>0</v>
      </c>
      <c r="G151" s="108">
        <f>SUMIFS('intervences kodi'!$M$5:$M$222,'intervences kodi'!$L$5:$L$222,'Visi kodi'!A151,'intervences kodi'!$J$5:$J$222,'Visi kodi'!$G$2)+SUMIFS('intervences kodi'!$O$5:$O$222,'intervences kodi'!$N$5:$N$222,'Visi kodi'!A151,'intervences kodi'!$J$5:$J$222,'Visi kodi'!$G$2)+SUMIFS('intervences kodi'!$Q$5:$Q$222,'intervences kodi'!$P$5:$P$222,'Visi kodi'!A151,'intervences kodi'!$J$5:$J$222,'Visi kodi'!$G$2)+SUMIFS('intervences kodi'!$S$5:$S$222,'intervences kodi'!$R$5:$R$222,'Visi kodi'!A151,'intervences kodi'!$J$5:$J$222,'Visi kodi'!$G$2)+SUMIFS('intervences kodi'!$U$5:$U$222,'intervences kodi'!$T$5:$T$222,'Visi kodi'!A151,'intervences kodi'!$J$5:$J$222,'Visi kodi'!$G$2)+SUMIFS('intervences kodi'!$W$5:$W$222,'intervences kodi'!$V$5:$V$222,'Visi kodi'!A151,'intervences kodi'!$J$5:$J$222,'Visi kodi'!$G$2)</f>
        <v>0</v>
      </c>
      <c r="H151" s="108">
        <f t="shared" si="12"/>
        <v>0</v>
      </c>
      <c r="I151" s="108">
        <f t="shared" si="13"/>
        <v>0</v>
      </c>
      <c r="J151" s="108">
        <f t="shared" si="14"/>
        <v>0</v>
      </c>
      <c r="K151" s="169">
        <f t="shared" si="15"/>
        <v>0</v>
      </c>
      <c r="L151" s="108">
        <f>SUMIFS('intervences kodi'!$M$5:$M$222,'intervences kodi'!$L$5:$L$222,'Visi kodi'!A151,'intervences kodi'!$J$5:$J$222,'Visi kodi'!$L$2)+SUMIFS('intervences kodi'!$M$5:$M$222,'intervences kodi'!$N$5:$N$222,'Visi kodi'!A151,'intervences kodi'!$J$5:$J$222,'Visi kodi'!$L$2)+SUMIFS('intervences kodi'!$M$5:$M$222,'intervences kodi'!$P$5:$P$222,'Visi kodi'!A151,'intervences kodi'!$J$5:$J$222,'Visi kodi'!$L$2)+SUMIFS('intervences kodi'!$M$5:$M$222,'intervences kodi'!$R$5:$R$222,'Visi kodi'!A151,'intervences kodi'!$J$5:$J$222,'Visi kodi'!$L$2)+SUMIFS('intervences kodi'!$M$5:$M$222,'intervences kodi'!$T$5:$T$222,'Visi kodi'!A151,'intervences kodi'!$J$5:$J$222,'Visi kodi'!$L$2)+SUMIFS('intervences kodi'!$M$5:$M$222,'intervences kodi'!$V$5:$V$222,'Visi kodi'!A151,'intervences kodi'!$J$5:$J$222,'Visi kodi'!$L$2)</f>
        <v>0</v>
      </c>
      <c r="M151" s="86">
        <f t="shared" si="11"/>
        <v>0</v>
      </c>
      <c r="N151" s="86"/>
      <c r="O151" s="86"/>
    </row>
    <row r="152" spans="1:15" ht="11.15" customHeight="1" x14ac:dyDescent="0.2">
      <c r="A152" s="168">
        <v>145</v>
      </c>
      <c r="B152" s="171" t="s">
        <v>443</v>
      </c>
      <c r="C152" s="170">
        <v>0</v>
      </c>
      <c r="D152" s="170">
        <v>0</v>
      </c>
      <c r="F152" s="108">
        <f>SUMIFS('intervences kodi'!$M$5:$M$222,'intervences kodi'!$L$5:$L$222,'Visi kodi'!A152,'intervences kodi'!$J$5:$J$222,'Visi kodi'!$F$2)+SUMIFS('intervences kodi'!$O$5:$O$222,'intervences kodi'!$N$5:$N$222,'Visi kodi'!A152,'intervences kodi'!$J$5:$J$222,'Visi kodi'!$F$2)+SUMIFS('intervences kodi'!$Q$5:$Q$222,'intervences kodi'!$P$5:$P$222,'Visi kodi'!A152,'intervences kodi'!$J$5:$J$222,'Visi kodi'!$F$2)+SUMIFS('intervences kodi'!$S$5:$S$222,'intervences kodi'!$R$5:$R$222,'Visi kodi'!A152,'intervences kodi'!$J$5:$J$222,'Visi kodi'!$F$2)+SUMIFS('intervences kodi'!$U$5:$U$222,'intervences kodi'!$T$5:$T$222,'Visi kodi'!A152,'intervences kodi'!$J$5:$J$222,'Visi kodi'!$F$2)+SUMIFS('intervences kodi'!$W$5:$W$222,'intervences kodi'!$V$5:$V$222,'Visi kodi'!A152,'intervences kodi'!$J$5:$J$222,'Visi kodi'!$F$2)</f>
        <v>0</v>
      </c>
      <c r="G152" s="108">
        <f>SUMIFS('intervences kodi'!$M$5:$M$222,'intervences kodi'!$L$5:$L$222,'Visi kodi'!A152,'intervences kodi'!$J$5:$J$222,'Visi kodi'!$G$2)+SUMIFS('intervences kodi'!$O$5:$O$222,'intervences kodi'!$N$5:$N$222,'Visi kodi'!A152,'intervences kodi'!$J$5:$J$222,'Visi kodi'!$G$2)+SUMIFS('intervences kodi'!$Q$5:$Q$222,'intervences kodi'!$P$5:$P$222,'Visi kodi'!A152,'intervences kodi'!$J$5:$J$222,'Visi kodi'!$G$2)+SUMIFS('intervences kodi'!$S$5:$S$222,'intervences kodi'!$R$5:$R$222,'Visi kodi'!A152,'intervences kodi'!$J$5:$J$222,'Visi kodi'!$G$2)+SUMIFS('intervences kodi'!$U$5:$U$222,'intervences kodi'!$T$5:$T$222,'Visi kodi'!A152,'intervences kodi'!$J$5:$J$222,'Visi kodi'!$G$2)+SUMIFS('intervences kodi'!$W$5:$W$222,'intervences kodi'!$V$5:$V$222,'Visi kodi'!A152,'intervences kodi'!$J$5:$J$222,'Visi kodi'!$G$2)</f>
        <v>0</v>
      </c>
      <c r="H152" s="108">
        <f t="shared" si="12"/>
        <v>0</v>
      </c>
      <c r="I152" s="108">
        <f t="shared" si="13"/>
        <v>0</v>
      </c>
      <c r="J152" s="108">
        <f t="shared" si="14"/>
        <v>0</v>
      </c>
      <c r="K152" s="169">
        <f t="shared" si="15"/>
        <v>0</v>
      </c>
      <c r="L152" s="108">
        <f>SUMIFS('intervences kodi'!$M$5:$M$222,'intervences kodi'!$L$5:$L$222,'Visi kodi'!A152,'intervences kodi'!$J$5:$J$222,'Visi kodi'!$L$2)+SUMIFS('intervences kodi'!$M$5:$M$222,'intervences kodi'!$N$5:$N$222,'Visi kodi'!A152,'intervences kodi'!$J$5:$J$222,'Visi kodi'!$L$2)+SUMIFS('intervences kodi'!$M$5:$M$222,'intervences kodi'!$P$5:$P$222,'Visi kodi'!A152,'intervences kodi'!$J$5:$J$222,'Visi kodi'!$L$2)+SUMIFS('intervences kodi'!$M$5:$M$222,'intervences kodi'!$R$5:$R$222,'Visi kodi'!A152,'intervences kodi'!$J$5:$J$222,'Visi kodi'!$L$2)+SUMIFS('intervences kodi'!$M$5:$M$222,'intervences kodi'!$T$5:$T$222,'Visi kodi'!A152,'intervences kodi'!$J$5:$J$222,'Visi kodi'!$L$2)+SUMIFS('intervences kodi'!$M$5:$M$222,'intervences kodi'!$V$5:$V$222,'Visi kodi'!A152,'intervences kodi'!$J$5:$J$222,'Visi kodi'!$L$2)</f>
        <v>0</v>
      </c>
      <c r="M152" s="86">
        <f t="shared" ref="M152:M193" si="16">L152*C152</f>
        <v>0</v>
      </c>
      <c r="N152" s="86"/>
      <c r="O152" s="86"/>
    </row>
    <row r="153" spans="1:15" ht="11.15" customHeight="1" x14ac:dyDescent="0.2">
      <c r="A153" s="281" t="s">
        <v>1438</v>
      </c>
      <c r="B153" s="284" t="s">
        <v>1779</v>
      </c>
      <c r="C153" s="285">
        <v>0</v>
      </c>
      <c r="D153" s="285">
        <v>0</v>
      </c>
      <c r="F153" s="108">
        <f>SUMIFS('intervences kodi'!$M$5:$M$222,'intervences kodi'!$L$5:$L$222,'Visi kodi'!A153,'intervences kodi'!$J$5:$J$222,'Visi kodi'!$F$2)+SUMIFS('intervences kodi'!$O$5:$O$222,'intervences kodi'!$N$5:$N$222,'Visi kodi'!A153,'intervences kodi'!$J$5:$J$222,'Visi kodi'!$F$2)+SUMIFS('intervences kodi'!$Q$5:$Q$222,'intervences kodi'!$P$5:$P$222,'Visi kodi'!A153,'intervences kodi'!$J$5:$J$222,'Visi kodi'!$F$2)+SUMIFS('intervences kodi'!$S$5:$S$222,'intervences kodi'!$R$5:$R$222,'Visi kodi'!A153,'intervences kodi'!$J$5:$J$222,'Visi kodi'!$F$2)+SUMIFS('intervences kodi'!$U$5:$U$222,'intervences kodi'!$T$5:$T$222,'Visi kodi'!A153,'intervences kodi'!$J$5:$J$222,'Visi kodi'!$F$2)+SUMIFS('intervences kodi'!$W$5:$W$222,'intervences kodi'!$V$5:$V$222,'Visi kodi'!A153,'intervences kodi'!$J$5:$J$222,'Visi kodi'!$F$2)</f>
        <v>0</v>
      </c>
      <c r="G153" s="108">
        <f>SUMIFS('intervences kodi'!$M$5:$M$222,'intervences kodi'!$L$5:$L$222,'Visi kodi'!A153,'intervences kodi'!$J$5:$J$222,'Visi kodi'!$G$2)+SUMIFS('intervences kodi'!$O$5:$O$222,'intervences kodi'!$N$5:$N$222,'Visi kodi'!A153,'intervences kodi'!$J$5:$J$222,'Visi kodi'!$G$2)+SUMIFS('intervences kodi'!$Q$5:$Q$222,'intervences kodi'!$P$5:$P$222,'Visi kodi'!A153,'intervences kodi'!$J$5:$J$222,'Visi kodi'!$G$2)+SUMIFS('intervences kodi'!$S$5:$S$222,'intervences kodi'!$R$5:$R$222,'Visi kodi'!A153,'intervences kodi'!$J$5:$J$222,'Visi kodi'!$G$2)+SUMIFS('intervences kodi'!$U$5:$U$222,'intervences kodi'!$T$5:$T$222,'Visi kodi'!A153,'intervences kodi'!$J$5:$J$222,'Visi kodi'!$G$2)+SUMIFS('intervences kodi'!$W$5:$W$222,'intervences kodi'!$V$5:$V$222,'Visi kodi'!A153,'intervences kodi'!$J$5:$J$222,'Visi kodi'!$G$2)</f>
        <v>0</v>
      </c>
      <c r="H153" s="108">
        <f t="shared" ref="H153" si="17">F153*C153</f>
        <v>0</v>
      </c>
      <c r="I153" s="108">
        <f t="shared" ref="I153" si="18">G153*C153</f>
        <v>0</v>
      </c>
      <c r="J153" s="108">
        <f t="shared" ref="J153" si="19">F153*D153</f>
        <v>0</v>
      </c>
      <c r="K153" s="169">
        <f t="shared" ref="K153" si="20">G153*D153</f>
        <v>0</v>
      </c>
      <c r="L153" s="108">
        <f>SUMIFS('intervences kodi'!$M$5:$M$222,'intervences kodi'!$L$5:$L$222,'Visi kodi'!A153,'intervences kodi'!$J$5:$J$222,'Visi kodi'!$L$2)+SUMIFS('intervences kodi'!$M$5:$M$222,'intervences kodi'!$N$5:$N$222,'Visi kodi'!A153,'intervences kodi'!$J$5:$J$222,'Visi kodi'!$L$2)+SUMIFS('intervences kodi'!$M$5:$M$222,'intervences kodi'!$P$5:$P$222,'Visi kodi'!A153,'intervences kodi'!$J$5:$J$222,'Visi kodi'!$L$2)+SUMIFS('intervences kodi'!$M$5:$M$222,'intervences kodi'!$R$5:$R$222,'Visi kodi'!A153,'intervences kodi'!$J$5:$J$222,'Visi kodi'!$L$2)+SUMIFS('intervences kodi'!$M$5:$M$222,'intervences kodi'!$T$5:$T$222,'Visi kodi'!A153,'intervences kodi'!$J$5:$J$222,'Visi kodi'!$L$2)+SUMIFS('intervences kodi'!$M$5:$M$222,'intervences kodi'!$V$5:$V$222,'Visi kodi'!A153,'intervences kodi'!$J$5:$J$222,'Visi kodi'!$L$2)</f>
        <v>0</v>
      </c>
      <c r="M153" s="86">
        <f t="shared" ref="M153" si="21">L153*C153</f>
        <v>0</v>
      </c>
      <c r="N153" s="86"/>
      <c r="O153" s="86"/>
    </row>
    <row r="154" spans="1:15" ht="11.15" customHeight="1" x14ac:dyDescent="0.2">
      <c r="A154" s="168">
        <v>146</v>
      </c>
      <c r="B154" s="171" t="s">
        <v>444</v>
      </c>
      <c r="C154" s="170">
        <v>0</v>
      </c>
      <c r="D154" s="170">
        <v>0</v>
      </c>
      <c r="F154" s="108">
        <f>SUMIFS('intervences kodi'!$M$5:$M$222,'intervences kodi'!$L$5:$L$222,'Visi kodi'!A154,'intervences kodi'!$J$5:$J$222,'Visi kodi'!$F$2)+SUMIFS('intervences kodi'!$O$5:$O$222,'intervences kodi'!$N$5:$N$222,'Visi kodi'!A154,'intervences kodi'!$J$5:$J$222,'Visi kodi'!$F$2)+SUMIFS('intervences kodi'!$Q$5:$Q$222,'intervences kodi'!$P$5:$P$222,'Visi kodi'!A154,'intervences kodi'!$J$5:$J$222,'Visi kodi'!$F$2)+SUMIFS('intervences kodi'!$S$5:$S$222,'intervences kodi'!$R$5:$R$222,'Visi kodi'!A154,'intervences kodi'!$J$5:$J$222,'Visi kodi'!$F$2)+SUMIFS('intervences kodi'!$U$5:$U$222,'intervences kodi'!$T$5:$T$222,'Visi kodi'!A154,'intervences kodi'!$J$5:$J$222,'Visi kodi'!$F$2)+SUMIFS('intervences kodi'!$W$5:$W$222,'intervences kodi'!$V$5:$V$222,'Visi kodi'!A154,'intervences kodi'!$J$5:$J$222,'Visi kodi'!$F$2)</f>
        <v>0</v>
      </c>
      <c r="G154" s="108">
        <f>SUMIFS('intervences kodi'!$M$5:$M$222,'intervences kodi'!$L$5:$L$222,'Visi kodi'!A154,'intervences kodi'!$J$5:$J$222,'Visi kodi'!$G$2)+SUMIFS('intervences kodi'!$O$5:$O$222,'intervences kodi'!$N$5:$N$222,'Visi kodi'!A154,'intervences kodi'!$J$5:$J$222,'Visi kodi'!$G$2)+SUMIFS('intervences kodi'!$Q$5:$Q$222,'intervences kodi'!$P$5:$P$222,'Visi kodi'!A154,'intervences kodi'!$J$5:$J$222,'Visi kodi'!$G$2)+SUMIFS('intervences kodi'!$S$5:$S$222,'intervences kodi'!$R$5:$R$222,'Visi kodi'!A154,'intervences kodi'!$J$5:$J$222,'Visi kodi'!$G$2)+SUMIFS('intervences kodi'!$U$5:$U$222,'intervences kodi'!$T$5:$T$222,'Visi kodi'!A154,'intervences kodi'!$J$5:$J$222,'Visi kodi'!$G$2)+SUMIFS('intervences kodi'!$W$5:$W$222,'intervences kodi'!$V$5:$V$222,'Visi kodi'!A154,'intervences kodi'!$J$5:$J$222,'Visi kodi'!$G$2)</f>
        <v>0</v>
      </c>
      <c r="H154" s="108">
        <f t="shared" si="12"/>
        <v>0</v>
      </c>
      <c r="I154" s="108">
        <f t="shared" si="13"/>
        <v>0</v>
      </c>
      <c r="J154" s="108">
        <f t="shared" si="14"/>
        <v>0</v>
      </c>
      <c r="K154" s="169">
        <f t="shared" si="15"/>
        <v>0</v>
      </c>
      <c r="L154" s="108">
        <f>SUMIFS('intervences kodi'!$M$5:$M$222,'intervences kodi'!$L$5:$L$222,'Visi kodi'!A154,'intervences kodi'!$J$5:$J$222,'Visi kodi'!$L$2)+SUMIFS('intervences kodi'!$M$5:$M$222,'intervences kodi'!$N$5:$N$222,'Visi kodi'!A154,'intervences kodi'!$J$5:$J$222,'Visi kodi'!$L$2)+SUMIFS('intervences kodi'!$M$5:$M$222,'intervences kodi'!$P$5:$P$222,'Visi kodi'!A154,'intervences kodi'!$J$5:$J$222,'Visi kodi'!$L$2)+SUMIFS('intervences kodi'!$M$5:$M$222,'intervences kodi'!$R$5:$R$222,'Visi kodi'!A154,'intervences kodi'!$J$5:$J$222,'Visi kodi'!$L$2)+SUMIFS('intervences kodi'!$M$5:$M$222,'intervences kodi'!$T$5:$T$222,'Visi kodi'!A154,'intervences kodi'!$J$5:$J$222,'Visi kodi'!$L$2)+SUMIFS('intervences kodi'!$M$5:$M$222,'intervences kodi'!$V$5:$V$222,'Visi kodi'!A154,'intervences kodi'!$J$5:$J$222,'Visi kodi'!$L$2)</f>
        <v>0</v>
      </c>
      <c r="M154" s="86">
        <f t="shared" si="16"/>
        <v>0</v>
      </c>
      <c r="N154" s="86"/>
      <c r="O154" s="86"/>
    </row>
    <row r="155" spans="1:15" ht="11.15" customHeight="1" x14ac:dyDescent="0.2">
      <c r="A155" s="168">
        <v>147</v>
      </c>
      <c r="B155" s="171" t="s">
        <v>445</v>
      </c>
      <c r="C155" s="170">
        <v>0</v>
      </c>
      <c r="D155" s="170">
        <v>0</v>
      </c>
      <c r="F155" s="108">
        <f>SUMIFS('intervences kodi'!$M$5:$M$222,'intervences kodi'!$L$5:$L$222,'Visi kodi'!A155,'intervences kodi'!$J$5:$J$222,'Visi kodi'!$F$2)+SUMIFS('intervences kodi'!$O$5:$O$222,'intervences kodi'!$N$5:$N$222,'Visi kodi'!A155,'intervences kodi'!$J$5:$J$222,'Visi kodi'!$F$2)+SUMIFS('intervences kodi'!$Q$5:$Q$222,'intervences kodi'!$P$5:$P$222,'Visi kodi'!A155,'intervences kodi'!$J$5:$J$222,'Visi kodi'!$F$2)+SUMIFS('intervences kodi'!$S$5:$S$222,'intervences kodi'!$R$5:$R$222,'Visi kodi'!A155,'intervences kodi'!$J$5:$J$222,'Visi kodi'!$F$2)+SUMIFS('intervences kodi'!$U$5:$U$222,'intervences kodi'!$T$5:$T$222,'Visi kodi'!A155,'intervences kodi'!$J$5:$J$222,'Visi kodi'!$F$2)+SUMIFS('intervences kodi'!$W$5:$W$222,'intervences kodi'!$V$5:$V$222,'Visi kodi'!A155,'intervences kodi'!$J$5:$J$222,'Visi kodi'!$F$2)</f>
        <v>0</v>
      </c>
      <c r="G155" s="108">
        <f>SUMIFS('intervences kodi'!$M$5:$M$222,'intervences kodi'!$L$5:$L$222,'Visi kodi'!A155,'intervences kodi'!$J$5:$J$222,'Visi kodi'!$G$2)+SUMIFS('intervences kodi'!$O$5:$O$222,'intervences kodi'!$N$5:$N$222,'Visi kodi'!A155,'intervences kodi'!$J$5:$J$222,'Visi kodi'!$G$2)+SUMIFS('intervences kodi'!$Q$5:$Q$222,'intervences kodi'!$P$5:$P$222,'Visi kodi'!A155,'intervences kodi'!$J$5:$J$222,'Visi kodi'!$G$2)+SUMIFS('intervences kodi'!$S$5:$S$222,'intervences kodi'!$R$5:$R$222,'Visi kodi'!A155,'intervences kodi'!$J$5:$J$222,'Visi kodi'!$G$2)+SUMIFS('intervences kodi'!$U$5:$U$222,'intervences kodi'!$T$5:$T$222,'Visi kodi'!A155,'intervences kodi'!$J$5:$J$222,'Visi kodi'!$G$2)+SUMIFS('intervences kodi'!$W$5:$W$222,'intervences kodi'!$V$5:$V$222,'Visi kodi'!A155,'intervences kodi'!$J$5:$J$222,'Visi kodi'!$G$2)</f>
        <v>0</v>
      </c>
      <c r="H155" s="108">
        <f t="shared" si="12"/>
        <v>0</v>
      </c>
      <c r="I155" s="108">
        <f t="shared" si="13"/>
        <v>0</v>
      </c>
      <c r="J155" s="108">
        <f t="shared" si="14"/>
        <v>0</v>
      </c>
      <c r="K155" s="169">
        <f t="shared" si="15"/>
        <v>0</v>
      </c>
      <c r="L155" s="108">
        <f>SUMIFS('intervences kodi'!$M$5:$M$222,'intervences kodi'!$L$5:$L$222,'Visi kodi'!A155,'intervences kodi'!$J$5:$J$222,'Visi kodi'!$L$2)+SUMIFS('intervences kodi'!$M$5:$M$222,'intervences kodi'!$N$5:$N$222,'Visi kodi'!A155,'intervences kodi'!$J$5:$J$222,'Visi kodi'!$L$2)+SUMIFS('intervences kodi'!$M$5:$M$222,'intervences kodi'!$P$5:$P$222,'Visi kodi'!A155,'intervences kodi'!$J$5:$J$222,'Visi kodi'!$L$2)+SUMIFS('intervences kodi'!$M$5:$M$222,'intervences kodi'!$R$5:$R$222,'Visi kodi'!A155,'intervences kodi'!$J$5:$J$222,'Visi kodi'!$L$2)+SUMIFS('intervences kodi'!$M$5:$M$222,'intervences kodi'!$T$5:$T$222,'Visi kodi'!A155,'intervences kodi'!$J$5:$J$222,'Visi kodi'!$L$2)+SUMIFS('intervences kodi'!$M$5:$M$222,'intervences kodi'!$V$5:$V$222,'Visi kodi'!A155,'intervences kodi'!$J$5:$J$222,'Visi kodi'!$L$2)</f>
        <v>0</v>
      </c>
      <c r="M155" s="86">
        <f t="shared" si="16"/>
        <v>0</v>
      </c>
      <c r="N155" s="86"/>
      <c r="O155" s="86"/>
    </row>
    <row r="156" spans="1:15" ht="11.15" customHeight="1" x14ac:dyDescent="0.2">
      <c r="A156" s="168">
        <v>148</v>
      </c>
      <c r="B156" s="171" t="s">
        <v>446</v>
      </c>
      <c r="C156" s="170">
        <v>0</v>
      </c>
      <c r="D156" s="170">
        <v>0</v>
      </c>
      <c r="F156" s="108">
        <f>SUMIFS('intervences kodi'!$M$5:$M$222,'intervences kodi'!$L$5:$L$222,'Visi kodi'!A156,'intervences kodi'!$J$5:$J$222,'Visi kodi'!$F$2)+SUMIFS('intervences kodi'!$O$5:$O$222,'intervences kodi'!$N$5:$N$222,'Visi kodi'!A156,'intervences kodi'!$J$5:$J$222,'Visi kodi'!$F$2)+SUMIFS('intervences kodi'!$Q$5:$Q$222,'intervences kodi'!$P$5:$P$222,'Visi kodi'!A156,'intervences kodi'!$J$5:$J$222,'Visi kodi'!$F$2)+SUMIFS('intervences kodi'!$S$5:$S$222,'intervences kodi'!$R$5:$R$222,'Visi kodi'!A156,'intervences kodi'!$J$5:$J$222,'Visi kodi'!$F$2)+SUMIFS('intervences kodi'!$U$5:$U$222,'intervences kodi'!$T$5:$T$222,'Visi kodi'!A156,'intervences kodi'!$J$5:$J$222,'Visi kodi'!$F$2)+SUMIFS('intervences kodi'!$W$5:$W$222,'intervences kodi'!$V$5:$V$222,'Visi kodi'!A156,'intervences kodi'!$J$5:$J$222,'Visi kodi'!$F$2)</f>
        <v>0</v>
      </c>
      <c r="G156" s="108">
        <f>SUMIFS('intervences kodi'!$M$5:$M$222,'intervences kodi'!$L$5:$L$222,'Visi kodi'!A156,'intervences kodi'!$J$5:$J$222,'Visi kodi'!$G$2)+SUMIFS('intervences kodi'!$O$5:$O$222,'intervences kodi'!$N$5:$N$222,'Visi kodi'!A156,'intervences kodi'!$J$5:$J$222,'Visi kodi'!$G$2)+SUMIFS('intervences kodi'!$Q$5:$Q$222,'intervences kodi'!$P$5:$P$222,'Visi kodi'!A156,'intervences kodi'!$J$5:$J$222,'Visi kodi'!$G$2)+SUMIFS('intervences kodi'!$S$5:$S$222,'intervences kodi'!$R$5:$R$222,'Visi kodi'!A156,'intervences kodi'!$J$5:$J$222,'Visi kodi'!$G$2)+SUMIFS('intervences kodi'!$U$5:$U$222,'intervences kodi'!$T$5:$T$222,'Visi kodi'!A156,'intervences kodi'!$J$5:$J$222,'Visi kodi'!$G$2)+SUMIFS('intervences kodi'!$W$5:$W$222,'intervences kodi'!$V$5:$V$222,'Visi kodi'!A156,'intervences kodi'!$J$5:$J$222,'Visi kodi'!$G$2)</f>
        <v>0</v>
      </c>
      <c r="H156" s="108">
        <f t="shared" si="12"/>
        <v>0</v>
      </c>
      <c r="I156" s="108">
        <f t="shared" si="13"/>
        <v>0</v>
      </c>
      <c r="J156" s="108">
        <f t="shared" si="14"/>
        <v>0</v>
      </c>
      <c r="K156" s="169">
        <f t="shared" si="15"/>
        <v>0</v>
      </c>
      <c r="L156" s="108">
        <f>SUMIFS('intervences kodi'!$M$5:$M$222,'intervences kodi'!$L$5:$L$222,'Visi kodi'!A156,'intervences kodi'!$J$5:$J$222,'Visi kodi'!$L$2)+SUMIFS('intervences kodi'!$M$5:$M$222,'intervences kodi'!$N$5:$N$222,'Visi kodi'!A156,'intervences kodi'!$J$5:$J$222,'Visi kodi'!$L$2)+SUMIFS('intervences kodi'!$M$5:$M$222,'intervences kodi'!$P$5:$P$222,'Visi kodi'!A156,'intervences kodi'!$J$5:$J$222,'Visi kodi'!$L$2)+SUMIFS('intervences kodi'!$M$5:$M$222,'intervences kodi'!$R$5:$R$222,'Visi kodi'!A156,'intervences kodi'!$J$5:$J$222,'Visi kodi'!$L$2)+SUMIFS('intervences kodi'!$M$5:$M$222,'intervences kodi'!$T$5:$T$222,'Visi kodi'!A156,'intervences kodi'!$J$5:$J$222,'Visi kodi'!$L$2)+SUMIFS('intervences kodi'!$M$5:$M$222,'intervences kodi'!$V$5:$V$222,'Visi kodi'!A156,'intervences kodi'!$J$5:$J$222,'Visi kodi'!$L$2)</f>
        <v>0</v>
      </c>
      <c r="M156" s="86">
        <f t="shared" si="16"/>
        <v>0</v>
      </c>
      <c r="N156" s="86"/>
      <c r="O156" s="86"/>
    </row>
    <row r="157" spans="1:15" ht="11.15" customHeight="1" x14ac:dyDescent="0.2">
      <c r="A157" s="168">
        <v>149</v>
      </c>
      <c r="B157" s="171" t="s">
        <v>447</v>
      </c>
      <c r="C157" s="170">
        <v>0</v>
      </c>
      <c r="D157" s="170">
        <v>0</v>
      </c>
      <c r="F157" s="108">
        <f>SUMIFS('intervences kodi'!$M$5:$M$222,'intervences kodi'!$L$5:$L$222,'Visi kodi'!A157,'intervences kodi'!$J$5:$J$222,'Visi kodi'!$F$2)+SUMIFS('intervences kodi'!$O$5:$O$222,'intervences kodi'!$N$5:$N$222,'Visi kodi'!A157,'intervences kodi'!$J$5:$J$222,'Visi kodi'!$F$2)+SUMIFS('intervences kodi'!$Q$5:$Q$222,'intervences kodi'!$P$5:$P$222,'Visi kodi'!A157,'intervences kodi'!$J$5:$J$222,'Visi kodi'!$F$2)+SUMIFS('intervences kodi'!$S$5:$S$222,'intervences kodi'!$R$5:$R$222,'Visi kodi'!A157,'intervences kodi'!$J$5:$J$222,'Visi kodi'!$F$2)+SUMIFS('intervences kodi'!$U$5:$U$222,'intervences kodi'!$T$5:$T$222,'Visi kodi'!A157,'intervences kodi'!$J$5:$J$222,'Visi kodi'!$F$2)+SUMIFS('intervences kodi'!$W$5:$W$222,'intervences kodi'!$V$5:$V$222,'Visi kodi'!A157,'intervences kodi'!$J$5:$J$222,'Visi kodi'!$F$2)</f>
        <v>0</v>
      </c>
      <c r="G157" s="108">
        <f>SUMIFS('intervences kodi'!$M$5:$M$222,'intervences kodi'!$L$5:$L$222,'Visi kodi'!A157,'intervences kodi'!$J$5:$J$222,'Visi kodi'!$G$2)+SUMIFS('intervences kodi'!$O$5:$O$222,'intervences kodi'!$N$5:$N$222,'Visi kodi'!A157,'intervences kodi'!$J$5:$J$222,'Visi kodi'!$G$2)+SUMIFS('intervences kodi'!$Q$5:$Q$222,'intervences kodi'!$P$5:$P$222,'Visi kodi'!A157,'intervences kodi'!$J$5:$J$222,'Visi kodi'!$G$2)+SUMIFS('intervences kodi'!$S$5:$S$222,'intervences kodi'!$R$5:$R$222,'Visi kodi'!A157,'intervences kodi'!$J$5:$J$222,'Visi kodi'!$G$2)+SUMIFS('intervences kodi'!$U$5:$U$222,'intervences kodi'!$T$5:$T$222,'Visi kodi'!A157,'intervences kodi'!$J$5:$J$222,'Visi kodi'!$G$2)+SUMIFS('intervences kodi'!$W$5:$W$222,'intervences kodi'!$V$5:$V$222,'Visi kodi'!A157,'intervences kodi'!$J$5:$J$222,'Visi kodi'!$G$2)</f>
        <v>0</v>
      </c>
      <c r="H157" s="108">
        <f t="shared" si="12"/>
        <v>0</v>
      </c>
      <c r="I157" s="108">
        <f t="shared" si="13"/>
        <v>0</v>
      </c>
      <c r="J157" s="108">
        <f t="shared" si="14"/>
        <v>0</v>
      </c>
      <c r="K157" s="169">
        <f t="shared" si="15"/>
        <v>0</v>
      </c>
      <c r="L157" s="108">
        <f>SUMIFS('intervences kodi'!$M$5:$M$222,'intervences kodi'!$L$5:$L$222,'Visi kodi'!A157,'intervences kodi'!$J$5:$J$222,'Visi kodi'!$L$2)+SUMIFS('intervences kodi'!$M$5:$M$222,'intervences kodi'!$N$5:$N$222,'Visi kodi'!A157,'intervences kodi'!$J$5:$J$222,'Visi kodi'!$L$2)+SUMIFS('intervences kodi'!$M$5:$M$222,'intervences kodi'!$P$5:$P$222,'Visi kodi'!A157,'intervences kodi'!$J$5:$J$222,'Visi kodi'!$L$2)+SUMIFS('intervences kodi'!$M$5:$M$222,'intervences kodi'!$R$5:$R$222,'Visi kodi'!A157,'intervences kodi'!$J$5:$J$222,'Visi kodi'!$L$2)+SUMIFS('intervences kodi'!$M$5:$M$222,'intervences kodi'!$T$5:$T$222,'Visi kodi'!A157,'intervences kodi'!$J$5:$J$222,'Visi kodi'!$L$2)+SUMIFS('intervences kodi'!$M$5:$M$222,'intervences kodi'!$V$5:$V$222,'Visi kodi'!A157,'intervences kodi'!$J$5:$J$222,'Visi kodi'!$L$2)</f>
        <v>0</v>
      </c>
      <c r="M157" s="86">
        <f t="shared" si="16"/>
        <v>0</v>
      </c>
      <c r="N157" s="86"/>
      <c r="O157" s="86"/>
    </row>
    <row r="158" spans="1:15" ht="11.15" customHeight="1" x14ac:dyDescent="0.2">
      <c r="A158" s="168">
        <v>150</v>
      </c>
      <c r="B158" s="171" t="s">
        <v>448</v>
      </c>
      <c r="C158" s="170">
        <v>0</v>
      </c>
      <c r="D158" s="170">
        <v>0</v>
      </c>
      <c r="F158" s="108">
        <f>SUMIFS('intervences kodi'!$M$5:$M$222,'intervences kodi'!$L$5:$L$222,'Visi kodi'!A158,'intervences kodi'!$J$5:$J$222,'Visi kodi'!$F$2)+SUMIFS('intervences kodi'!$O$5:$O$222,'intervences kodi'!$N$5:$N$222,'Visi kodi'!A158,'intervences kodi'!$J$5:$J$222,'Visi kodi'!$F$2)+SUMIFS('intervences kodi'!$Q$5:$Q$222,'intervences kodi'!$P$5:$P$222,'Visi kodi'!A158,'intervences kodi'!$J$5:$J$222,'Visi kodi'!$F$2)+SUMIFS('intervences kodi'!$S$5:$S$222,'intervences kodi'!$R$5:$R$222,'Visi kodi'!A158,'intervences kodi'!$J$5:$J$222,'Visi kodi'!$F$2)+SUMIFS('intervences kodi'!$U$5:$U$222,'intervences kodi'!$T$5:$T$222,'Visi kodi'!A158,'intervences kodi'!$J$5:$J$222,'Visi kodi'!$F$2)+SUMIFS('intervences kodi'!$W$5:$W$222,'intervences kodi'!$V$5:$V$222,'Visi kodi'!A158,'intervences kodi'!$J$5:$J$222,'Visi kodi'!$F$2)</f>
        <v>0</v>
      </c>
      <c r="G158" s="108">
        <f>SUMIFS('intervences kodi'!$M$5:$M$222,'intervences kodi'!$L$5:$L$222,'Visi kodi'!A158,'intervences kodi'!$J$5:$J$222,'Visi kodi'!$G$2)+SUMIFS('intervences kodi'!$O$5:$O$222,'intervences kodi'!$N$5:$N$222,'Visi kodi'!A158,'intervences kodi'!$J$5:$J$222,'Visi kodi'!$G$2)+SUMIFS('intervences kodi'!$Q$5:$Q$222,'intervences kodi'!$P$5:$P$222,'Visi kodi'!A158,'intervences kodi'!$J$5:$J$222,'Visi kodi'!$G$2)+SUMIFS('intervences kodi'!$S$5:$S$222,'intervences kodi'!$R$5:$R$222,'Visi kodi'!A158,'intervences kodi'!$J$5:$J$222,'Visi kodi'!$G$2)+SUMIFS('intervences kodi'!$U$5:$U$222,'intervences kodi'!$T$5:$T$222,'Visi kodi'!A158,'intervences kodi'!$J$5:$J$222,'Visi kodi'!$G$2)+SUMIFS('intervences kodi'!$W$5:$W$222,'intervences kodi'!$V$5:$V$222,'Visi kodi'!A158,'intervences kodi'!$J$5:$J$222,'Visi kodi'!$G$2)</f>
        <v>0</v>
      </c>
      <c r="H158" s="108">
        <f t="shared" si="12"/>
        <v>0</v>
      </c>
      <c r="I158" s="108">
        <f t="shared" si="13"/>
        <v>0</v>
      </c>
      <c r="J158" s="108">
        <f t="shared" si="14"/>
        <v>0</v>
      </c>
      <c r="K158" s="169">
        <f t="shared" si="15"/>
        <v>0</v>
      </c>
      <c r="L158" s="108">
        <f>SUMIFS('intervences kodi'!$M$5:$M$222,'intervences kodi'!$L$5:$L$222,'Visi kodi'!A158,'intervences kodi'!$J$5:$J$222,'Visi kodi'!$L$2)+SUMIFS('intervences kodi'!$M$5:$M$222,'intervences kodi'!$N$5:$N$222,'Visi kodi'!A158,'intervences kodi'!$J$5:$J$222,'Visi kodi'!$L$2)+SUMIFS('intervences kodi'!$M$5:$M$222,'intervences kodi'!$P$5:$P$222,'Visi kodi'!A158,'intervences kodi'!$J$5:$J$222,'Visi kodi'!$L$2)+SUMIFS('intervences kodi'!$M$5:$M$222,'intervences kodi'!$R$5:$R$222,'Visi kodi'!A158,'intervences kodi'!$J$5:$J$222,'Visi kodi'!$L$2)+SUMIFS('intervences kodi'!$M$5:$M$222,'intervences kodi'!$T$5:$T$222,'Visi kodi'!A158,'intervences kodi'!$J$5:$J$222,'Visi kodi'!$L$2)+SUMIFS('intervences kodi'!$M$5:$M$222,'intervences kodi'!$V$5:$V$222,'Visi kodi'!A158,'intervences kodi'!$J$5:$J$222,'Visi kodi'!$L$2)</f>
        <v>0</v>
      </c>
      <c r="M158" s="86">
        <f t="shared" si="16"/>
        <v>0</v>
      </c>
      <c r="N158" s="86"/>
      <c r="O158" s="86"/>
    </row>
    <row r="159" spans="1:15" ht="11.15" customHeight="1" x14ac:dyDescent="0.2">
      <c r="A159" s="168">
        <v>151</v>
      </c>
      <c r="B159" s="171" t="s">
        <v>449</v>
      </c>
      <c r="C159" s="170">
        <v>0</v>
      </c>
      <c r="D159" s="170">
        <v>0</v>
      </c>
      <c r="F159" s="108">
        <f>SUMIFS('intervences kodi'!$M$5:$M$222,'intervences kodi'!$L$5:$L$222,'Visi kodi'!A159,'intervences kodi'!$J$5:$J$222,'Visi kodi'!$F$2)+SUMIFS('intervences kodi'!$O$5:$O$222,'intervences kodi'!$N$5:$N$222,'Visi kodi'!A159,'intervences kodi'!$J$5:$J$222,'Visi kodi'!$F$2)+SUMIFS('intervences kodi'!$Q$5:$Q$222,'intervences kodi'!$P$5:$P$222,'Visi kodi'!A159,'intervences kodi'!$J$5:$J$222,'Visi kodi'!$F$2)+SUMIFS('intervences kodi'!$S$5:$S$222,'intervences kodi'!$R$5:$R$222,'Visi kodi'!A159,'intervences kodi'!$J$5:$J$222,'Visi kodi'!$F$2)+SUMIFS('intervences kodi'!$U$5:$U$222,'intervences kodi'!$T$5:$T$222,'Visi kodi'!A159,'intervences kodi'!$J$5:$J$222,'Visi kodi'!$F$2)+SUMIFS('intervences kodi'!$W$5:$W$222,'intervences kodi'!$V$5:$V$222,'Visi kodi'!A159,'intervences kodi'!$J$5:$J$222,'Visi kodi'!$F$2)</f>
        <v>0</v>
      </c>
      <c r="G159" s="108">
        <f>SUMIFS('intervences kodi'!$M$5:$M$222,'intervences kodi'!$L$5:$L$222,'Visi kodi'!A159,'intervences kodi'!$J$5:$J$222,'Visi kodi'!$G$2)+SUMIFS('intervences kodi'!$O$5:$O$222,'intervences kodi'!$N$5:$N$222,'Visi kodi'!A159,'intervences kodi'!$J$5:$J$222,'Visi kodi'!$G$2)+SUMIFS('intervences kodi'!$Q$5:$Q$222,'intervences kodi'!$P$5:$P$222,'Visi kodi'!A159,'intervences kodi'!$J$5:$J$222,'Visi kodi'!$G$2)+SUMIFS('intervences kodi'!$S$5:$S$222,'intervences kodi'!$R$5:$R$222,'Visi kodi'!A159,'intervences kodi'!$J$5:$J$222,'Visi kodi'!$G$2)+SUMIFS('intervences kodi'!$U$5:$U$222,'intervences kodi'!$T$5:$T$222,'Visi kodi'!A159,'intervences kodi'!$J$5:$J$222,'Visi kodi'!$G$2)+SUMIFS('intervences kodi'!$W$5:$W$222,'intervences kodi'!$V$5:$V$222,'Visi kodi'!A159,'intervences kodi'!$J$5:$J$222,'Visi kodi'!$G$2)</f>
        <v>0</v>
      </c>
      <c r="H159" s="108">
        <f t="shared" si="12"/>
        <v>0</v>
      </c>
      <c r="I159" s="108">
        <f t="shared" si="13"/>
        <v>0</v>
      </c>
      <c r="J159" s="108">
        <f t="shared" si="14"/>
        <v>0</v>
      </c>
      <c r="K159" s="169">
        <f t="shared" si="15"/>
        <v>0</v>
      </c>
      <c r="L159" s="108">
        <f>SUMIFS('intervences kodi'!$M$5:$M$222,'intervences kodi'!$L$5:$L$222,'Visi kodi'!A159,'intervences kodi'!$J$5:$J$222,'Visi kodi'!$L$2)+SUMIFS('intervences kodi'!$M$5:$M$222,'intervences kodi'!$N$5:$N$222,'Visi kodi'!A159,'intervences kodi'!$J$5:$J$222,'Visi kodi'!$L$2)+SUMIFS('intervences kodi'!$M$5:$M$222,'intervences kodi'!$P$5:$P$222,'Visi kodi'!A159,'intervences kodi'!$J$5:$J$222,'Visi kodi'!$L$2)+SUMIFS('intervences kodi'!$M$5:$M$222,'intervences kodi'!$R$5:$R$222,'Visi kodi'!A159,'intervences kodi'!$J$5:$J$222,'Visi kodi'!$L$2)+SUMIFS('intervences kodi'!$M$5:$M$222,'intervences kodi'!$T$5:$T$222,'Visi kodi'!A159,'intervences kodi'!$J$5:$J$222,'Visi kodi'!$L$2)+SUMIFS('intervences kodi'!$M$5:$M$222,'intervences kodi'!$V$5:$V$222,'Visi kodi'!A159,'intervences kodi'!$J$5:$J$222,'Visi kodi'!$L$2)</f>
        <v>16946467</v>
      </c>
      <c r="M159" s="86">
        <f t="shared" si="16"/>
        <v>0</v>
      </c>
      <c r="N159" s="86"/>
      <c r="O159" s="86"/>
    </row>
    <row r="160" spans="1:15" ht="11.15" customHeight="1" x14ac:dyDescent="0.2">
      <c r="A160" s="168">
        <v>152</v>
      </c>
      <c r="B160" s="171" t="s">
        <v>450</v>
      </c>
      <c r="C160" s="170">
        <v>0</v>
      </c>
      <c r="D160" s="170">
        <v>0</v>
      </c>
      <c r="F160" s="108">
        <f>SUMIFS('intervences kodi'!$M$5:$M$222,'intervences kodi'!$L$5:$L$222,'Visi kodi'!A160,'intervences kodi'!$J$5:$J$222,'Visi kodi'!$F$2)+SUMIFS('intervences kodi'!$O$5:$O$222,'intervences kodi'!$N$5:$N$222,'Visi kodi'!A160,'intervences kodi'!$J$5:$J$222,'Visi kodi'!$F$2)+SUMIFS('intervences kodi'!$Q$5:$Q$222,'intervences kodi'!$P$5:$P$222,'Visi kodi'!A160,'intervences kodi'!$J$5:$J$222,'Visi kodi'!$F$2)+SUMIFS('intervences kodi'!$S$5:$S$222,'intervences kodi'!$R$5:$R$222,'Visi kodi'!A160,'intervences kodi'!$J$5:$J$222,'Visi kodi'!$F$2)+SUMIFS('intervences kodi'!$U$5:$U$222,'intervences kodi'!$T$5:$T$222,'Visi kodi'!A160,'intervences kodi'!$J$5:$J$222,'Visi kodi'!$F$2)+SUMIFS('intervences kodi'!$W$5:$W$222,'intervences kodi'!$V$5:$V$222,'Visi kodi'!A160,'intervences kodi'!$J$5:$J$222,'Visi kodi'!$F$2)</f>
        <v>2827750</v>
      </c>
      <c r="G160" s="108">
        <f>SUMIFS('intervences kodi'!$M$5:$M$222,'intervences kodi'!$L$5:$L$222,'Visi kodi'!A160,'intervences kodi'!$J$5:$J$222,'Visi kodi'!$G$2)+SUMIFS('intervences kodi'!$O$5:$O$222,'intervences kodi'!$N$5:$N$222,'Visi kodi'!A160,'intervences kodi'!$J$5:$J$222,'Visi kodi'!$G$2)+SUMIFS('intervences kodi'!$Q$5:$Q$222,'intervences kodi'!$P$5:$P$222,'Visi kodi'!A160,'intervences kodi'!$J$5:$J$222,'Visi kodi'!$G$2)+SUMIFS('intervences kodi'!$S$5:$S$222,'intervences kodi'!$R$5:$R$222,'Visi kodi'!A160,'intervences kodi'!$J$5:$J$222,'Visi kodi'!$G$2)+SUMIFS('intervences kodi'!$U$5:$U$222,'intervences kodi'!$T$5:$T$222,'Visi kodi'!A160,'intervences kodi'!$J$5:$J$222,'Visi kodi'!$G$2)+SUMIFS('intervences kodi'!$W$5:$W$222,'intervences kodi'!$V$5:$V$222,'Visi kodi'!A160,'intervences kodi'!$J$5:$J$222,'Visi kodi'!$G$2)</f>
        <v>0</v>
      </c>
      <c r="H160" s="108">
        <f t="shared" si="12"/>
        <v>0</v>
      </c>
      <c r="I160" s="108">
        <f t="shared" si="13"/>
        <v>0</v>
      </c>
      <c r="J160" s="108">
        <f t="shared" si="14"/>
        <v>0</v>
      </c>
      <c r="K160" s="169">
        <f t="shared" si="15"/>
        <v>0</v>
      </c>
      <c r="L160" s="108">
        <f>SUMIFS('intervences kodi'!$M$5:$M$222,'intervences kodi'!$L$5:$L$222,'Visi kodi'!A160,'intervences kodi'!$J$5:$J$222,'Visi kodi'!$L$2)+SUMIFS('intervences kodi'!$M$5:$M$222,'intervences kodi'!$N$5:$N$222,'Visi kodi'!A160,'intervences kodi'!$J$5:$J$222,'Visi kodi'!$L$2)+SUMIFS('intervences kodi'!$M$5:$M$222,'intervences kodi'!$P$5:$P$222,'Visi kodi'!A160,'intervences kodi'!$J$5:$J$222,'Visi kodi'!$L$2)+SUMIFS('intervences kodi'!$M$5:$M$222,'intervences kodi'!$R$5:$R$222,'Visi kodi'!A160,'intervences kodi'!$J$5:$J$222,'Visi kodi'!$L$2)+SUMIFS('intervences kodi'!$M$5:$M$222,'intervences kodi'!$T$5:$T$222,'Visi kodi'!A160,'intervences kodi'!$J$5:$J$222,'Visi kodi'!$L$2)+SUMIFS('intervences kodi'!$M$5:$M$222,'intervences kodi'!$V$5:$V$222,'Visi kodi'!A160,'intervences kodi'!$J$5:$J$222,'Visi kodi'!$L$2)</f>
        <v>0</v>
      </c>
      <c r="M160" s="86">
        <f t="shared" si="16"/>
        <v>0</v>
      </c>
      <c r="N160" s="86"/>
      <c r="O160" s="86"/>
    </row>
    <row r="161" spans="1:15" ht="11.15" customHeight="1" x14ac:dyDescent="0.2">
      <c r="A161" s="168">
        <v>153</v>
      </c>
      <c r="B161" s="171" t="s">
        <v>451</v>
      </c>
      <c r="C161" s="170">
        <v>0</v>
      </c>
      <c r="D161" s="170">
        <v>0</v>
      </c>
      <c r="F161" s="108">
        <f>SUMIFS('intervences kodi'!$M$5:$M$222,'intervences kodi'!$L$5:$L$222,'Visi kodi'!A161,'intervences kodi'!$J$5:$J$222,'Visi kodi'!$F$2)+SUMIFS('intervences kodi'!$O$5:$O$222,'intervences kodi'!$N$5:$N$222,'Visi kodi'!A161,'intervences kodi'!$J$5:$J$222,'Visi kodi'!$F$2)+SUMIFS('intervences kodi'!$Q$5:$Q$222,'intervences kodi'!$P$5:$P$222,'Visi kodi'!A161,'intervences kodi'!$J$5:$J$222,'Visi kodi'!$F$2)+SUMIFS('intervences kodi'!$S$5:$S$222,'intervences kodi'!$R$5:$R$222,'Visi kodi'!A161,'intervences kodi'!$J$5:$J$222,'Visi kodi'!$F$2)+SUMIFS('intervences kodi'!$U$5:$U$222,'intervences kodi'!$T$5:$T$222,'Visi kodi'!A161,'intervences kodi'!$J$5:$J$222,'Visi kodi'!$F$2)+SUMIFS('intervences kodi'!$W$5:$W$222,'intervences kodi'!$V$5:$V$222,'Visi kodi'!A161,'intervences kodi'!$J$5:$J$222,'Visi kodi'!$F$2)</f>
        <v>0</v>
      </c>
      <c r="G161" s="108">
        <f>SUMIFS('intervences kodi'!$M$5:$M$222,'intervences kodi'!$L$5:$L$222,'Visi kodi'!A161,'intervences kodi'!$J$5:$J$222,'Visi kodi'!$G$2)+SUMIFS('intervences kodi'!$O$5:$O$222,'intervences kodi'!$N$5:$N$222,'Visi kodi'!A161,'intervences kodi'!$J$5:$J$222,'Visi kodi'!$G$2)+SUMIFS('intervences kodi'!$Q$5:$Q$222,'intervences kodi'!$P$5:$P$222,'Visi kodi'!A161,'intervences kodi'!$J$5:$J$222,'Visi kodi'!$G$2)+SUMIFS('intervences kodi'!$S$5:$S$222,'intervences kodi'!$R$5:$R$222,'Visi kodi'!A161,'intervences kodi'!$J$5:$J$222,'Visi kodi'!$G$2)+SUMIFS('intervences kodi'!$U$5:$U$222,'intervences kodi'!$T$5:$T$222,'Visi kodi'!A161,'intervences kodi'!$J$5:$J$222,'Visi kodi'!$G$2)+SUMIFS('intervences kodi'!$W$5:$W$222,'intervences kodi'!$V$5:$V$222,'Visi kodi'!A161,'intervences kodi'!$J$5:$J$222,'Visi kodi'!$G$2)</f>
        <v>0</v>
      </c>
      <c r="H161" s="108">
        <f t="shared" si="12"/>
        <v>0</v>
      </c>
      <c r="I161" s="108">
        <f t="shared" si="13"/>
        <v>0</v>
      </c>
      <c r="J161" s="108">
        <f t="shared" si="14"/>
        <v>0</v>
      </c>
      <c r="K161" s="169">
        <f t="shared" si="15"/>
        <v>0</v>
      </c>
      <c r="L161" s="108">
        <f>SUMIFS('intervences kodi'!$M$5:$M$222,'intervences kodi'!$L$5:$L$222,'Visi kodi'!A161,'intervences kodi'!$J$5:$J$222,'Visi kodi'!$L$2)+SUMIFS('intervences kodi'!$M$5:$M$222,'intervences kodi'!$N$5:$N$222,'Visi kodi'!A161,'intervences kodi'!$J$5:$J$222,'Visi kodi'!$L$2)+SUMIFS('intervences kodi'!$M$5:$M$222,'intervences kodi'!$P$5:$P$222,'Visi kodi'!A161,'intervences kodi'!$J$5:$J$222,'Visi kodi'!$L$2)+SUMIFS('intervences kodi'!$M$5:$M$222,'intervences kodi'!$R$5:$R$222,'Visi kodi'!A161,'intervences kodi'!$J$5:$J$222,'Visi kodi'!$L$2)+SUMIFS('intervences kodi'!$M$5:$M$222,'intervences kodi'!$T$5:$T$222,'Visi kodi'!A161,'intervences kodi'!$J$5:$J$222,'Visi kodi'!$L$2)+SUMIFS('intervences kodi'!$M$5:$M$222,'intervences kodi'!$V$5:$V$222,'Visi kodi'!A161,'intervences kodi'!$J$5:$J$222,'Visi kodi'!$L$2)</f>
        <v>0</v>
      </c>
      <c r="M161" s="86">
        <f t="shared" si="16"/>
        <v>0</v>
      </c>
      <c r="N161" s="86"/>
      <c r="O161" s="86"/>
    </row>
    <row r="162" spans="1:15" ht="11.15" customHeight="1" x14ac:dyDescent="0.2">
      <c r="A162" s="168">
        <v>154</v>
      </c>
      <c r="B162" s="171" t="s">
        <v>452</v>
      </c>
      <c r="C162" s="170">
        <v>0</v>
      </c>
      <c r="D162" s="170">
        <v>0</v>
      </c>
      <c r="F162" s="108">
        <f>SUMIFS('intervences kodi'!$M$5:$M$222,'intervences kodi'!$L$5:$L$222,'Visi kodi'!A162,'intervences kodi'!$J$5:$J$222,'Visi kodi'!$F$2)+SUMIFS('intervences kodi'!$O$5:$O$222,'intervences kodi'!$N$5:$N$222,'Visi kodi'!A162,'intervences kodi'!$J$5:$J$222,'Visi kodi'!$F$2)+SUMIFS('intervences kodi'!$Q$5:$Q$222,'intervences kodi'!$P$5:$P$222,'Visi kodi'!A162,'intervences kodi'!$J$5:$J$222,'Visi kodi'!$F$2)+SUMIFS('intervences kodi'!$S$5:$S$222,'intervences kodi'!$R$5:$R$222,'Visi kodi'!A162,'intervences kodi'!$J$5:$J$222,'Visi kodi'!$F$2)+SUMIFS('intervences kodi'!$U$5:$U$222,'intervences kodi'!$T$5:$T$222,'Visi kodi'!A162,'intervences kodi'!$J$5:$J$222,'Visi kodi'!$F$2)+SUMIFS('intervences kodi'!$W$5:$W$222,'intervences kodi'!$V$5:$V$222,'Visi kodi'!A162,'intervences kodi'!$J$5:$J$222,'Visi kodi'!$F$2)</f>
        <v>0</v>
      </c>
      <c r="G162" s="108">
        <f>SUMIFS('intervences kodi'!$M$5:$M$222,'intervences kodi'!$L$5:$L$222,'Visi kodi'!A162,'intervences kodi'!$J$5:$J$222,'Visi kodi'!$G$2)+SUMIFS('intervences kodi'!$O$5:$O$222,'intervences kodi'!$N$5:$N$222,'Visi kodi'!A162,'intervences kodi'!$J$5:$J$222,'Visi kodi'!$G$2)+SUMIFS('intervences kodi'!$Q$5:$Q$222,'intervences kodi'!$P$5:$P$222,'Visi kodi'!A162,'intervences kodi'!$J$5:$J$222,'Visi kodi'!$G$2)+SUMIFS('intervences kodi'!$S$5:$S$222,'intervences kodi'!$R$5:$R$222,'Visi kodi'!A162,'intervences kodi'!$J$5:$J$222,'Visi kodi'!$G$2)+SUMIFS('intervences kodi'!$U$5:$U$222,'intervences kodi'!$T$5:$T$222,'Visi kodi'!A162,'intervences kodi'!$J$5:$J$222,'Visi kodi'!$G$2)+SUMIFS('intervences kodi'!$W$5:$W$222,'intervences kodi'!$V$5:$V$222,'Visi kodi'!A162,'intervences kodi'!$J$5:$J$222,'Visi kodi'!$G$2)</f>
        <v>0</v>
      </c>
      <c r="H162" s="108">
        <f t="shared" si="12"/>
        <v>0</v>
      </c>
      <c r="I162" s="108">
        <f t="shared" si="13"/>
        <v>0</v>
      </c>
      <c r="J162" s="108">
        <f t="shared" si="14"/>
        <v>0</v>
      </c>
      <c r="K162" s="169">
        <f t="shared" si="15"/>
        <v>0</v>
      </c>
      <c r="L162" s="108">
        <f>SUMIFS('intervences kodi'!$M$5:$M$222,'intervences kodi'!$L$5:$L$222,'Visi kodi'!A162,'intervences kodi'!$J$5:$J$222,'Visi kodi'!$L$2)+SUMIFS('intervences kodi'!$M$5:$M$222,'intervences kodi'!$N$5:$N$222,'Visi kodi'!A162,'intervences kodi'!$J$5:$J$222,'Visi kodi'!$L$2)+SUMIFS('intervences kodi'!$M$5:$M$222,'intervences kodi'!$P$5:$P$222,'Visi kodi'!A162,'intervences kodi'!$J$5:$J$222,'Visi kodi'!$L$2)+SUMIFS('intervences kodi'!$M$5:$M$222,'intervences kodi'!$R$5:$R$222,'Visi kodi'!A162,'intervences kodi'!$J$5:$J$222,'Visi kodi'!$L$2)+SUMIFS('intervences kodi'!$M$5:$M$222,'intervences kodi'!$T$5:$T$222,'Visi kodi'!A162,'intervences kodi'!$J$5:$J$222,'Visi kodi'!$L$2)+SUMIFS('intervences kodi'!$M$5:$M$222,'intervences kodi'!$V$5:$V$222,'Visi kodi'!A162,'intervences kodi'!$J$5:$J$222,'Visi kodi'!$L$2)</f>
        <v>0</v>
      </c>
      <c r="M162" s="86">
        <f t="shared" si="16"/>
        <v>0</v>
      </c>
      <c r="N162" s="86"/>
      <c r="O162" s="86"/>
    </row>
    <row r="163" spans="1:15" ht="11.15" customHeight="1" x14ac:dyDescent="0.2">
      <c r="A163" s="168">
        <v>155</v>
      </c>
      <c r="B163" s="171" t="s">
        <v>453</v>
      </c>
      <c r="C163" s="170">
        <v>0</v>
      </c>
      <c r="D163" s="170">
        <v>0</v>
      </c>
      <c r="F163" s="108">
        <f>SUMIFS('intervences kodi'!$M$5:$M$222,'intervences kodi'!$L$5:$L$222,'Visi kodi'!A163,'intervences kodi'!$J$5:$J$222,'Visi kodi'!$F$2)+SUMIFS('intervences kodi'!$O$5:$O$222,'intervences kodi'!$N$5:$N$222,'Visi kodi'!A163,'intervences kodi'!$J$5:$J$222,'Visi kodi'!$F$2)+SUMIFS('intervences kodi'!$Q$5:$Q$222,'intervences kodi'!$P$5:$P$222,'Visi kodi'!A163,'intervences kodi'!$J$5:$J$222,'Visi kodi'!$F$2)+SUMIFS('intervences kodi'!$S$5:$S$222,'intervences kodi'!$R$5:$R$222,'Visi kodi'!A163,'intervences kodi'!$J$5:$J$222,'Visi kodi'!$F$2)+SUMIFS('intervences kodi'!$U$5:$U$222,'intervences kodi'!$T$5:$T$222,'Visi kodi'!A163,'intervences kodi'!$J$5:$J$222,'Visi kodi'!$F$2)+SUMIFS('intervences kodi'!$W$5:$W$222,'intervences kodi'!$V$5:$V$222,'Visi kodi'!A163,'intervences kodi'!$J$5:$J$222,'Visi kodi'!$F$2)</f>
        <v>0</v>
      </c>
      <c r="G163" s="108">
        <f>SUMIFS('intervences kodi'!$M$5:$M$222,'intervences kodi'!$L$5:$L$222,'Visi kodi'!A163,'intervences kodi'!$J$5:$J$222,'Visi kodi'!$G$2)+SUMIFS('intervences kodi'!$O$5:$O$222,'intervences kodi'!$N$5:$N$222,'Visi kodi'!A163,'intervences kodi'!$J$5:$J$222,'Visi kodi'!$G$2)+SUMIFS('intervences kodi'!$Q$5:$Q$222,'intervences kodi'!$P$5:$P$222,'Visi kodi'!A163,'intervences kodi'!$J$5:$J$222,'Visi kodi'!$G$2)+SUMIFS('intervences kodi'!$S$5:$S$222,'intervences kodi'!$R$5:$R$222,'Visi kodi'!A163,'intervences kodi'!$J$5:$J$222,'Visi kodi'!$G$2)+SUMIFS('intervences kodi'!$U$5:$U$222,'intervences kodi'!$T$5:$T$222,'Visi kodi'!A163,'intervences kodi'!$J$5:$J$222,'Visi kodi'!$G$2)+SUMIFS('intervences kodi'!$W$5:$W$222,'intervences kodi'!$V$5:$V$222,'Visi kodi'!A163,'intervences kodi'!$J$5:$J$222,'Visi kodi'!$G$2)</f>
        <v>0</v>
      </c>
      <c r="H163" s="108">
        <f t="shared" si="12"/>
        <v>0</v>
      </c>
      <c r="I163" s="108">
        <f t="shared" si="13"/>
        <v>0</v>
      </c>
      <c r="J163" s="108">
        <f t="shared" si="14"/>
        <v>0</v>
      </c>
      <c r="K163" s="169">
        <f t="shared" si="15"/>
        <v>0</v>
      </c>
      <c r="L163" s="108">
        <f>SUMIFS('intervences kodi'!$M$5:$M$222,'intervences kodi'!$L$5:$L$222,'Visi kodi'!A163,'intervences kodi'!$J$5:$J$222,'Visi kodi'!$L$2)+SUMIFS('intervences kodi'!$M$5:$M$222,'intervences kodi'!$N$5:$N$222,'Visi kodi'!A163,'intervences kodi'!$J$5:$J$222,'Visi kodi'!$L$2)+SUMIFS('intervences kodi'!$M$5:$M$222,'intervences kodi'!$P$5:$P$222,'Visi kodi'!A163,'intervences kodi'!$J$5:$J$222,'Visi kodi'!$L$2)+SUMIFS('intervences kodi'!$M$5:$M$222,'intervences kodi'!$R$5:$R$222,'Visi kodi'!A163,'intervences kodi'!$J$5:$J$222,'Visi kodi'!$L$2)+SUMIFS('intervences kodi'!$M$5:$M$222,'intervences kodi'!$T$5:$T$222,'Visi kodi'!A163,'intervences kodi'!$J$5:$J$222,'Visi kodi'!$L$2)+SUMIFS('intervences kodi'!$M$5:$M$222,'intervences kodi'!$V$5:$V$222,'Visi kodi'!A163,'intervences kodi'!$J$5:$J$222,'Visi kodi'!$L$2)</f>
        <v>0</v>
      </c>
      <c r="M163" s="86">
        <f t="shared" si="16"/>
        <v>0</v>
      </c>
      <c r="N163" s="86"/>
      <c r="O163" s="86"/>
    </row>
    <row r="164" spans="1:15" ht="11.15" customHeight="1" x14ac:dyDescent="0.2">
      <c r="A164" s="168">
        <v>156</v>
      </c>
      <c r="B164" s="171" t="s">
        <v>454</v>
      </c>
      <c r="C164" s="170">
        <v>0</v>
      </c>
      <c r="D164" s="170">
        <v>0</v>
      </c>
      <c r="F164" s="108">
        <f>SUMIFS('intervences kodi'!$M$5:$M$222,'intervences kodi'!$L$5:$L$222,'Visi kodi'!A164,'intervences kodi'!$J$5:$J$222,'Visi kodi'!$F$2)+SUMIFS('intervences kodi'!$O$5:$O$222,'intervences kodi'!$N$5:$N$222,'Visi kodi'!A164,'intervences kodi'!$J$5:$J$222,'Visi kodi'!$F$2)+SUMIFS('intervences kodi'!$Q$5:$Q$222,'intervences kodi'!$P$5:$P$222,'Visi kodi'!A164,'intervences kodi'!$J$5:$J$222,'Visi kodi'!$F$2)+SUMIFS('intervences kodi'!$S$5:$S$222,'intervences kodi'!$R$5:$R$222,'Visi kodi'!A164,'intervences kodi'!$J$5:$J$222,'Visi kodi'!$F$2)+SUMIFS('intervences kodi'!$U$5:$U$222,'intervences kodi'!$T$5:$T$222,'Visi kodi'!A164,'intervences kodi'!$J$5:$J$222,'Visi kodi'!$F$2)+SUMIFS('intervences kodi'!$W$5:$W$222,'intervences kodi'!$V$5:$V$222,'Visi kodi'!A164,'intervences kodi'!$J$5:$J$222,'Visi kodi'!$F$2)</f>
        <v>0</v>
      </c>
      <c r="G164" s="108">
        <f>SUMIFS('intervences kodi'!$M$5:$M$222,'intervences kodi'!$L$5:$L$222,'Visi kodi'!A164,'intervences kodi'!$J$5:$J$222,'Visi kodi'!$G$2)+SUMIFS('intervences kodi'!$O$5:$O$222,'intervences kodi'!$N$5:$N$222,'Visi kodi'!A164,'intervences kodi'!$J$5:$J$222,'Visi kodi'!$G$2)+SUMIFS('intervences kodi'!$Q$5:$Q$222,'intervences kodi'!$P$5:$P$222,'Visi kodi'!A164,'intervences kodi'!$J$5:$J$222,'Visi kodi'!$G$2)+SUMIFS('intervences kodi'!$S$5:$S$222,'intervences kodi'!$R$5:$R$222,'Visi kodi'!A164,'intervences kodi'!$J$5:$J$222,'Visi kodi'!$G$2)+SUMIFS('intervences kodi'!$U$5:$U$222,'intervences kodi'!$T$5:$T$222,'Visi kodi'!A164,'intervences kodi'!$J$5:$J$222,'Visi kodi'!$G$2)+SUMIFS('intervences kodi'!$W$5:$W$222,'intervences kodi'!$V$5:$V$222,'Visi kodi'!A164,'intervences kodi'!$J$5:$J$222,'Visi kodi'!$G$2)</f>
        <v>0</v>
      </c>
      <c r="H164" s="108">
        <f t="shared" si="12"/>
        <v>0</v>
      </c>
      <c r="I164" s="108">
        <f t="shared" si="13"/>
        <v>0</v>
      </c>
      <c r="J164" s="108">
        <f t="shared" si="14"/>
        <v>0</v>
      </c>
      <c r="K164" s="169">
        <f t="shared" si="15"/>
        <v>0</v>
      </c>
      <c r="L164" s="108">
        <f>SUMIFS('intervences kodi'!$M$5:$M$222,'intervences kodi'!$L$5:$L$222,'Visi kodi'!A164,'intervences kodi'!$J$5:$J$222,'Visi kodi'!$L$2)+SUMIFS('intervences kodi'!$M$5:$M$222,'intervences kodi'!$N$5:$N$222,'Visi kodi'!A164,'intervences kodi'!$J$5:$J$222,'Visi kodi'!$L$2)+SUMIFS('intervences kodi'!$M$5:$M$222,'intervences kodi'!$P$5:$P$222,'Visi kodi'!A164,'intervences kodi'!$J$5:$J$222,'Visi kodi'!$L$2)+SUMIFS('intervences kodi'!$M$5:$M$222,'intervences kodi'!$R$5:$R$222,'Visi kodi'!A164,'intervences kodi'!$J$5:$J$222,'Visi kodi'!$L$2)+SUMIFS('intervences kodi'!$M$5:$M$222,'intervences kodi'!$T$5:$T$222,'Visi kodi'!A164,'intervences kodi'!$J$5:$J$222,'Visi kodi'!$L$2)+SUMIFS('intervences kodi'!$M$5:$M$222,'intervences kodi'!$V$5:$V$222,'Visi kodi'!A164,'intervences kodi'!$J$5:$J$222,'Visi kodi'!$L$2)</f>
        <v>0</v>
      </c>
      <c r="M164" s="86">
        <f t="shared" si="16"/>
        <v>0</v>
      </c>
      <c r="N164" s="86"/>
      <c r="O164" s="86"/>
    </row>
    <row r="165" spans="1:15" ht="11.15" customHeight="1" x14ac:dyDescent="0.2">
      <c r="A165" s="168">
        <v>157</v>
      </c>
      <c r="B165" s="171" t="s">
        <v>455</v>
      </c>
      <c r="C165" s="170">
        <v>0</v>
      </c>
      <c r="D165" s="170">
        <v>0</v>
      </c>
      <c r="F165" s="108">
        <f>SUMIFS('intervences kodi'!$M$5:$M$222,'intervences kodi'!$L$5:$L$222,'Visi kodi'!A165,'intervences kodi'!$J$5:$J$222,'Visi kodi'!$F$2)+SUMIFS('intervences kodi'!$O$5:$O$222,'intervences kodi'!$N$5:$N$222,'Visi kodi'!A165,'intervences kodi'!$J$5:$J$222,'Visi kodi'!$F$2)+SUMIFS('intervences kodi'!$Q$5:$Q$222,'intervences kodi'!$P$5:$P$222,'Visi kodi'!A165,'intervences kodi'!$J$5:$J$222,'Visi kodi'!$F$2)+SUMIFS('intervences kodi'!$S$5:$S$222,'intervences kodi'!$R$5:$R$222,'Visi kodi'!A165,'intervences kodi'!$J$5:$J$222,'Visi kodi'!$F$2)+SUMIFS('intervences kodi'!$U$5:$U$222,'intervences kodi'!$T$5:$T$222,'Visi kodi'!A165,'intervences kodi'!$J$5:$J$222,'Visi kodi'!$F$2)+SUMIFS('intervences kodi'!$W$5:$W$222,'intervences kodi'!$V$5:$V$222,'Visi kodi'!A165,'intervences kodi'!$J$5:$J$222,'Visi kodi'!$F$2)</f>
        <v>0</v>
      </c>
      <c r="G165" s="108">
        <f>SUMIFS('intervences kodi'!$M$5:$M$222,'intervences kodi'!$L$5:$L$222,'Visi kodi'!A165,'intervences kodi'!$J$5:$J$222,'Visi kodi'!$G$2)+SUMIFS('intervences kodi'!$O$5:$O$222,'intervences kodi'!$N$5:$N$222,'Visi kodi'!A165,'intervences kodi'!$J$5:$J$222,'Visi kodi'!$G$2)+SUMIFS('intervences kodi'!$Q$5:$Q$222,'intervences kodi'!$P$5:$P$222,'Visi kodi'!A165,'intervences kodi'!$J$5:$J$222,'Visi kodi'!$G$2)+SUMIFS('intervences kodi'!$S$5:$S$222,'intervences kodi'!$R$5:$R$222,'Visi kodi'!A165,'intervences kodi'!$J$5:$J$222,'Visi kodi'!$G$2)+SUMIFS('intervences kodi'!$U$5:$U$222,'intervences kodi'!$T$5:$T$222,'Visi kodi'!A165,'intervences kodi'!$J$5:$J$222,'Visi kodi'!$G$2)+SUMIFS('intervences kodi'!$W$5:$W$222,'intervences kodi'!$V$5:$V$222,'Visi kodi'!A165,'intervences kodi'!$J$5:$J$222,'Visi kodi'!$G$2)</f>
        <v>0</v>
      </c>
      <c r="H165" s="108">
        <f t="shared" si="12"/>
        <v>0</v>
      </c>
      <c r="I165" s="108">
        <f t="shared" si="13"/>
        <v>0</v>
      </c>
      <c r="J165" s="108">
        <f t="shared" si="14"/>
        <v>0</v>
      </c>
      <c r="K165" s="169">
        <f t="shared" si="15"/>
        <v>0</v>
      </c>
      <c r="L165" s="108">
        <f>SUMIFS('intervences kodi'!$M$5:$M$222,'intervences kodi'!$L$5:$L$222,'Visi kodi'!A165,'intervences kodi'!$J$5:$J$222,'Visi kodi'!$L$2)+SUMIFS('intervences kodi'!$M$5:$M$222,'intervences kodi'!$N$5:$N$222,'Visi kodi'!A165,'intervences kodi'!$J$5:$J$222,'Visi kodi'!$L$2)+SUMIFS('intervences kodi'!$M$5:$M$222,'intervences kodi'!$P$5:$P$222,'Visi kodi'!A165,'intervences kodi'!$J$5:$J$222,'Visi kodi'!$L$2)+SUMIFS('intervences kodi'!$M$5:$M$222,'intervences kodi'!$R$5:$R$222,'Visi kodi'!A165,'intervences kodi'!$J$5:$J$222,'Visi kodi'!$L$2)+SUMIFS('intervences kodi'!$M$5:$M$222,'intervences kodi'!$T$5:$T$222,'Visi kodi'!A165,'intervences kodi'!$J$5:$J$222,'Visi kodi'!$L$2)+SUMIFS('intervences kodi'!$M$5:$M$222,'intervences kodi'!$V$5:$V$222,'Visi kodi'!A165,'intervences kodi'!$J$5:$J$222,'Visi kodi'!$L$2)</f>
        <v>0</v>
      </c>
      <c r="M165" s="86">
        <f t="shared" si="16"/>
        <v>0</v>
      </c>
      <c r="N165" s="86"/>
      <c r="O165" s="86"/>
    </row>
    <row r="166" spans="1:15" ht="11.15" customHeight="1" x14ac:dyDescent="0.2">
      <c r="A166" s="168">
        <v>158</v>
      </c>
      <c r="B166" s="171" t="s">
        <v>456</v>
      </c>
      <c r="C166" s="170">
        <v>0</v>
      </c>
      <c r="D166" s="170">
        <v>0</v>
      </c>
      <c r="F166" s="108">
        <f>SUMIFS('intervences kodi'!$M$5:$M$222,'intervences kodi'!$L$5:$L$222,'Visi kodi'!A166,'intervences kodi'!$J$5:$J$222,'Visi kodi'!$F$2)+SUMIFS('intervences kodi'!$O$5:$O$222,'intervences kodi'!$N$5:$N$222,'Visi kodi'!A166,'intervences kodi'!$J$5:$J$222,'Visi kodi'!$F$2)+SUMIFS('intervences kodi'!$Q$5:$Q$222,'intervences kodi'!$P$5:$P$222,'Visi kodi'!A166,'intervences kodi'!$J$5:$J$222,'Visi kodi'!$F$2)+SUMIFS('intervences kodi'!$S$5:$S$222,'intervences kodi'!$R$5:$R$222,'Visi kodi'!A166,'intervences kodi'!$J$5:$J$222,'Visi kodi'!$F$2)+SUMIFS('intervences kodi'!$U$5:$U$222,'intervences kodi'!$T$5:$T$222,'Visi kodi'!A166,'intervences kodi'!$J$5:$J$222,'Visi kodi'!$F$2)+SUMIFS('intervences kodi'!$W$5:$W$222,'intervences kodi'!$V$5:$V$222,'Visi kodi'!A166,'intervences kodi'!$J$5:$J$222,'Visi kodi'!$F$2)</f>
        <v>0</v>
      </c>
      <c r="G166" s="108">
        <f>SUMIFS('intervences kodi'!$M$5:$M$222,'intervences kodi'!$L$5:$L$222,'Visi kodi'!A166,'intervences kodi'!$J$5:$J$222,'Visi kodi'!$G$2)+SUMIFS('intervences kodi'!$O$5:$O$222,'intervences kodi'!$N$5:$N$222,'Visi kodi'!A166,'intervences kodi'!$J$5:$J$222,'Visi kodi'!$G$2)+SUMIFS('intervences kodi'!$Q$5:$Q$222,'intervences kodi'!$P$5:$P$222,'Visi kodi'!A166,'intervences kodi'!$J$5:$J$222,'Visi kodi'!$G$2)+SUMIFS('intervences kodi'!$S$5:$S$222,'intervences kodi'!$R$5:$R$222,'Visi kodi'!A166,'intervences kodi'!$J$5:$J$222,'Visi kodi'!$G$2)+SUMIFS('intervences kodi'!$U$5:$U$222,'intervences kodi'!$T$5:$T$222,'Visi kodi'!A166,'intervences kodi'!$J$5:$J$222,'Visi kodi'!$G$2)+SUMIFS('intervences kodi'!$W$5:$W$222,'intervences kodi'!$V$5:$V$222,'Visi kodi'!A166,'intervences kodi'!$J$5:$J$222,'Visi kodi'!$G$2)</f>
        <v>0</v>
      </c>
      <c r="H166" s="108">
        <f t="shared" si="12"/>
        <v>0</v>
      </c>
      <c r="I166" s="108">
        <f t="shared" si="13"/>
        <v>0</v>
      </c>
      <c r="J166" s="108">
        <f t="shared" si="14"/>
        <v>0</v>
      </c>
      <c r="K166" s="169">
        <f t="shared" si="15"/>
        <v>0</v>
      </c>
      <c r="L166" s="108">
        <f>SUMIFS('intervences kodi'!$M$5:$M$222,'intervences kodi'!$L$5:$L$222,'Visi kodi'!A166,'intervences kodi'!$J$5:$J$222,'Visi kodi'!$L$2)+SUMIFS('intervences kodi'!$M$5:$M$222,'intervences kodi'!$N$5:$N$222,'Visi kodi'!A166,'intervences kodi'!$J$5:$J$222,'Visi kodi'!$L$2)+SUMIFS('intervences kodi'!$M$5:$M$222,'intervences kodi'!$P$5:$P$222,'Visi kodi'!A166,'intervences kodi'!$J$5:$J$222,'Visi kodi'!$L$2)+SUMIFS('intervences kodi'!$M$5:$M$222,'intervences kodi'!$R$5:$R$222,'Visi kodi'!A166,'intervences kodi'!$J$5:$J$222,'Visi kodi'!$L$2)+SUMIFS('intervences kodi'!$M$5:$M$222,'intervences kodi'!$T$5:$T$222,'Visi kodi'!A166,'intervences kodi'!$J$5:$J$222,'Visi kodi'!$L$2)+SUMIFS('intervences kodi'!$M$5:$M$222,'intervences kodi'!$V$5:$V$222,'Visi kodi'!A166,'intervences kodi'!$J$5:$J$222,'Visi kodi'!$L$2)</f>
        <v>0</v>
      </c>
      <c r="M166" s="86">
        <f t="shared" si="16"/>
        <v>0</v>
      </c>
      <c r="N166" s="86"/>
      <c r="O166" s="86"/>
    </row>
    <row r="167" spans="1:15" ht="11.15" customHeight="1" x14ac:dyDescent="0.2">
      <c r="A167" s="168">
        <v>159</v>
      </c>
      <c r="B167" s="171" t="s">
        <v>457</v>
      </c>
      <c r="C167" s="170">
        <v>0</v>
      </c>
      <c r="D167" s="170">
        <v>0</v>
      </c>
      <c r="F167" s="108">
        <f>SUMIFS('intervences kodi'!$M$5:$M$222,'intervences kodi'!$L$5:$L$222,'Visi kodi'!A167,'intervences kodi'!$J$5:$J$222,'Visi kodi'!$F$2)+SUMIFS('intervences kodi'!$O$5:$O$222,'intervences kodi'!$N$5:$N$222,'Visi kodi'!A167,'intervences kodi'!$J$5:$J$222,'Visi kodi'!$F$2)+SUMIFS('intervences kodi'!$Q$5:$Q$222,'intervences kodi'!$P$5:$P$222,'Visi kodi'!A167,'intervences kodi'!$J$5:$J$222,'Visi kodi'!$F$2)+SUMIFS('intervences kodi'!$S$5:$S$222,'intervences kodi'!$R$5:$R$222,'Visi kodi'!A167,'intervences kodi'!$J$5:$J$222,'Visi kodi'!$F$2)+SUMIFS('intervences kodi'!$U$5:$U$222,'intervences kodi'!$T$5:$T$222,'Visi kodi'!A167,'intervences kodi'!$J$5:$J$222,'Visi kodi'!$F$2)+SUMIFS('intervences kodi'!$W$5:$W$222,'intervences kodi'!$V$5:$V$222,'Visi kodi'!A167,'intervences kodi'!$J$5:$J$222,'Visi kodi'!$F$2)</f>
        <v>0</v>
      </c>
      <c r="G167" s="108">
        <f>SUMIFS('intervences kodi'!$M$5:$M$222,'intervences kodi'!$L$5:$L$222,'Visi kodi'!A167,'intervences kodi'!$J$5:$J$222,'Visi kodi'!$G$2)+SUMIFS('intervences kodi'!$O$5:$O$222,'intervences kodi'!$N$5:$N$222,'Visi kodi'!A167,'intervences kodi'!$J$5:$J$222,'Visi kodi'!$G$2)+SUMIFS('intervences kodi'!$Q$5:$Q$222,'intervences kodi'!$P$5:$P$222,'Visi kodi'!A167,'intervences kodi'!$J$5:$J$222,'Visi kodi'!$G$2)+SUMIFS('intervences kodi'!$S$5:$S$222,'intervences kodi'!$R$5:$R$222,'Visi kodi'!A167,'intervences kodi'!$J$5:$J$222,'Visi kodi'!$G$2)+SUMIFS('intervences kodi'!$U$5:$U$222,'intervences kodi'!$T$5:$T$222,'Visi kodi'!A167,'intervences kodi'!$J$5:$J$222,'Visi kodi'!$G$2)+SUMIFS('intervences kodi'!$W$5:$W$222,'intervences kodi'!$V$5:$V$222,'Visi kodi'!A167,'intervences kodi'!$J$5:$J$222,'Visi kodi'!$G$2)</f>
        <v>0</v>
      </c>
      <c r="H167" s="108">
        <f t="shared" si="12"/>
        <v>0</v>
      </c>
      <c r="I167" s="108">
        <f t="shared" si="13"/>
        <v>0</v>
      </c>
      <c r="J167" s="108">
        <f t="shared" si="14"/>
        <v>0</v>
      </c>
      <c r="K167" s="169">
        <f t="shared" si="15"/>
        <v>0</v>
      </c>
      <c r="L167" s="108">
        <f>SUMIFS('intervences kodi'!$M$5:$M$222,'intervences kodi'!$L$5:$L$222,'Visi kodi'!A167,'intervences kodi'!$J$5:$J$222,'Visi kodi'!$L$2)+SUMIFS('intervences kodi'!$M$5:$M$222,'intervences kodi'!$N$5:$N$222,'Visi kodi'!A167,'intervences kodi'!$J$5:$J$222,'Visi kodi'!$L$2)+SUMIFS('intervences kodi'!$M$5:$M$222,'intervences kodi'!$P$5:$P$222,'Visi kodi'!A167,'intervences kodi'!$J$5:$J$222,'Visi kodi'!$L$2)+SUMIFS('intervences kodi'!$M$5:$M$222,'intervences kodi'!$R$5:$R$222,'Visi kodi'!A167,'intervences kodi'!$J$5:$J$222,'Visi kodi'!$L$2)+SUMIFS('intervences kodi'!$M$5:$M$222,'intervences kodi'!$T$5:$T$222,'Visi kodi'!A167,'intervences kodi'!$J$5:$J$222,'Visi kodi'!$L$2)+SUMIFS('intervences kodi'!$M$5:$M$222,'intervences kodi'!$V$5:$V$222,'Visi kodi'!A167,'intervences kodi'!$J$5:$J$222,'Visi kodi'!$L$2)</f>
        <v>0</v>
      </c>
      <c r="M167" s="86">
        <f t="shared" si="16"/>
        <v>0</v>
      </c>
      <c r="N167" s="86"/>
      <c r="O167" s="86"/>
    </row>
    <row r="168" spans="1:15" ht="11.15" customHeight="1" x14ac:dyDescent="0.2">
      <c r="A168" s="168">
        <v>160</v>
      </c>
      <c r="B168" s="171" t="s">
        <v>458</v>
      </c>
      <c r="C168" s="170">
        <v>0</v>
      </c>
      <c r="D168" s="170">
        <v>0</v>
      </c>
      <c r="F168" s="108">
        <f>SUMIFS('intervences kodi'!$M$5:$M$222,'intervences kodi'!$L$5:$L$222,'Visi kodi'!A168,'intervences kodi'!$J$5:$J$222,'Visi kodi'!$F$2)+SUMIFS('intervences kodi'!$O$5:$O$222,'intervences kodi'!$N$5:$N$222,'Visi kodi'!A168,'intervences kodi'!$J$5:$J$222,'Visi kodi'!$F$2)+SUMIFS('intervences kodi'!$Q$5:$Q$222,'intervences kodi'!$P$5:$P$222,'Visi kodi'!A168,'intervences kodi'!$J$5:$J$222,'Visi kodi'!$F$2)+SUMIFS('intervences kodi'!$S$5:$S$222,'intervences kodi'!$R$5:$R$222,'Visi kodi'!A168,'intervences kodi'!$J$5:$J$222,'Visi kodi'!$F$2)+SUMIFS('intervences kodi'!$U$5:$U$222,'intervences kodi'!$T$5:$T$222,'Visi kodi'!A168,'intervences kodi'!$J$5:$J$222,'Visi kodi'!$F$2)+SUMIFS('intervences kodi'!$W$5:$W$222,'intervences kodi'!$V$5:$V$222,'Visi kodi'!A168,'intervences kodi'!$J$5:$J$222,'Visi kodi'!$F$2)</f>
        <v>0</v>
      </c>
      <c r="G168" s="108">
        <f>SUMIFS('intervences kodi'!$M$5:$M$222,'intervences kodi'!$L$5:$L$222,'Visi kodi'!A168,'intervences kodi'!$J$5:$J$222,'Visi kodi'!$G$2)+SUMIFS('intervences kodi'!$O$5:$O$222,'intervences kodi'!$N$5:$N$222,'Visi kodi'!A168,'intervences kodi'!$J$5:$J$222,'Visi kodi'!$G$2)+SUMIFS('intervences kodi'!$Q$5:$Q$222,'intervences kodi'!$P$5:$P$222,'Visi kodi'!A168,'intervences kodi'!$J$5:$J$222,'Visi kodi'!$G$2)+SUMIFS('intervences kodi'!$S$5:$S$222,'intervences kodi'!$R$5:$R$222,'Visi kodi'!A168,'intervences kodi'!$J$5:$J$222,'Visi kodi'!$G$2)+SUMIFS('intervences kodi'!$U$5:$U$222,'intervences kodi'!$T$5:$T$222,'Visi kodi'!A168,'intervences kodi'!$J$5:$J$222,'Visi kodi'!$G$2)+SUMIFS('intervences kodi'!$W$5:$W$222,'intervences kodi'!$V$5:$V$222,'Visi kodi'!A168,'intervences kodi'!$J$5:$J$222,'Visi kodi'!$G$2)</f>
        <v>0</v>
      </c>
      <c r="H168" s="108">
        <f t="shared" si="12"/>
        <v>0</v>
      </c>
      <c r="I168" s="108">
        <f t="shared" si="13"/>
        <v>0</v>
      </c>
      <c r="J168" s="108">
        <f t="shared" si="14"/>
        <v>0</v>
      </c>
      <c r="K168" s="169">
        <f t="shared" si="15"/>
        <v>0</v>
      </c>
      <c r="L168" s="108">
        <f>SUMIFS('intervences kodi'!$M$5:$M$222,'intervences kodi'!$L$5:$L$222,'Visi kodi'!A168,'intervences kodi'!$J$5:$J$222,'Visi kodi'!$L$2)+SUMIFS('intervences kodi'!$M$5:$M$222,'intervences kodi'!$N$5:$N$222,'Visi kodi'!A168,'intervences kodi'!$J$5:$J$222,'Visi kodi'!$L$2)+SUMIFS('intervences kodi'!$M$5:$M$222,'intervences kodi'!$P$5:$P$222,'Visi kodi'!A168,'intervences kodi'!$J$5:$J$222,'Visi kodi'!$L$2)+SUMIFS('intervences kodi'!$M$5:$M$222,'intervences kodi'!$R$5:$R$222,'Visi kodi'!A168,'intervences kodi'!$J$5:$J$222,'Visi kodi'!$L$2)+SUMIFS('intervences kodi'!$M$5:$M$222,'intervences kodi'!$T$5:$T$222,'Visi kodi'!A168,'intervences kodi'!$J$5:$J$222,'Visi kodi'!$L$2)+SUMIFS('intervences kodi'!$M$5:$M$222,'intervences kodi'!$V$5:$V$222,'Visi kodi'!A168,'intervences kodi'!$J$5:$J$222,'Visi kodi'!$L$2)</f>
        <v>0</v>
      </c>
      <c r="M168" s="86">
        <f t="shared" si="16"/>
        <v>0</v>
      </c>
      <c r="N168" s="86"/>
      <c r="O168" s="86"/>
    </row>
    <row r="169" spans="1:15" ht="11.15" customHeight="1" x14ac:dyDescent="0.2">
      <c r="A169" s="168">
        <v>161</v>
      </c>
      <c r="B169" s="171" t="s">
        <v>459</v>
      </c>
      <c r="C169" s="170">
        <v>0</v>
      </c>
      <c r="D169" s="170">
        <v>0</v>
      </c>
      <c r="F169" s="108">
        <f>SUMIFS('intervences kodi'!$M$5:$M$222,'intervences kodi'!$L$5:$L$222,'Visi kodi'!A169,'intervences kodi'!$J$5:$J$222,'Visi kodi'!$F$2)+SUMIFS('intervences kodi'!$O$5:$O$222,'intervences kodi'!$N$5:$N$222,'Visi kodi'!A169,'intervences kodi'!$J$5:$J$222,'Visi kodi'!$F$2)+SUMIFS('intervences kodi'!$Q$5:$Q$222,'intervences kodi'!$P$5:$P$222,'Visi kodi'!A169,'intervences kodi'!$J$5:$J$222,'Visi kodi'!$F$2)+SUMIFS('intervences kodi'!$S$5:$S$222,'intervences kodi'!$R$5:$R$222,'Visi kodi'!A169,'intervences kodi'!$J$5:$J$222,'Visi kodi'!$F$2)+SUMIFS('intervences kodi'!$U$5:$U$222,'intervences kodi'!$T$5:$T$222,'Visi kodi'!A169,'intervences kodi'!$J$5:$J$222,'Visi kodi'!$F$2)+SUMIFS('intervences kodi'!$W$5:$W$222,'intervences kodi'!$V$5:$V$222,'Visi kodi'!A169,'intervences kodi'!$J$5:$J$222,'Visi kodi'!$F$2)</f>
        <v>0</v>
      </c>
      <c r="G169" s="108">
        <f>SUMIFS('intervences kodi'!$M$5:$M$222,'intervences kodi'!$L$5:$L$222,'Visi kodi'!A169,'intervences kodi'!$J$5:$J$222,'Visi kodi'!$G$2)+SUMIFS('intervences kodi'!$O$5:$O$222,'intervences kodi'!$N$5:$N$222,'Visi kodi'!A169,'intervences kodi'!$J$5:$J$222,'Visi kodi'!$G$2)+SUMIFS('intervences kodi'!$Q$5:$Q$222,'intervences kodi'!$P$5:$P$222,'Visi kodi'!A169,'intervences kodi'!$J$5:$J$222,'Visi kodi'!$G$2)+SUMIFS('intervences kodi'!$S$5:$S$222,'intervences kodi'!$R$5:$R$222,'Visi kodi'!A169,'intervences kodi'!$J$5:$J$222,'Visi kodi'!$G$2)+SUMIFS('intervences kodi'!$U$5:$U$222,'intervences kodi'!$T$5:$T$222,'Visi kodi'!A169,'intervences kodi'!$J$5:$J$222,'Visi kodi'!$G$2)+SUMIFS('intervences kodi'!$W$5:$W$222,'intervences kodi'!$V$5:$V$222,'Visi kodi'!A169,'intervences kodi'!$J$5:$J$222,'Visi kodi'!$G$2)</f>
        <v>0</v>
      </c>
      <c r="H169" s="108">
        <f t="shared" si="12"/>
        <v>0</v>
      </c>
      <c r="I169" s="108">
        <f t="shared" si="13"/>
        <v>0</v>
      </c>
      <c r="J169" s="108">
        <f t="shared" si="14"/>
        <v>0</v>
      </c>
      <c r="K169" s="169">
        <f t="shared" si="15"/>
        <v>0</v>
      </c>
      <c r="L169" s="108">
        <f>SUMIFS('intervences kodi'!$M$5:$M$222,'intervences kodi'!$L$5:$L$222,'Visi kodi'!A169,'intervences kodi'!$J$5:$J$222,'Visi kodi'!$L$2)+SUMIFS('intervences kodi'!$M$5:$M$222,'intervences kodi'!$N$5:$N$222,'Visi kodi'!A169,'intervences kodi'!$J$5:$J$222,'Visi kodi'!$L$2)+SUMIFS('intervences kodi'!$M$5:$M$222,'intervences kodi'!$P$5:$P$222,'Visi kodi'!A169,'intervences kodi'!$J$5:$J$222,'Visi kodi'!$L$2)+SUMIFS('intervences kodi'!$M$5:$M$222,'intervences kodi'!$R$5:$R$222,'Visi kodi'!A169,'intervences kodi'!$J$5:$J$222,'Visi kodi'!$L$2)+SUMIFS('intervences kodi'!$M$5:$M$222,'intervences kodi'!$T$5:$T$222,'Visi kodi'!A169,'intervences kodi'!$J$5:$J$222,'Visi kodi'!$L$2)+SUMIFS('intervences kodi'!$M$5:$M$222,'intervences kodi'!$V$5:$V$222,'Visi kodi'!A169,'intervences kodi'!$J$5:$J$222,'Visi kodi'!$L$2)</f>
        <v>0</v>
      </c>
      <c r="M169" s="86">
        <f t="shared" si="16"/>
        <v>0</v>
      </c>
      <c r="N169" s="86"/>
      <c r="O169" s="86"/>
    </row>
    <row r="170" spans="1:15" ht="11.15" customHeight="1" x14ac:dyDescent="0.2">
      <c r="A170" s="168">
        <v>162</v>
      </c>
      <c r="B170" s="171" t="s">
        <v>460</v>
      </c>
      <c r="C170" s="170">
        <v>0</v>
      </c>
      <c r="D170" s="170">
        <v>0</v>
      </c>
      <c r="F170" s="108">
        <f>SUMIFS('intervences kodi'!$M$5:$M$222,'intervences kodi'!$L$5:$L$222,'Visi kodi'!A170,'intervences kodi'!$J$5:$J$222,'Visi kodi'!$F$2)+SUMIFS('intervences kodi'!$O$5:$O$222,'intervences kodi'!$N$5:$N$222,'Visi kodi'!A170,'intervences kodi'!$J$5:$J$222,'Visi kodi'!$F$2)+SUMIFS('intervences kodi'!$Q$5:$Q$222,'intervences kodi'!$P$5:$P$222,'Visi kodi'!A170,'intervences kodi'!$J$5:$J$222,'Visi kodi'!$F$2)+SUMIFS('intervences kodi'!$S$5:$S$222,'intervences kodi'!$R$5:$R$222,'Visi kodi'!A170,'intervences kodi'!$J$5:$J$222,'Visi kodi'!$F$2)+SUMIFS('intervences kodi'!$U$5:$U$222,'intervences kodi'!$T$5:$T$222,'Visi kodi'!A170,'intervences kodi'!$J$5:$J$222,'Visi kodi'!$F$2)+SUMIFS('intervences kodi'!$W$5:$W$222,'intervences kodi'!$V$5:$V$222,'Visi kodi'!A170,'intervences kodi'!$J$5:$J$222,'Visi kodi'!$F$2)</f>
        <v>0</v>
      </c>
      <c r="G170" s="108">
        <f>SUMIFS('intervences kodi'!$M$5:$M$222,'intervences kodi'!$L$5:$L$222,'Visi kodi'!A170,'intervences kodi'!$J$5:$J$222,'Visi kodi'!$G$2)+SUMIFS('intervences kodi'!$O$5:$O$222,'intervences kodi'!$N$5:$N$222,'Visi kodi'!A170,'intervences kodi'!$J$5:$J$222,'Visi kodi'!$G$2)+SUMIFS('intervences kodi'!$Q$5:$Q$222,'intervences kodi'!$P$5:$P$222,'Visi kodi'!A170,'intervences kodi'!$J$5:$J$222,'Visi kodi'!$G$2)+SUMIFS('intervences kodi'!$S$5:$S$222,'intervences kodi'!$R$5:$R$222,'Visi kodi'!A170,'intervences kodi'!$J$5:$J$222,'Visi kodi'!$G$2)+SUMIFS('intervences kodi'!$U$5:$U$222,'intervences kodi'!$T$5:$T$222,'Visi kodi'!A170,'intervences kodi'!$J$5:$J$222,'Visi kodi'!$G$2)+SUMIFS('intervences kodi'!$W$5:$W$222,'intervences kodi'!$V$5:$V$222,'Visi kodi'!A170,'intervences kodi'!$J$5:$J$222,'Visi kodi'!$G$2)</f>
        <v>0</v>
      </c>
      <c r="H170" s="108">
        <f t="shared" si="12"/>
        <v>0</v>
      </c>
      <c r="I170" s="108">
        <f t="shared" si="13"/>
        <v>0</v>
      </c>
      <c r="J170" s="108">
        <f t="shared" si="14"/>
        <v>0</v>
      </c>
      <c r="K170" s="169">
        <f t="shared" si="15"/>
        <v>0</v>
      </c>
      <c r="L170" s="108">
        <f>SUMIFS('intervences kodi'!$M$5:$M$222,'intervences kodi'!$L$5:$L$222,'Visi kodi'!A170,'intervences kodi'!$J$5:$J$222,'Visi kodi'!$L$2)+SUMIFS('intervences kodi'!$M$5:$M$222,'intervences kodi'!$N$5:$N$222,'Visi kodi'!A170,'intervences kodi'!$J$5:$J$222,'Visi kodi'!$L$2)+SUMIFS('intervences kodi'!$M$5:$M$222,'intervences kodi'!$P$5:$P$222,'Visi kodi'!A170,'intervences kodi'!$J$5:$J$222,'Visi kodi'!$L$2)+SUMIFS('intervences kodi'!$M$5:$M$222,'intervences kodi'!$R$5:$R$222,'Visi kodi'!A170,'intervences kodi'!$J$5:$J$222,'Visi kodi'!$L$2)+SUMIFS('intervences kodi'!$M$5:$M$222,'intervences kodi'!$T$5:$T$222,'Visi kodi'!A170,'intervences kodi'!$J$5:$J$222,'Visi kodi'!$L$2)+SUMIFS('intervences kodi'!$M$5:$M$222,'intervences kodi'!$V$5:$V$222,'Visi kodi'!A170,'intervences kodi'!$J$5:$J$222,'Visi kodi'!$L$2)</f>
        <v>0</v>
      </c>
      <c r="M170" s="86">
        <f t="shared" si="16"/>
        <v>0</v>
      </c>
      <c r="N170" s="86"/>
      <c r="O170" s="86"/>
    </row>
    <row r="171" spans="1:15" ht="11.15" customHeight="1" x14ac:dyDescent="0.2">
      <c r="A171" s="168">
        <v>163</v>
      </c>
      <c r="B171" s="171" t="s">
        <v>461</v>
      </c>
      <c r="C171" s="170">
        <v>0</v>
      </c>
      <c r="D171" s="170">
        <v>0</v>
      </c>
      <c r="F171" s="108">
        <f>SUMIFS('intervences kodi'!$M$5:$M$222,'intervences kodi'!$L$5:$L$222,'Visi kodi'!A171,'intervences kodi'!$J$5:$J$222,'Visi kodi'!$F$2)+SUMIFS('intervences kodi'!$O$5:$O$222,'intervences kodi'!$N$5:$N$222,'Visi kodi'!A171,'intervences kodi'!$J$5:$J$222,'Visi kodi'!$F$2)+SUMIFS('intervences kodi'!$Q$5:$Q$222,'intervences kodi'!$P$5:$P$222,'Visi kodi'!A171,'intervences kodi'!$J$5:$J$222,'Visi kodi'!$F$2)+SUMIFS('intervences kodi'!$S$5:$S$222,'intervences kodi'!$R$5:$R$222,'Visi kodi'!A171,'intervences kodi'!$J$5:$J$222,'Visi kodi'!$F$2)+SUMIFS('intervences kodi'!$U$5:$U$222,'intervences kodi'!$T$5:$T$222,'Visi kodi'!A171,'intervences kodi'!$J$5:$J$222,'Visi kodi'!$F$2)+SUMIFS('intervences kodi'!$W$5:$W$222,'intervences kodi'!$V$5:$V$222,'Visi kodi'!A171,'intervences kodi'!$J$5:$J$222,'Visi kodi'!$F$2)</f>
        <v>0</v>
      </c>
      <c r="G171" s="108">
        <f>SUMIFS('intervences kodi'!$M$5:$M$222,'intervences kodi'!$L$5:$L$222,'Visi kodi'!A171,'intervences kodi'!$J$5:$J$222,'Visi kodi'!$G$2)+SUMIFS('intervences kodi'!$O$5:$O$222,'intervences kodi'!$N$5:$N$222,'Visi kodi'!A171,'intervences kodi'!$J$5:$J$222,'Visi kodi'!$G$2)+SUMIFS('intervences kodi'!$Q$5:$Q$222,'intervences kodi'!$P$5:$P$222,'Visi kodi'!A171,'intervences kodi'!$J$5:$J$222,'Visi kodi'!$G$2)+SUMIFS('intervences kodi'!$S$5:$S$222,'intervences kodi'!$R$5:$R$222,'Visi kodi'!A171,'intervences kodi'!$J$5:$J$222,'Visi kodi'!$G$2)+SUMIFS('intervences kodi'!$U$5:$U$222,'intervences kodi'!$T$5:$T$222,'Visi kodi'!A171,'intervences kodi'!$J$5:$J$222,'Visi kodi'!$G$2)+SUMIFS('intervences kodi'!$W$5:$W$222,'intervences kodi'!$V$5:$V$222,'Visi kodi'!A171,'intervences kodi'!$J$5:$J$222,'Visi kodi'!$G$2)</f>
        <v>0</v>
      </c>
      <c r="H171" s="108">
        <f t="shared" si="12"/>
        <v>0</v>
      </c>
      <c r="I171" s="108">
        <f t="shared" si="13"/>
        <v>0</v>
      </c>
      <c r="J171" s="108">
        <f t="shared" si="14"/>
        <v>0</v>
      </c>
      <c r="K171" s="169">
        <f t="shared" si="15"/>
        <v>0</v>
      </c>
      <c r="L171" s="108">
        <f>SUMIFS('intervences kodi'!$M$5:$M$222,'intervences kodi'!$L$5:$L$222,'Visi kodi'!A171,'intervences kodi'!$J$5:$J$222,'Visi kodi'!$L$2)+SUMIFS('intervences kodi'!$M$5:$M$222,'intervences kodi'!$N$5:$N$222,'Visi kodi'!A171,'intervences kodi'!$J$5:$J$222,'Visi kodi'!$L$2)+SUMIFS('intervences kodi'!$M$5:$M$222,'intervences kodi'!$P$5:$P$222,'Visi kodi'!A171,'intervences kodi'!$J$5:$J$222,'Visi kodi'!$L$2)+SUMIFS('intervences kodi'!$M$5:$M$222,'intervences kodi'!$R$5:$R$222,'Visi kodi'!A171,'intervences kodi'!$J$5:$J$222,'Visi kodi'!$L$2)+SUMIFS('intervences kodi'!$M$5:$M$222,'intervences kodi'!$T$5:$T$222,'Visi kodi'!A171,'intervences kodi'!$J$5:$J$222,'Visi kodi'!$L$2)+SUMIFS('intervences kodi'!$M$5:$M$222,'intervences kodi'!$V$5:$V$222,'Visi kodi'!A171,'intervences kodi'!$J$5:$J$222,'Visi kodi'!$L$2)</f>
        <v>0</v>
      </c>
      <c r="M171" s="86">
        <f t="shared" si="16"/>
        <v>0</v>
      </c>
      <c r="N171" s="86"/>
      <c r="O171" s="86"/>
    </row>
    <row r="172" spans="1:15" ht="11.15" customHeight="1" x14ac:dyDescent="0.2">
      <c r="A172" s="168">
        <v>164</v>
      </c>
      <c r="B172" s="171" t="s">
        <v>462</v>
      </c>
      <c r="C172" s="170">
        <v>0</v>
      </c>
      <c r="D172" s="170">
        <v>0</v>
      </c>
      <c r="F172" s="108">
        <f>SUMIFS('intervences kodi'!$M$5:$M$222,'intervences kodi'!$L$5:$L$222,'Visi kodi'!A172,'intervences kodi'!$J$5:$J$222,'Visi kodi'!$F$2)+SUMIFS('intervences kodi'!$O$5:$O$222,'intervences kodi'!$N$5:$N$222,'Visi kodi'!A172,'intervences kodi'!$J$5:$J$222,'Visi kodi'!$F$2)+SUMIFS('intervences kodi'!$Q$5:$Q$222,'intervences kodi'!$P$5:$P$222,'Visi kodi'!A172,'intervences kodi'!$J$5:$J$222,'Visi kodi'!$F$2)+SUMIFS('intervences kodi'!$S$5:$S$222,'intervences kodi'!$R$5:$R$222,'Visi kodi'!A172,'intervences kodi'!$J$5:$J$222,'Visi kodi'!$F$2)+SUMIFS('intervences kodi'!$U$5:$U$222,'intervences kodi'!$T$5:$T$222,'Visi kodi'!A172,'intervences kodi'!$J$5:$J$222,'Visi kodi'!$F$2)+SUMIFS('intervences kodi'!$W$5:$W$222,'intervences kodi'!$V$5:$V$222,'Visi kodi'!A172,'intervences kodi'!$J$5:$J$222,'Visi kodi'!$F$2)</f>
        <v>0</v>
      </c>
      <c r="G172" s="108">
        <f>SUMIFS('intervences kodi'!$M$5:$M$222,'intervences kodi'!$L$5:$L$222,'Visi kodi'!A172,'intervences kodi'!$J$5:$J$222,'Visi kodi'!$G$2)+SUMIFS('intervences kodi'!$O$5:$O$222,'intervences kodi'!$N$5:$N$222,'Visi kodi'!A172,'intervences kodi'!$J$5:$J$222,'Visi kodi'!$G$2)+SUMIFS('intervences kodi'!$Q$5:$Q$222,'intervences kodi'!$P$5:$P$222,'Visi kodi'!A172,'intervences kodi'!$J$5:$J$222,'Visi kodi'!$G$2)+SUMIFS('intervences kodi'!$S$5:$S$222,'intervences kodi'!$R$5:$R$222,'Visi kodi'!A172,'intervences kodi'!$J$5:$J$222,'Visi kodi'!$G$2)+SUMIFS('intervences kodi'!$U$5:$U$222,'intervences kodi'!$T$5:$T$222,'Visi kodi'!A172,'intervences kodi'!$J$5:$J$222,'Visi kodi'!$G$2)+SUMIFS('intervences kodi'!$W$5:$W$222,'intervences kodi'!$V$5:$V$222,'Visi kodi'!A172,'intervences kodi'!$J$5:$J$222,'Visi kodi'!$G$2)</f>
        <v>0</v>
      </c>
      <c r="H172" s="108">
        <f t="shared" si="12"/>
        <v>0</v>
      </c>
      <c r="I172" s="108">
        <f t="shared" si="13"/>
        <v>0</v>
      </c>
      <c r="J172" s="108">
        <f t="shared" si="14"/>
        <v>0</v>
      </c>
      <c r="K172" s="169">
        <f t="shared" si="15"/>
        <v>0</v>
      </c>
      <c r="L172" s="108">
        <f>SUMIFS('intervences kodi'!$M$5:$M$222,'intervences kodi'!$L$5:$L$222,'Visi kodi'!A172,'intervences kodi'!$J$5:$J$222,'Visi kodi'!$L$2)+SUMIFS('intervences kodi'!$M$5:$M$222,'intervences kodi'!$N$5:$N$222,'Visi kodi'!A172,'intervences kodi'!$J$5:$J$222,'Visi kodi'!$L$2)+SUMIFS('intervences kodi'!$M$5:$M$222,'intervences kodi'!$P$5:$P$222,'Visi kodi'!A172,'intervences kodi'!$J$5:$J$222,'Visi kodi'!$L$2)+SUMIFS('intervences kodi'!$M$5:$M$222,'intervences kodi'!$R$5:$R$222,'Visi kodi'!A172,'intervences kodi'!$J$5:$J$222,'Visi kodi'!$L$2)+SUMIFS('intervences kodi'!$M$5:$M$222,'intervences kodi'!$T$5:$T$222,'Visi kodi'!A172,'intervences kodi'!$J$5:$J$222,'Visi kodi'!$L$2)+SUMIFS('intervences kodi'!$M$5:$M$222,'intervences kodi'!$V$5:$V$222,'Visi kodi'!A172,'intervences kodi'!$J$5:$J$222,'Visi kodi'!$L$2)</f>
        <v>0</v>
      </c>
      <c r="M172" s="86">
        <f t="shared" si="16"/>
        <v>0</v>
      </c>
      <c r="N172" s="86"/>
      <c r="O172" s="86"/>
    </row>
    <row r="173" spans="1:15" ht="11.15" customHeight="1" x14ac:dyDescent="0.2">
      <c r="A173" s="176"/>
      <c r="B173" s="187" t="s">
        <v>1608</v>
      </c>
      <c r="C173" s="188"/>
      <c r="D173" s="189"/>
      <c r="F173" s="108">
        <f>SUMIFS('intervences kodi'!$M$5:$M$222,'intervences kodi'!$L$5:$L$222,'Visi kodi'!A173,'intervences kodi'!$J$5:$J$222,'Visi kodi'!$F$2)+SUMIFS('intervences kodi'!$O$5:$O$222,'intervences kodi'!$N$5:$N$222,'Visi kodi'!A173,'intervences kodi'!$J$5:$J$222,'Visi kodi'!$F$2)+SUMIFS('intervences kodi'!$Q$5:$Q$222,'intervences kodi'!$P$5:$P$222,'Visi kodi'!A173,'intervences kodi'!$J$5:$J$222,'Visi kodi'!$F$2)+SUMIFS('intervences kodi'!$S$5:$S$222,'intervences kodi'!$R$5:$R$222,'Visi kodi'!A173,'intervences kodi'!$J$5:$J$222,'Visi kodi'!$F$2)+SUMIFS('intervences kodi'!$U$5:$U$222,'intervences kodi'!$T$5:$T$222,'Visi kodi'!A173,'intervences kodi'!$J$5:$J$222,'Visi kodi'!$F$2)+SUMIFS('intervences kodi'!$W$5:$W$222,'intervences kodi'!$V$5:$V$222,'Visi kodi'!A173,'intervences kodi'!$J$5:$J$222,'Visi kodi'!$F$2)</f>
        <v>0</v>
      </c>
      <c r="G173" s="108">
        <f>SUMIFS('intervences kodi'!$M$5:$M$222,'intervences kodi'!$L$5:$L$222,'Visi kodi'!A173,'intervences kodi'!$J$5:$J$222,'Visi kodi'!$G$2)+SUMIFS('intervences kodi'!$O$5:$O$222,'intervences kodi'!$N$5:$N$222,'Visi kodi'!A173,'intervences kodi'!$J$5:$J$222,'Visi kodi'!$G$2)+SUMIFS('intervences kodi'!$Q$5:$Q$222,'intervences kodi'!$P$5:$P$222,'Visi kodi'!A173,'intervences kodi'!$J$5:$J$222,'Visi kodi'!$G$2)+SUMIFS('intervences kodi'!$S$5:$S$222,'intervences kodi'!$R$5:$R$222,'Visi kodi'!A173,'intervences kodi'!$J$5:$J$222,'Visi kodi'!$G$2)+SUMIFS('intervences kodi'!$U$5:$U$222,'intervences kodi'!$T$5:$T$222,'Visi kodi'!A173,'intervences kodi'!$J$5:$J$222,'Visi kodi'!$G$2)+SUMIFS('intervences kodi'!$W$5:$W$222,'intervences kodi'!$V$5:$V$222,'Visi kodi'!A173,'intervences kodi'!$J$5:$J$222,'Visi kodi'!$G$2)</f>
        <v>0</v>
      </c>
      <c r="H173" s="108">
        <f t="shared" si="12"/>
        <v>0</v>
      </c>
      <c r="I173" s="108">
        <f t="shared" si="13"/>
        <v>0</v>
      </c>
      <c r="J173" s="108">
        <f t="shared" si="14"/>
        <v>0</v>
      </c>
      <c r="K173" s="169">
        <f t="shared" si="15"/>
        <v>0</v>
      </c>
      <c r="L173" s="108">
        <f>SUMIFS('intervences kodi'!$M$5:$M$222,'intervences kodi'!$L$5:$L$222,'Visi kodi'!A173,'intervences kodi'!$J$5:$J$222,'Visi kodi'!$L$2)+SUMIFS('intervences kodi'!$M$5:$M$222,'intervences kodi'!$N$5:$N$222,'Visi kodi'!A173,'intervences kodi'!$J$5:$J$222,'Visi kodi'!$L$2)+SUMIFS('intervences kodi'!$M$5:$M$222,'intervences kodi'!$P$5:$P$222,'Visi kodi'!A173,'intervences kodi'!$J$5:$J$222,'Visi kodi'!$L$2)+SUMIFS('intervences kodi'!$M$5:$M$222,'intervences kodi'!$R$5:$R$222,'Visi kodi'!A173,'intervences kodi'!$J$5:$J$222,'Visi kodi'!$L$2)+SUMIFS('intervences kodi'!$M$5:$M$222,'intervences kodi'!$T$5:$T$222,'Visi kodi'!A173,'intervences kodi'!$J$5:$J$222,'Visi kodi'!$L$2)+SUMIFS('intervences kodi'!$M$5:$M$222,'intervences kodi'!$V$5:$V$222,'Visi kodi'!A173,'intervences kodi'!$J$5:$J$222,'Visi kodi'!$L$2)</f>
        <v>0</v>
      </c>
      <c r="M173" s="86">
        <f t="shared" si="16"/>
        <v>0</v>
      </c>
      <c r="N173" s="86"/>
      <c r="O173" s="86"/>
    </row>
    <row r="174" spans="1:15" ht="11.15" customHeight="1" x14ac:dyDescent="0.2">
      <c r="A174" s="168">
        <v>165</v>
      </c>
      <c r="B174" s="64" t="s">
        <v>1723</v>
      </c>
      <c r="C174" s="56">
        <v>0</v>
      </c>
      <c r="D174" s="56">
        <v>0</v>
      </c>
      <c r="F174" s="108">
        <f>SUMIFS('intervences kodi'!$M$5:$M$222,'intervences kodi'!$L$5:$L$222,'Visi kodi'!A174,'intervences kodi'!$J$5:$J$222,'Visi kodi'!$F$2)+SUMIFS('intervences kodi'!$O$5:$O$222,'intervences kodi'!$N$5:$N$222,'Visi kodi'!A174,'intervences kodi'!$J$5:$J$222,'Visi kodi'!$F$2)+SUMIFS('intervences kodi'!$Q$5:$Q$222,'intervences kodi'!$P$5:$P$222,'Visi kodi'!A174,'intervences kodi'!$J$5:$J$222,'Visi kodi'!$F$2)+SUMIFS('intervences kodi'!$S$5:$S$222,'intervences kodi'!$R$5:$R$222,'Visi kodi'!A174,'intervences kodi'!$J$5:$J$222,'Visi kodi'!$F$2)+SUMIFS('intervences kodi'!$U$5:$U$222,'intervences kodi'!$T$5:$T$222,'Visi kodi'!A174,'intervences kodi'!$J$5:$J$222,'Visi kodi'!$F$2)+SUMIFS('intervences kodi'!$W$5:$W$222,'intervences kodi'!$V$5:$V$222,'Visi kodi'!A174,'intervences kodi'!$J$5:$J$222,'Visi kodi'!$F$2)</f>
        <v>0</v>
      </c>
      <c r="G174" s="108">
        <f>SUMIFS('intervences kodi'!$M$5:$M$222,'intervences kodi'!$L$5:$L$222,'Visi kodi'!A174,'intervences kodi'!$J$5:$J$222,'Visi kodi'!$G$2)+SUMIFS('intervences kodi'!$O$5:$O$222,'intervences kodi'!$N$5:$N$222,'Visi kodi'!A174,'intervences kodi'!$J$5:$J$222,'Visi kodi'!$G$2)+SUMIFS('intervences kodi'!$Q$5:$Q$222,'intervences kodi'!$P$5:$P$222,'Visi kodi'!A174,'intervences kodi'!$J$5:$J$222,'Visi kodi'!$G$2)+SUMIFS('intervences kodi'!$S$5:$S$222,'intervences kodi'!$R$5:$R$222,'Visi kodi'!A174,'intervences kodi'!$J$5:$J$222,'Visi kodi'!$G$2)+SUMIFS('intervences kodi'!$U$5:$U$222,'intervences kodi'!$T$5:$T$222,'Visi kodi'!A174,'intervences kodi'!$J$5:$J$222,'Visi kodi'!$G$2)+SUMIFS('intervences kodi'!$W$5:$W$222,'intervences kodi'!$V$5:$V$222,'Visi kodi'!A174,'intervences kodi'!$J$5:$J$222,'Visi kodi'!$G$2)</f>
        <v>0</v>
      </c>
      <c r="H174" s="108">
        <f t="shared" si="12"/>
        <v>0</v>
      </c>
      <c r="I174" s="108">
        <f t="shared" si="13"/>
        <v>0</v>
      </c>
      <c r="J174" s="108">
        <f t="shared" si="14"/>
        <v>0</v>
      </c>
      <c r="K174" s="169">
        <f t="shared" si="15"/>
        <v>0</v>
      </c>
      <c r="L174" s="108">
        <f>SUMIFS('intervences kodi'!$M$5:$M$222,'intervences kodi'!$L$5:$L$222,'Visi kodi'!A174,'intervences kodi'!$J$5:$J$222,'Visi kodi'!$L$2)+SUMIFS('intervences kodi'!$M$5:$M$222,'intervences kodi'!$N$5:$N$222,'Visi kodi'!A174,'intervences kodi'!$J$5:$J$222,'Visi kodi'!$L$2)+SUMIFS('intervences kodi'!$M$5:$M$222,'intervences kodi'!$P$5:$P$222,'Visi kodi'!A174,'intervences kodi'!$J$5:$J$222,'Visi kodi'!$L$2)+SUMIFS('intervences kodi'!$M$5:$M$222,'intervences kodi'!$R$5:$R$222,'Visi kodi'!A174,'intervences kodi'!$J$5:$J$222,'Visi kodi'!$L$2)+SUMIFS('intervences kodi'!$M$5:$M$222,'intervences kodi'!$T$5:$T$222,'Visi kodi'!A174,'intervences kodi'!$J$5:$J$222,'Visi kodi'!$L$2)+SUMIFS('intervences kodi'!$M$5:$M$222,'intervences kodi'!$V$5:$V$222,'Visi kodi'!A174,'intervences kodi'!$J$5:$J$222,'Visi kodi'!$L$2)</f>
        <v>0</v>
      </c>
      <c r="M174" s="86">
        <f t="shared" si="16"/>
        <v>0</v>
      </c>
      <c r="N174" s="86"/>
      <c r="O174" s="86"/>
    </row>
    <row r="175" spans="1:15" ht="11.15" customHeight="1" x14ac:dyDescent="0.2">
      <c r="A175" s="168">
        <v>166</v>
      </c>
      <c r="B175" s="64" t="s">
        <v>463</v>
      </c>
      <c r="C175" s="56">
        <v>0</v>
      </c>
      <c r="D175" s="56">
        <v>0</v>
      </c>
      <c r="F175" s="108">
        <f>SUMIFS('intervences kodi'!$M$5:$M$222,'intervences kodi'!$L$5:$L$222,'Visi kodi'!A175,'intervences kodi'!$J$5:$J$222,'Visi kodi'!$F$2)+SUMIFS('intervences kodi'!$O$5:$O$222,'intervences kodi'!$N$5:$N$222,'Visi kodi'!A175,'intervences kodi'!$J$5:$J$222,'Visi kodi'!$F$2)+SUMIFS('intervences kodi'!$Q$5:$Q$222,'intervences kodi'!$P$5:$P$222,'Visi kodi'!A175,'intervences kodi'!$J$5:$J$222,'Visi kodi'!$F$2)+SUMIFS('intervences kodi'!$S$5:$S$222,'intervences kodi'!$R$5:$R$222,'Visi kodi'!A175,'intervences kodi'!$J$5:$J$222,'Visi kodi'!$F$2)+SUMIFS('intervences kodi'!$U$5:$U$222,'intervences kodi'!$T$5:$T$222,'Visi kodi'!A175,'intervences kodi'!$J$5:$J$222,'Visi kodi'!$F$2)+SUMIFS('intervences kodi'!$W$5:$W$222,'intervences kodi'!$V$5:$V$222,'Visi kodi'!A175,'intervences kodi'!$J$5:$J$222,'Visi kodi'!$F$2)</f>
        <v>67981757</v>
      </c>
      <c r="G175" s="108">
        <f>SUMIFS('intervences kodi'!$M$5:$M$222,'intervences kodi'!$L$5:$L$222,'Visi kodi'!A175,'intervences kodi'!$J$5:$J$222,'Visi kodi'!$G$2)+SUMIFS('intervences kodi'!$O$5:$O$222,'intervences kodi'!$N$5:$N$222,'Visi kodi'!A175,'intervences kodi'!$J$5:$J$222,'Visi kodi'!$G$2)+SUMIFS('intervences kodi'!$Q$5:$Q$222,'intervences kodi'!$P$5:$P$222,'Visi kodi'!A175,'intervences kodi'!$J$5:$J$222,'Visi kodi'!$G$2)+SUMIFS('intervences kodi'!$S$5:$S$222,'intervences kodi'!$R$5:$R$222,'Visi kodi'!A175,'intervences kodi'!$J$5:$J$222,'Visi kodi'!$G$2)+SUMIFS('intervences kodi'!$U$5:$U$222,'intervences kodi'!$T$5:$T$222,'Visi kodi'!A175,'intervences kodi'!$J$5:$J$222,'Visi kodi'!$G$2)+SUMIFS('intervences kodi'!$W$5:$W$222,'intervences kodi'!$V$5:$V$222,'Visi kodi'!A175,'intervences kodi'!$J$5:$J$222,'Visi kodi'!$G$2)</f>
        <v>0</v>
      </c>
      <c r="H175" s="108">
        <f t="shared" si="12"/>
        <v>0</v>
      </c>
      <c r="I175" s="108">
        <f t="shared" si="13"/>
        <v>0</v>
      </c>
      <c r="J175" s="108">
        <f t="shared" si="14"/>
        <v>0</v>
      </c>
      <c r="K175" s="169">
        <f t="shared" si="15"/>
        <v>0</v>
      </c>
      <c r="L175" s="108">
        <f>SUMIFS('intervences kodi'!$M$5:$M$222,'intervences kodi'!$L$5:$L$222,'Visi kodi'!A175,'intervences kodi'!$J$5:$J$222,'Visi kodi'!$L$2)+SUMIFS('intervences kodi'!$M$5:$M$222,'intervences kodi'!$N$5:$N$222,'Visi kodi'!A175,'intervences kodi'!$J$5:$J$222,'Visi kodi'!$L$2)+SUMIFS('intervences kodi'!$M$5:$M$222,'intervences kodi'!$P$5:$P$222,'Visi kodi'!A175,'intervences kodi'!$J$5:$J$222,'Visi kodi'!$L$2)+SUMIFS('intervences kodi'!$M$5:$M$222,'intervences kodi'!$R$5:$R$222,'Visi kodi'!A175,'intervences kodi'!$J$5:$J$222,'Visi kodi'!$L$2)+SUMIFS('intervences kodi'!$M$5:$M$222,'intervences kodi'!$T$5:$T$222,'Visi kodi'!A175,'intervences kodi'!$J$5:$J$222,'Visi kodi'!$L$2)+SUMIFS('intervences kodi'!$M$5:$M$222,'intervences kodi'!$V$5:$V$222,'Visi kodi'!A175,'intervences kodi'!$J$5:$J$222,'Visi kodi'!$L$2)</f>
        <v>0</v>
      </c>
      <c r="M175" s="86">
        <f t="shared" si="16"/>
        <v>0</v>
      </c>
      <c r="N175" s="86"/>
      <c r="O175" s="86"/>
    </row>
    <row r="176" spans="1:15" ht="11.15" customHeight="1" x14ac:dyDescent="0.2">
      <c r="A176" s="168">
        <v>167</v>
      </c>
      <c r="B176" s="190" t="s">
        <v>532</v>
      </c>
      <c r="C176" s="56">
        <v>0</v>
      </c>
      <c r="D176" s="173">
        <v>1</v>
      </c>
      <c r="F176" s="108">
        <f>SUMIFS('intervences kodi'!$M$5:$M$222,'intervences kodi'!$L$5:$L$222,'Visi kodi'!A176,'intervences kodi'!$J$5:$J$222,'Visi kodi'!$F$2)+SUMIFS('intervences kodi'!$O$5:$O$222,'intervences kodi'!$N$5:$N$222,'Visi kodi'!A176,'intervences kodi'!$J$5:$J$222,'Visi kodi'!$F$2)+SUMIFS('intervences kodi'!$Q$5:$Q$222,'intervences kodi'!$P$5:$P$222,'Visi kodi'!A176,'intervences kodi'!$J$5:$J$222,'Visi kodi'!$F$2)+SUMIFS('intervences kodi'!$S$5:$S$222,'intervences kodi'!$R$5:$R$222,'Visi kodi'!A176,'intervences kodi'!$J$5:$J$222,'Visi kodi'!$F$2)+SUMIFS('intervences kodi'!$U$5:$U$222,'intervences kodi'!$T$5:$T$222,'Visi kodi'!A176,'intervences kodi'!$J$5:$J$222,'Visi kodi'!$F$2)+SUMIFS('intervences kodi'!$W$5:$W$222,'intervences kodi'!$V$5:$V$222,'Visi kodi'!A176,'intervences kodi'!$J$5:$J$222,'Visi kodi'!$F$2)</f>
        <v>0</v>
      </c>
      <c r="G176" s="108">
        <f>SUMIFS('intervences kodi'!$M$5:$M$222,'intervences kodi'!$L$5:$L$222,'Visi kodi'!A176,'intervences kodi'!$J$5:$J$222,'Visi kodi'!$G$2)+SUMIFS('intervences kodi'!$O$5:$O$222,'intervences kodi'!$N$5:$N$222,'Visi kodi'!A176,'intervences kodi'!$J$5:$J$222,'Visi kodi'!$G$2)+SUMIFS('intervences kodi'!$Q$5:$Q$222,'intervences kodi'!$P$5:$P$222,'Visi kodi'!A176,'intervences kodi'!$J$5:$J$222,'Visi kodi'!$G$2)+SUMIFS('intervences kodi'!$S$5:$S$222,'intervences kodi'!$R$5:$R$222,'Visi kodi'!A176,'intervences kodi'!$J$5:$J$222,'Visi kodi'!$G$2)+SUMIFS('intervences kodi'!$U$5:$U$222,'intervences kodi'!$T$5:$T$222,'Visi kodi'!A176,'intervences kodi'!$J$5:$J$222,'Visi kodi'!$G$2)+SUMIFS('intervences kodi'!$W$5:$W$222,'intervences kodi'!$V$5:$V$222,'Visi kodi'!A176,'intervences kodi'!$J$5:$J$222,'Visi kodi'!$G$2)</f>
        <v>0</v>
      </c>
      <c r="H176" s="108">
        <f t="shared" si="12"/>
        <v>0</v>
      </c>
      <c r="I176" s="108">
        <f t="shared" si="13"/>
        <v>0</v>
      </c>
      <c r="J176" s="108">
        <f t="shared" si="14"/>
        <v>0</v>
      </c>
      <c r="K176" s="169">
        <f t="shared" si="15"/>
        <v>0</v>
      </c>
      <c r="L176" s="108">
        <f>SUMIFS('intervences kodi'!$M$5:$M$222,'intervences kodi'!$L$5:$L$222,'Visi kodi'!A176,'intervences kodi'!$J$5:$J$222,'Visi kodi'!$L$2)+SUMIFS('intervences kodi'!$M$5:$M$222,'intervences kodi'!$N$5:$N$222,'Visi kodi'!A176,'intervences kodi'!$J$5:$J$222,'Visi kodi'!$L$2)+SUMIFS('intervences kodi'!$M$5:$M$222,'intervences kodi'!$P$5:$P$222,'Visi kodi'!A176,'intervences kodi'!$J$5:$J$222,'Visi kodi'!$L$2)+SUMIFS('intervences kodi'!$M$5:$M$222,'intervences kodi'!$R$5:$R$222,'Visi kodi'!A176,'intervences kodi'!$J$5:$J$222,'Visi kodi'!$L$2)+SUMIFS('intervences kodi'!$M$5:$M$222,'intervences kodi'!$T$5:$T$222,'Visi kodi'!A176,'intervences kodi'!$J$5:$J$222,'Visi kodi'!$L$2)+SUMIFS('intervences kodi'!$M$5:$M$222,'intervences kodi'!$V$5:$V$222,'Visi kodi'!A176,'intervences kodi'!$J$5:$J$222,'Visi kodi'!$L$2)</f>
        <v>0</v>
      </c>
      <c r="M176" s="86">
        <f t="shared" si="16"/>
        <v>0</v>
      </c>
      <c r="N176" s="182">
        <f>F176</f>
        <v>0</v>
      </c>
      <c r="O176" s="182">
        <f>G176</f>
        <v>0</v>
      </c>
    </row>
    <row r="177" spans="1:15" ht="11.15" customHeight="1" x14ac:dyDescent="0.2">
      <c r="A177" s="168">
        <v>168</v>
      </c>
      <c r="B177" s="64" t="s">
        <v>533</v>
      </c>
      <c r="C177" s="56">
        <v>0</v>
      </c>
      <c r="D177" s="56">
        <v>0</v>
      </c>
      <c r="F177" s="108">
        <f>SUMIFS('intervences kodi'!$M$5:$M$222,'intervences kodi'!$L$5:$L$222,'Visi kodi'!A177,'intervences kodi'!$J$5:$J$222,'Visi kodi'!$F$2)+SUMIFS('intervences kodi'!$O$5:$O$222,'intervences kodi'!$N$5:$N$222,'Visi kodi'!A177,'intervences kodi'!$J$5:$J$222,'Visi kodi'!$F$2)+SUMIFS('intervences kodi'!$Q$5:$Q$222,'intervences kodi'!$P$5:$P$222,'Visi kodi'!A177,'intervences kodi'!$J$5:$J$222,'Visi kodi'!$F$2)+SUMIFS('intervences kodi'!$S$5:$S$222,'intervences kodi'!$R$5:$R$222,'Visi kodi'!A177,'intervences kodi'!$J$5:$J$222,'Visi kodi'!$F$2)+SUMIFS('intervences kodi'!$U$5:$U$222,'intervences kodi'!$T$5:$T$222,'Visi kodi'!A177,'intervences kodi'!$J$5:$J$222,'Visi kodi'!$F$2)+SUMIFS('intervences kodi'!$W$5:$W$222,'intervences kodi'!$V$5:$V$222,'Visi kodi'!A177,'intervences kodi'!$J$5:$J$222,'Visi kodi'!$F$2)</f>
        <v>64251949</v>
      </c>
      <c r="G177" s="108">
        <f>SUMIFS('intervences kodi'!$M$5:$M$222,'intervences kodi'!$L$5:$L$222,'Visi kodi'!A177,'intervences kodi'!$J$5:$J$222,'Visi kodi'!$G$2)+SUMIFS('intervences kodi'!$O$5:$O$222,'intervences kodi'!$N$5:$N$222,'Visi kodi'!A177,'intervences kodi'!$J$5:$J$222,'Visi kodi'!$G$2)+SUMIFS('intervences kodi'!$Q$5:$Q$222,'intervences kodi'!$P$5:$P$222,'Visi kodi'!A177,'intervences kodi'!$J$5:$J$222,'Visi kodi'!$G$2)+SUMIFS('intervences kodi'!$S$5:$S$222,'intervences kodi'!$R$5:$R$222,'Visi kodi'!A177,'intervences kodi'!$J$5:$J$222,'Visi kodi'!$G$2)+SUMIFS('intervences kodi'!$U$5:$U$222,'intervences kodi'!$T$5:$T$222,'Visi kodi'!A177,'intervences kodi'!$J$5:$J$222,'Visi kodi'!$G$2)+SUMIFS('intervences kodi'!$W$5:$W$222,'intervences kodi'!$V$5:$V$222,'Visi kodi'!A177,'intervences kodi'!$J$5:$J$222,'Visi kodi'!$G$2)</f>
        <v>0</v>
      </c>
      <c r="H177" s="108">
        <f t="shared" si="12"/>
        <v>0</v>
      </c>
      <c r="I177" s="108">
        <f t="shared" si="13"/>
        <v>0</v>
      </c>
      <c r="J177" s="108">
        <f t="shared" si="14"/>
        <v>0</v>
      </c>
      <c r="K177" s="169">
        <f t="shared" si="15"/>
        <v>0</v>
      </c>
      <c r="L177" s="108">
        <f>SUMIFS('intervences kodi'!$M$5:$M$222,'intervences kodi'!$L$5:$L$222,'Visi kodi'!A177,'intervences kodi'!$J$5:$J$222,'Visi kodi'!$L$2)+SUMIFS('intervences kodi'!$M$5:$M$222,'intervences kodi'!$N$5:$N$222,'Visi kodi'!A177,'intervences kodi'!$J$5:$J$222,'Visi kodi'!$L$2)+SUMIFS('intervences kodi'!$M$5:$M$222,'intervences kodi'!$P$5:$P$222,'Visi kodi'!A177,'intervences kodi'!$J$5:$J$222,'Visi kodi'!$L$2)+SUMIFS('intervences kodi'!$M$5:$M$222,'intervences kodi'!$R$5:$R$222,'Visi kodi'!A177,'intervences kodi'!$J$5:$J$222,'Visi kodi'!$L$2)+SUMIFS('intervences kodi'!$M$5:$M$222,'intervences kodi'!$T$5:$T$222,'Visi kodi'!A177,'intervences kodi'!$J$5:$J$222,'Visi kodi'!$L$2)+SUMIFS('intervences kodi'!$M$5:$M$222,'intervences kodi'!$V$5:$V$222,'Visi kodi'!A177,'intervences kodi'!$J$5:$J$222,'Visi kodi'!$L$2)</f>
        <v>0</v>
      </c>
      <c r="M177" s="86">
        <f t="shared" si="16"/>
        <v>0</v>
      </c>
      <c r="N177" s="86"/>
      <c r="O177" s="86"/>
    </row>
    <row r="178" spans="1:15" ht="11.15" customHeight="1" x14ac:dyDescent="0.2">
      <c r="A178" s="168">
        <v>169</v>
      </c>
      <c r="B178" s="64" t="s">
        <v>464</v>
      </c>
      <c r="C178" s="56">
        <v>0</v>
      </c>
      <c r="D178" s="56">
        <v>0</v>
      </c>
      <c r="F178" s="108">
        <f>SUMIFS('intervences kodi'!$M$5:$M$222,'intervences kodi'!$L$5:$L$222,'Visi kodi'!A178,'intervences kodi'!$J$5:$J$222,'Visi kodi'!$F$2)+SUMIFS('intervences kodi'!$O$5:$O$222,'intervences kodi'!$N$5:$N$222,'Visi kodi'!A178,'intervences kodi'!$J$5:$J$222,'Visi kodi'!$F$2)+SUMIFS('intervences kodi'!$Q$5:$Q$222,'intervences kodi'!$P$5:$P$222,'Visi kodi'!A178,'intervences kodi'!$J$5:$J$222,'Visi kodi'!$F$2)+SUMIFS('intervences kodi'!$S$5:$S$222,'intervences kodi'!$R$5:$R$222,'Visi kodi'!A178,'intervences kodi'!$J$5:$J$222,'Visi kodi'!$F$2)+SUMIFS('intervences kodi'!$U$5:$U$222,'intervences kodi'!$T$5:$T$222,'Visi kodi'!A178,'intervences kodi'!$J$5:$J$222,'Visi kodi'!$F$2)+SUMIFS('intervences kodi'!$W$5:$W$222,'intervences kodi'!$V$5:$V$222,'Visi kodi'!A178,'intervences kodi'!$J$5:$J$222,'Visi kodi'!$F$2)</f>
        <v>377295</v>
      </c>
      <c r="G178" s="108">
        <f>SUMIFS('intervences kodi'!$M$5:$M$222,'intervences kodi'!$L$5:$L$222,'Visi kodi'!A178,'intervences kodi'!$J$5:$J$222,'Visi kodi'!$G$2)+SUMIFS('intervences kodi'!$O$5:$O$222,'intervences kodi'!$N$5:$N$222,'Visi kodi'!A178,'intervences kodi'!$J$5:$J$222,'Visi kodi'!$G$2)+SUMIFS('intervences kodi'!$Q$5:$Q$222,'intervences kodi'!$P$5:$P$222,'Visi kodi'!A178,'intervences kodi'!$J$5:$J$222,'Visi kodi'!$G$2)+SUMIFS('intervences kodi'!$S$5:$S$222,'intervences kodi'!$R$5:$R$222,'Visi kodi'!A178,'intervences kodi'!$J$5:$J$222,'Visi kodi'!$G$2)+SUMIFS('intervences kodi'!$U$5:$U$222,'intervences kodi'!$T$5:$T$222,'Visi kodi'!A178,'intervences kodi'!$J$5:$J$222,'Visi kodi'!$G$2)+SUMIFS('intervences kodi'!$W$5:$W$222,'intervences kodi'!$V$5:$V$222,'Visi kodi'!A178,'intervences kodi'!$J$5:$J$222,'Visi kodi'!$G$2)</f>
        <v>0</v>
      </c>
      <c r="H178" s="108">
        <f t="shared" si="12"/>
        <v>0</v>
      </c>
      <c r="I178" s="108">
        <f t="shared" si="13"/>
        <v>0</v>
      </c>
      <c r="J178" s="108">
        <f t="shared" si="14"/>
        <v>0</v>
      </c>
      <c r="K178" s="169">
        <f t="shared" si="15"/>
        <v>0</v>
      </c>
      <c r="L178" s="108">
        <f>SUMIFS('intervences kodi'!$M$5:$M$222,'intervences kodi'!$L$5:$L$222,'Visi kodi'!A178,'intervences kodi'!$J$5:$J$222,'Visi kodi'!$L$2)+SUMIFS('intervences kodi'!$M$5:$M$222,'intervences kodi'!$N$5:$N$222,'Visi kodi'!A178,'intervences kodi'!$J$5:$J$222,'Visi kodi'!$L$2)+SUMIFS('intervences kodi'!$M$5:$M$222,'intervences kodi'!$P$5:$P$222,'Visi kodi'!A178,'intervences kodi'!$J$5:$J$222,'Visi kodi'!$L$2)+SUMIFS('intervences kodi'!$M$5:$M$222,'intervences kodi'!$R$5:$R$222,'Visi kodi'!A178,'intervences kodi'!$J$5:$J$222,'Visi kodi'!$L$2)+SUMIFS('intervences kodi'!$M$5:$M$222,'intervences kodi'!$T$5:$T$222,'Visi kodi'!A178,'intervences kodi'!$J$5:$J$222,'Visi kodi'!$L$2)+SUMIFS('intervences kodi'!$M$5:$M$222,'intervences kodi'!$V$5:$V$222,'Visi kodi'!A178,'intervences kodi'!$J$5:$J$222,'Visi kodi'!$L$2)</f>
        <v>0</v>
      </c>
      <c r="M178" s="86">
        <f t="shared" si="16"/>
        <v>0</v>
      </c>
      <c r="N178" s="86"/>
      <c r="O178" s="86"/>
    </row>
    <row r="179" spans="1:15" ht="11.15" customHeight="1" x14ac:dyDescent="0.2">
      <c r="A179" s="168"/>
      <c r="B179" s="191" t="s">
        <v>465</v>
      </c>
      <c r="C179" s="191"/>
      <c r="D179" s="192"/>
      <c r="F179" s="108">
        <f>SUMIFS('intervences kodi'!$M$5:$M$222,'intervences kodi'!$L$5:$L$222,'Visi kodi'!A179,'intervences kodi'!$J$5:$J$222,'Visi kodi'!$F$2)+SUMIFS('intervences kodi'!$O$5:$O$222,'intervences kodi'!$N$5:$N$222,'Visi kodi'!A179,'intervences kodi'!$J$5:$J$222,'Visi kodi'!$F$2)+SUMIFS('intervences kodi'!$Q$5:$Q$222,'intervences kodi'!$P$5:$P$222,'Visi kodi'!A179,'intervences kodi'!$J$5:$J$222,'Visi kodi'!$F$2)+SUMIFS('intervences kodi'!$S$5:$S$222,'intervences kodi'!$R$5:$R$222,'Visi kodi'!A179,'intervences kodi'!$J$5:$J$222,'Visi kodi'!$F$2)+SUMIFS('intervences kodi'!$U$5:$U$222,'intervences kodi'!$T$5:$T$222,'Visi kodi'!A179,'intervences kodi'!$J$5:$J$222,'Visi kodi'!$F$2)+SUMIFS('intervences kodi'!$W$5:$W$222,'intervences kodi'!$V$5:$V$222,'Visi kodi'!A179,'intervences kodi'!$J$5:$J$222,'Visi kodi'!$F$2)</f>
        <v>0</v>
      </c>
      <c r="G179" s="108">
        <f>SUMIFS('intervences kodi'!$M$5:$M$222,'intervences kodi'!$L$5:$L$222,'Visi kodi'!A179,'intervences kodi'!$J$5:$J$222,'Visi kodi'!$G$2)+SUMIFS('intervences kodi'!$O$5:$O$222,'intervences kodi'!$N$5:$N$222,'Visi kodi'!A179,'intervences kodi'!$J$5:$J$222,'Visi kodi'!$G$2)+SUMIFS('intervences kodi'!$Q$5:$Q$222,'intervences kodi'!$P$5:$P$222,'Visi kodi'!A179,'intervences kodi'!$J$5:$J$222,'Visi kodi'!$G$2)+SUMIFS('intervences kodi'!$S$5:$S$222,'intervences kodi'!$R$5:$R$222,'Visi kodi'!A179,'intervences kodi'!$J$5:$J$222,'Visi kodi'!$G$2)+SUMIFS('intervences kodi'!$U$5:$U$222,'intervences kodi'!$T$5:$T$222,'Visi kodi'!A179,'intervences kodi'!$J$5:$J$222,'Visi kodi'!$G$2)+SUMIFS('intervences kodi'!$W$5:$W$222,'intervences kodi'!$V$5:$V$222,'Visi kodi'!A179,'intervences kodi'!$J$5:$J$222,'Visi kodi'!$G$2)</f>
        <v>0</v>
      </c>
      <c r="H179" s="108">
        <f t="shared" si="12"/>
        <v>0</v>
      </c>
      <c r="I179" s="108">
        <f t="shared" si="13"/>
        <v>0</v>
      </c>
      <c r="J179" s="108">
        <f t="shared" si="14"/>
        <v>0</v>
      </c>
      <c r="K179" s="169">
        <f t="shared" si="15"/>
        <v>0</v>
      </c>
      <c r="L179" s="108">
        <f>SUMIFS('intervences kodi'!$M$5:$M$222,'intervences kodi'!$L$5:$L$222,'Visi kodi'!A179,'intervences kodi'!$J$5:$J$222,'Visi kodi'!$L$2)+SUMIFS('intervences kodi'!$M$5:$M$222,'intervences kodi'!$N$5:$N$222,'Visi kodi'!A179,'intervences kodi'!$J$5:$J$222,'Visi kodi'!$L$2)+SUMIFS('intervences kodi'!$M$5:$M$222,'intervences kodi'!$P$5:$P$222,'Visi kodi'!A179,'intervences kodi'!$J$5:$J$222,'Visi kodi'!$L$2)+SUMIFS('intervences kodi'!$M$5:$M$222,'intervences kodi'!$R$5:$R$222,'Visi kodi'!A179,'intervences kodi'!$J$5:$J$222,'Visi kodi'!$L$2)+SUMIFS('intervences kodi'!$M$5:$M$222,'intervences kodi'!$T$5:$T$222,'Visi kodi'!A179,'intervences kodi'!$J$5:$J$222,'Visi kodi'!$L$2)+SUMIFS('intervences kodi'!$M$5:$M$222,'intervences kodi'!$V$5:$V$222,'Visi kodi'!A179,'intervences kodi'!$J$5:$J$222,'Visi kodi'!$L$2)</f>
        <v>0</v>
      </c>
      <c r="M179" s="86">
        <f t="shared" si="16"/>
        <v>0</v>
      </c>
      <c r="N179" s="86"/>
      <c r="O179" s="86"/>
    </row>
    <row r="180" spans="1:15" ht="11.15" customHeight="1" x14ac:dyDescent="0.2">
      <c r="A180" s="168">
        <v>170</v>
      </c>
      <c r="B180" s="64" t="s">
        <v>466</v>
      </c>
      <c r="C180" s="56">
        <v>0</v>
      </c>
      <c r="D180" s="56">
        <v>0</v>
      </c>
      <c r="F180" s="108">
        <f>SUMIFS('intervences kodi'!$M$5:$M$222,'intervences kodi'!$L$5:$L$222,'Visi kodi'!A180,'intervences kodi'!$J$5:$J$222,'Visi kodi'!$F$2)+SUMIFS('intervences kodi'!$O$5:$O$222,'intervences kodi'!$N$5:$N$222,'Visi kodi'!A180,'intervences kodi'!$J$5:$J$222,'Visi kodi'!$F$2)+SUMIFS('intervences kodi'!$Q$5:$Q$222,'intervences kodi'!$P$5:$P$222,'Visi kodi'!A180,'intervences kodi'!$J$5:$J$222,'Visi kodi'!$F$2)+SUMIFS('intervences kodi'!$S$5:$S$222,'intervences kodi'!$R$5:$R$222,'Visi kodi'!A180,'intervences kodi'!$J$5:$J$222,'Visi kodi'!$F$2)+SUMIFS('intervences kodi'!$U$5:$U$222,'intervences kodi'!$T$5:$T$222,'Visi kodi'!A180,'intervences kodi'!$J$5:$J$222,'Visi kodi'!$F$2)+SUMIFS('intervences kodi'!$W$5:$W$222,'intervences kodi'!$V$5:$V$222,'Visi kodi'!A180,'intervences kodi'!$J$5:$J$222,'Visi kodi'!$F$2)</f>
        <v>6057586</v>
      </c>
      <c r="G180" s="108">
        <f>SUMIFS('intervences kodi'!$M$5:$M$222,'intervences kodi'!$L$5:$L$222,'Visi kodi'!A180,'intervences kodi'!$J$5:$J$222,'Visi kodi'!$G$2)+SUMIFS('intervences kodi'!$O$5:$O$222,'intervences kodi'!$N$5:$N$222,'Visi kodi'!A180,'intervences kodi'!$J$5:$J$222,'Visi kodi'!$G$2)+SUMIFS('intervences kodi'!$Q$5:$Q$222,'intervences kodi'!$P$5:$P$222,'Visi kodi'!A180,'intervences kodi'!$J$5:$J$222,'Visi kodi'!$G$2)+SUMIFS('intervences kodi'!$S$5:$S$222,'intervences kodi'!$R$5:$R$222,'Visi kodi'!A180,'intervences kodi'!$J$5:$J$222,'Visi kodi'!$G$2)+SUMIFS('intervences kodi'!$U$5:$U$222,'intervences kodi'!$T$5:$T$222,'Visi kodi'!A180,'intervences kodi'!$J$5:$J$222,'Visi kodi'!$G$2)+SUMIFS('intervences kodi'!$W$5:$W$222,'intervences kodi'!$V$5:$V$222,'Visi kodi'!A180,'intervences kodi'!$J$5:$J$222,'Visi kodi'!$G$2)</f>
        <v>0</v>
      </c>
      <c r="H180" s="108">
        <f t="shared" si="12"/>
        <v>0</v>
      </c>
      <c r="I180" s="108">
        <f t="shared" si="13"/>
        <v>0</v>
      </c>
      <c r="J180" s="108">
        <f t="shared" si="14"/>
        <v>0</v>
      </c>
      <c r="K180" s="169">
        <f t="shared" si="15"/>
        <v>0</v>
      </c>
      <c r="L180" s="108">
        <f>SUMIFS('intervences kodi'!$M$5:$M$222,'intervences kodi'!$L$5:$L$222,'Visi kodi'!A180,'intervences kodi'!$J$5:$J$222,'Visi kodi'!$L$2)+SUMIFS('intervences kodi'!$M$5:$M$222,'intervences kodi'!$N$5:$N$222,'Visi kodi'!A180,'intervences kodi'!$J$5:$J$222,'Visi kodi'!$L$2)+SUMIFS('intervences kodi'!$M$5:$M$222,'intervences kodi'!$P$5:$P$222,'Visi kodi'!A180,'intervences kodi'!$J$5:$J$222,'Visi kodi'!$L$2)+SUMIFS('intervences kodi'!$M$5:$M$222,'intervences kodi'!$R$5:$R$222,'Visi kodi'!A180,'intervences kodi'!$J$5:$J$222,'Visi kodi'!$L$2)+SUMIFS('intervences kodi'!$M$5:$M$222,'intervences kodi'!$T$5:$T$222,'Visi kodi'!A180,'intervences kodi'!$J$5:$J$222,'Visi kodi'!$L$2)+SUMIFS('intervences kodi'!$M$5:$M$222,'intervences kodi'!$V$5:$V$222,'Visi kodi'!A180,'intervences kodi'!$J$5:$J$222,'Visi kodi'!$L$2)</f>
        <v>1532920</v>
      </c>
      <c r="M180" s="86">
        <f t="shared" si="16"/>
        <v>0</v>
      </c>
      <c r="N180" s="86"/>
      <c r="O180" s="86"/>
    </row>
    <row r="181" spans="1:15" ht="11.15" customHeight="1" x14ac:dyDescent="0.2">
      <c r="A181" s="168">
        <v>171</v>
      </c>
      <c r="B181" s="64" t="s">
        <v>467</v>
      </c>
      <c r="C181" s="56">
        <v>0</v>
      </c>
      <c r="D181" s="56">
        <v>0</v>
      </c>
      <c r="F181" s="108">
        <f>SUMIFS('intervences kodi'!$M$5:$M$222,'intervences kodi'!$L$5:$L$222,'Visi kodi'!A181,'intervences kodi'!$J$5:$J$222,'Visi kodi'!$F$2)+SUMIFS('intervences kodi'!$O$5:$O$222,'intervences kodi'!$N$5:$N$222,'Visi kodi'!A181,'intervences kodi'!$J$5:$J$222,'Visi kodi'!$F$2)+SUMIFS('intervences kodi'!$Q$5:$Q$222,'intervences kodi'!$P$5:$P$222,'Visi kodi'!A181,'intervences kodi'!$J$5:$J$222,'Visi kodi'!$F$2)+SUMIFS('intervences kodi'!$S$5:$S$222,'intervences kodi'!$R$5:$R$222,'Visi kodi'!A181,'intervences kodi'!$J$5:$J$222,'Visi kodi'!$F$2)+SUMIFS('intervences kodi'!$U$5:$U$222,'intervences kodi'!$T$5:$T$222,'Visi kodi'!A181,'intervences kodi'!$J$5:$J$222,'Visi kodi'!$F$2)+SUMIFS('intervences kodi'!$W$5:$W$222,'intervences kodi'!$V$5:$V$222,'Visi kodi'!A181,'intervences kodi'!$J$5:$J$222,'Visi kodi'!$F$2)</f>
        <v>8312810</v>
      </c>
      <c r="G181" s="108">
        <f>SUMIFS('intervences kodi'!$M$5:$M$222,'intervences kodi'!$L$5:$L$222,'Visi kodi'!A181,'intervences kodi'!$J$5:$J$222,'Visi kodi'!$G$2)+SUMIFS('intervences kodi'!$O$5:$O$222,'intervences kodi'!$N$5:$N$222,'Visi kodi'!A181,'intervences kodi'!$J$5:$J$222,'Visi kodi'!$G$2)+SUMIFS('intervences kodi'!$Q$5:$Q$222,'intervences kodi'!$P$5:$P$222,'Visi kodi'!A181,'intervences kodi'!$J$5:$J$222,'Visi kodi'!$G$2)+SUMIFS('intervences kodi'!$S$5:$S$222,'intervences kodi'!$R$5:$R$222,'Visi kodi'!A181,'intervences kodi'!$J$5:$J$222,'Visi kodi'!$G$2)+SUMIFS('intervences kodi'!$U$5:$U$222,'intervences kodi'!$T$5:$T$222,'Visi kodi'!A181,'intervences kodi'!$J$5:$J$222,'Visi kodi'!$G$2)+SUMIFS('intervences kodi'!$W$5:$W$222,'intervences kodi'!$V$5:$V$222,'Visi kodi'!A181,'intervences kodi'!$J$5:$J$222,'Visi kodi'!$G$2)</f>
        <v>0</v>
      </c>
      <c r="H181" s="108">
        <f t="shared" si="12"/>
        <v>0</v>
      </c>
      <c r="I181" s="108">
        <f t="shared" si="13"/>
        <v>0</v>
      </c>
      <c r="J181" s="108">
        <f t="shared" si="14"/>
        <v>0</v>
      </c>
      <c r="K181" s="169">
        <f t="shared" si="15"/>
        <v>0</v>
      </c>
      <c r="L181" s="108">
        <f>SUMIFS('intervences kodi'!$M$5:$M$222,'intervences kodi'!$L$5:$L$222,'Visi kodi'!A181,'intervences kodi'!$J$5:$J$222,'Visi kodi'!$L$2)+SUMIFS('intervences kodi'!$M$5:$M$222,'intervences kodi'!$N$5:$N$222,'Visi kodi'!A181,'intervences kodi'!$J$5:$J$222,'Visi kodi'!$L$2)+SUMIFS('intervences kodi'!$M$5:$M$222,'intervences kodi'!$P$5:$P$222,'Visi kodi'!A181,'intervences kodi'!$J$5:$J$222,'Visi kodi'!$L$2)+SUMIFS('intervences kodi'!$M$5:$M$222,'intervences kodi'!$R$5:$R$222,'Visi kodi'!A181,'intervences kodi'!$J$5:$J$222,'Visi kodi'!$L$2)+SUMIFS('intervences kodi'!$M$5:$M$222,'intervences kodi'!$T$5:$T$222,'Visi kodi'!A181,'intervences kodi'!$J$5:$J$222,'Visi kodi'!$L$2)+SUMIFS('intervences kodi'!$M$5:$M$222,'intervences kodi'!$V$5:$V$222,'Visi kodi'!A181,'intervences kodi'!$J$5:$J$222,'Visi kodi'!$L$2)</f>
        <v>0</v>
      </c>
      <c r="M181" s="86">
        <f t="shared" si="16"/>
        <v>0</v>
      </c>
      <c r="N181" s="86"/>
      <c r="O181" s="86"/>
    </row>
    <row r="182" spans="1:15" ht="11.15" customHeight="1" x14ac:dyDescent="0.2">
      <c r="A182" s="168">
        <v>172</v>
      </c>
      <c r="B182" s="64" t="s">
        <v>468</v>
      </c>
      <c r="C182" s="56">
        <v>0</v>
      </c>
      <c r="D182" s="56">
        <v>0</v>
      </c>
      <c r="F182" s="108">
        <f>SUMIFS('intervences kodi'!$M$5:$M$222,'intervences kodi'!$L$5:$L$222,'Visi kodi'!A182,'intervences kodi'!$J$5:$J$222,'Visi kodi'!$F$2)+SUMIFS('intervences kodi'!$O$5:$O$222,'intervences kodi'!$N$5:$N$222,'Visi kodi'!A182,'intervences kodi'!$J$5:$J$222,'Visi kodi'!$F$2)+SUMIFS('intervences kodi'!$Q$5:$Q$222,'intervences kodi'!$P$5:$P$222,'Visi kodi'!A182,'intervences kodi'!$J$5:$J$222,'Visi kodi'!$F$2)+SUMIFS('intervences kodi'!$S$5:$S$222,'intervences kodi'!$R$5:$R$222,'Visi kodi'!A182,'intervences kodi'!$J$5:$J$222,'Visi kodi'!$F$2)+SUMIFS('intervences kodi'!$U$5:$U$222,'intervences kodi'!$T$5:$T$222,'Visi kodi'!A182,'intervences kodi'!$J$5:$J$222,'Visi kodi'!$F$2)+SUMIFS('intervences kodi'!$W$5:$W$222,'intervences kodi'!$V$5:$V$222,'Visi kodi'!A182,'intervences kodi'!$J$5:$J$222,'Visi kodi'!$F$2)</f>
        <v>0</v>
      </c>
      <c r="G182" s="108">
        <f>SUMIFS('intervences kodi'!$M$5:$M$222,'intervences kodi'!$L$5:$L$222,'Visi kodi'!A182,'intervences kodi'!$J$5:$J$222,'Visi kodi'!$G$2)+SUMIFS('intervences kodi'!$O$5:$O$222,'intervences kodi'!$N$5:$N$222,'Visi kodi'!A182,'intervences kodi'!$J$5:$J$222,'Visi kodi'!$G$2)+SUMIFS('intervences kodi'!$Q$5:$Q$222,'intervences kodi'!$P$5:$P$222,'Visi kodi'!A182,'intervences kodi'!$J$5:$J$222,'Visi kodi'!$G$2)+SUMIFS('intervences kodi'!$S$5:$S$222,'intervences kodi'!$R$5:$R$222,'Visi kodi'!A182,'intervences kodi'!$J$5:$J$222,'Visi kodi'!$G$2)+SUMIFS('intervences kodi'!$U$5:$U$222,'intervences kodi'!$T$5:$T$222,'Visi kodi'!A182,'intervences kodi'!$J$5:$J$222,'Visi kodi'!$G$2)+SUMIFS('intervences kodi'!$W$5:$W$222,'intervences kodi'!$V$5:$V$222,'Visi kodi'!A182,'intervences kodi'!$J$5:$J$222,'Visi kodi'!$G$2)</f>
        <v>0</v>
      </c>
      <c r="H182" s="108">
        <f t="shared" si="12"/>
        <v>0</v>
      </c>
      <c r="I182" s="108">
        <f t="shared" si="13"/>
        <v>0</v>
      </c>
      <c r="J182" s="108">
        <f t="shared" si="14"/>
        <v>0</v>
      </c>
      <c r="K182" s="169">
        <f t="shared" si="15"/>
        <v>0</v>
      </c>
      <c r="L182" s="108">
        <f>SUMIFS('intervences kodi'!$M$5:$M$222,'intervences kodi'!$L$5:$L$222,'Visi kodi'!A182,'intervences kodi'!$J$5:$J$222,'Visi kodi'!$L$2)+SUMIFS('intervences kodi'!$M$5:$M$222,'intervences kodi'!$N$5:$N$222,'Visi kodi'!A182,'intervences kodi'!$J$5:$J$222,'Visi kodi'!$L$2)+SUMIFS('intervences kodi'!$M$5:$M$222,'intervences kodi'!$P$5:$P$222,'Visi kodi'!A182,'intervences kodi'!$J$5:$J$222,'Visi kodi'!$L$2)+SUMIFS('intervences kodi'!$M$5:$M$222,'intervences kodi'!$R$5:$R$222,'Visi kodi'!A182,'intervences kodi'!$J$5:$J$222,'Visi kodi'!$L$2)+SUMIFS('intervences kodi'!$M$5:$M$222,'intervences kodi'!$T$5:$T$222,'Visi kodi'!A182,'intervences kodi'!$J$5:$J$222,'Visi kodi'!$L$2)+SUMIFS('intervences kodi'!$M$5:$M$222,'intervences kodi'!$V$5:$V$222,'Visi kodi'!A182,'intervences kodi'!$J$5:$J$222,'Visi kodi'!$L$2)</f>
        <v>0</v>
      </c>
      <c r="M182" s="86">
        <f t="shared" si="16"/>
        <v>0</v>
      </c>
      <c r="N182" s="86"/>
      <c r="O182" s="86"/>
    </row>
    <row r="183" spans="1:15" ht="11.15" customHeight="1" x14ac:dyDescent="0.2">
      <c r="A183" s="168">
        <v>173</v>
      </c>
      <c r="B183" s="171" t="s">
        <v>469</v>
      </c>
      <c r="C183" s="170">
        <v>0</v>
      </c>
      <c r="D183" s="170">
        <v>0</v>
      </c>
      <c r="F183" s="108">
        <f>SUMIFS('intervences kodi'!$M$5:$M$222,'intervences kodi'!$L$5:$L$222,'Visi kodi'!A183,'intervences kodi'!$J$5:$J$222,'Visi kodi'!$F$2)+SUMIFS('intervences kodi'!$O$5:$O$222,'intervences kodi'!$N$5:$N$222,'Visi kodi'!A183,'intervences kodi'!$J$5:$J$222,'Visi kodi'!$F$2)+SUMIFS('intervences kodi'!$Q$5:$Q$222,'intervences kodi'!$P$5:$P$222,'Visi kodi'!A183,'intervences kodi'!$J$5:$J$222,'Visi kodi'!$F$2)+SUMIFS('intervences kodi'!$S$5:$S$222,'intervences kodi'!$R$5:$R$222,'Visi kodi'!A183,'intervences kodi'!$J$5:$J$222,'Visi kodi'!$F$2)+SUMIFS('intervences kodi'!$U$5:$U$222,'intervences kodi'!$T$5:$T$222,'Visi kodi'!A183,'intervences kodi'!$J$5:$J$222,'Visi kodi'!$F$2)+SUMIFS('intervences kodi'!$W$5:$W$222,'intervences kodi'!$V$5:$V$222,'Visi kodi'!A183,'intervences kodi'!$J$5:$J$222,'Visi kodi'!$F$2)</f>
        <v>0</v>
      </c>
      <c r="G183" s="108">
        <f>SUMIFS('intervences kodi'!$M$5:$M$222,'intervences kodi'!$L$5:$L$222,'Visi kodi'!A183,'intervences kodi'!$J$5:$J$222,'Visi kodi'!$G$2)+SUMIFS('intervences kodi'!$O$5:$O$222,'intervences kodi'!$N$5:$N$222,'Visi kodi'!A183,'intervences kodi'!$J$5:$J$222,'Visi kodi'!$G$2)+SUMIFS('intervences kodi'!$Q$5:$Q$222,'intervences kodi'!$P$5:$P$222,'Visi kodi'!A183,'intervences kodi'!$J$5:$J$222,'Visi kodi'!$G$2)+SUMIFS('intervences kodi'!$S$5:$S$222,'intervences kodi'!$R$5:$R$222,'Visi kodi'!A183,'intervences kodi'!$J$5:$J$222,'Visi kodi'!$G$2)+SUMIFS('intervences kodi'!$U$5:$U$222,'intervences kodi'!$T$5:$T$222,'Visi kodi'!A183,'intervences kodi'!$J$5:$J$222,'Visi kodi'!$G$2)+SUMIFS('intervences kodi'!$W$5:$W$222,'intervences kodi'!$V$5:$V$222,'Visi kodi'!A183,'intervences kodi'!$J$5:$J$222,'Visi kodi'!$G$2)</f>
        <v>0</v>
      </c>
      <c r="H183" s="108">
        <f t="shared" si="12"/>
        <v>0</v>
      </c>
      <c r="I183" s="108">
        <f t="shared" si="13"/>
        <v>0</v>
      </c>
      <c r="J183" s="108">
        <f t="shared" si="14"/>
        <v>0</v>
      </c>
      <c r="K183" s="169">
        <f t="shared" si="15"/>
        <v>0</v>
      </c>
      <c r="L183" s="108">
        <f>SUMIFS('intervences kodi'!$M$5:$M$222,'intervences kodi'!$L$5:$L$222,'Visi kodi'!A183,'intervences kodi'!$J$5:$J$222,'Visi kodi'!$L$2)+SUMIFS('intervences kodi'!$M$5:$M$222,'intervences kodi'!$N$5:$N$222,'Visi kodi'!A183,'intervences kodi'!$J$5:$J$222,'Visi kodi'!$L$2)+SUMIFS('intervences kodi'!$M$5:$M$222,'intervences kodi'!$P$5:$P$222,'Visi kodi'!A183,'intervences kodi'!$J$5:$J$222,'Visi kodi'!$L$2)+SUMIFS('intervences kodi'!$M$5:$M$222,'intervences kodi'!$R$5:$R$222,'Visi kodi'!A183,'intervences kodi'!$J$5:$J$222,'Visi kodi'!$L$2)+SUMIFS('intervences kodi'!$M$5:$M$222,'intervences kodi'!$T$5:$T$222,'Visi kodi'!A183,'intervences kodi'!$J$5:$J$222,'Visi kodi'!$L$2)+SUMIFS('intervences kodi'!$M$5:$M$222,'intervences kodi'!$V$5:$V$222,'Visi kodi'!A183,'intervences kodi'!$J$5:$J$222,'Visi kodi'!$L$2)</f>
        <v>0</v>
      </c>
      <c r="M183" s="86">
        <f t="shared" si="16"/>
        <v>0</v>
      </c>
      <c r="N183" s="86"/>
      <c r="O183" s="86"/>
    </row>
    <row r="184" spans="1:15" ht="11.15" customHeight="1" x14ac:dyDescent="0.2">
      <c r="A184" s="168">
        <v>174</v>
      </c>
      <c r="B184" s="171" t="s">
        <v>470</v>
      </c>
      <c r="C184" s="170">
        <v>0</v>
      </c>
      <c r="D184" s="170">
        <v>0</v>
      </c>
      <c r="F184" s="108">
        <f>SUMIFS('intervences kodi'!$M$5:$M$222,'intervences kodi'!$L$5:$L$222,'Visi kodi'!A184,'intervences kodi'!$J$5:$J$222,'Visi kodi'!$F$2)+SUMIFS('intervences kodi'!$O$5:$O$222,'intervences kodi'!$N$5:$N$222,'Visi kodi'!A184,'intervences kodi'!$J$5:$J$222,'Visi kodi'!$F$2)+SUMIFS('intervences kodi'!$Q$5:$Q$222,'intervences kodi'!$P$5:$P$222,'Visi kodi'!A184,'intervences kodi'!$J$5:$J$222,'Visi kodi'!$F$2)+SUMIFS('intervences kodi'!$S$5:$S$222,'intervences kodi'!$R$5:$R$222,'Visi kodi'!A184,'intervences kodi'!$J$5:$J$222,'Visi kodi'!$F$2)+SUMIFS('intervences kodi'!$U$5:$U$222,'intervences kodi'!$T$5:$T$222,'Visi kodi'!A184,'intervences kodi'!$J$5:$J$222,'Visi kodi'!$F$2)+SUMIFS('intervences kodi'!$W$5:$W$222,'intervences kodi'!$V$5:$V$222,'Visi kodi'!A184,'intervences kodi'!$J$5:$J$222,'Visi kodi'!$F$2)</f>
        <v>0</v>
      </c>
      <c r="G184" s="108">
        <f>SUMIFS('intervences kodi'!$M$5:$M$222,'intervences kodi'!$L$5:$L$222,'Visi kodi'!A184,'intervences kodi'!$J$5:$J$222,'Visi kodi'!$G$2)+SUMIFS('intervences kodi'!$O$5:$O$222,'intervences kodi'!$N$5:$N$222,'Visi kodi'!A184,'intervences kodi'!$J$5:$J$222,'Visi kodi'!$G$2)+SUMIFS('intervences kodi'!$Q$5:$Q$222,'intervences kodi'!$P$5:$P$222,'Visi kodi'!A184,'intervences kodi'!$J$5:$J$222,'Visi kodi'!$G$2)+SUMIFS('intervences kodi'!$S$5:$S$222,'intervences kodi'!$R$5:$R$222,'Visi kodi'!A184,'intervences kodi'!$J$5:$J$222,'Visi kodi'!$G$2)+SUMIFS('intervences kodi'!$U$5:$U$222,'intervences kodi'!$T$5:$T$222,'Visi kodi'!A184,'intervences kodi'!$J$5:$J$222,'Visi kodi'!$G$2)+SUMIFS('intervences kodi'!$W$5:$W$222,'intervences kodi'!$V$5:$V$222,'Visi kodi'!A184,'intervences kodi'!$J$5:$J$222,'Visi kodi'!$G$2)</f>
        <v>0</v>
      </c>
      <c r="H184" s="108">
        <f t="shared" si="12"/>
        <v>0</v>
      </c>
      <c r="I184" s="108">
        <f t="shared" si="13"/>
        <v>0</v>
      </c>
      <c r="J184" s="108">
        <f t="shared" si="14"/>
        <v>0</v>
      </c>
      <c r="K184" s="169">
        <f t="shared" si="15"/>
        <v>0</v>
      </c>
      <c r="L184" s="108">
        <f>SUMIFS('intervences kodi'!$M$5:$M$222,'intervences kodi'!$L$5:$L$222,'Visi kodi'!A184,'intervences kodi'!$J$5:$J$222,'Visi kodi'!$L$2)+SUMIFS('intervences kodi'!$M$5:$M$222,'intervences kodi'!$N$5:$N$222,'Visi kodi'!A184,'intervences kodi'!$J$5:$J$222,'Visi kodi'!$L$2)+SUMIFS('intervences kodi'!$M$5:$M$222,'intervences kodi'!$P$5:$P$222,'Visi kodi'!A184,'intervences kodi'!$J$5:$J$222,'Visi kodi'!$L$2)+SUMIFS('intervences kodi'!$M$5:$M$222,'intervences kodi'!$R$5:$R$222,'Visi kodi'!A184,'intervences kodi'!$J$5:$J$222,'Visi kodi'!$L$2)+SUMIFS('intervences kodi'!$M$5:$M$222,'intervences kodi'!$T$5:$T$222,'Visi kodi'!A184,'intervences kodi'!$J$5:$J$222,'Visi kodi'!$L$2)+SUMIFS('intervences kodi'!$M$5:$M$222,'intervences kodi'!$V$5:$V$222,'Visi kodi'!A184,'intervences kodi'!$J$5:$J$222,'Visi kodi'!$L$2)</f>
        <v>0</v>
      </c>
      <c r="M184" s="86">
        <f t="shared" si="16"/>
        <v>0</v>
      </c>
      <c r="N184" s="86"/>
      <c r="O184" s="86"/>
    </row>
    <row r="185" spans="1:15" ht="11.15" customHeight="1" x14ac:dyDescent="0.2">
      <c r="A185" s="168">
        <v>175</v>
      </c>
      <c r="B185" s="171" t="s">
        <v>471</v>
      </c>
      <c r="C185" s="170">
        <v>0</v>
      </c>
      <c r="D185" s="170">
        <v>0</v>
      </c>
      <c r="F185" s="108">
        <f>SUMIFS('intervences kodi'!$M$5:$M$222,'intervences kodi'!$L$5:$L$222,'Visi kodi'!A185,'intervences kodi'!$J$5:$J$222,'Visi kodi'!$F$2)+SUMIFS('intervences kodi'!$O$5:$O$222,'intervences kodi'!$N$5:$N$222,'Visi kodi'!A185,'intervences kodi'!$J$5:$J$222,'Visi kodi'!$F$2)+SUMIFS('intervences kodi'!$Q$5:$Q$222,'intervences kodi'!$P$5:$P$222,'Visi kodi'!A185,'intervences kodi'!$J$5:$J$222,'Visi kodi'!$F$2)+SUMIFS('intervences kodi'!$S$5:$S$222,'intervences kodi'!$R$5:$R$222,'Visi kodi'!A185,'intervences kodi'!$J$5:$J$222,'Visi kodi'!$F$2)+SUMIFS('intervences kodi'!$U$5:$U$222,'intervences kodi'!$T$5:$T$222,'Visi kodi'!A185,'intervences kodi'!$J$5:$J$222,'Visi kodi'!$F$2)+SUMIFS('intervences kodi'!$W$5:$W$222,'intervences kodi'!$V$5:$V$222,'Visi kodi'!A185,'intervences kodi'!$J$5:$J$222,'Visi kodi'!$F$2)</f>
        <v>0</v>
      </c>
      <c r="G185" s="108">
        <f>SUMIFS('intervences kodi'!$M$5:$M$222,'intervences kodi'!$L$5:$L$222,'Visi kodi'!A185,'intervences kodi'!$J$5:$J$222,'Visi kodi'!$G$2)+SUMIFS('intervences kodi'!$O$5:$O$222,'intervences kodi'!$N$5:$N$222,'Visi kodi'!A185,'intervences kodi'!$J$5:$J$222,'Visi kodi'!$G$2)+SUMIFS('intervences kodi'!$Q$5:$Q$222,'intervences kodi'!$P$5:$P$222,'Visi kodi'!A185,'intervences kodi'!$J$5:$J$222,'Visi kodi'!$G$2)+SUMIFS('intervences kodi'!$S$5:$S$222,'intervences kodi'!$R$5:$R$222,'Visi kodi'!A185,'intervences kodi'!$J$5:$J$222,'Visi kodi'!$G$2)+SUMIFS('intervences kodi'!$U$5:$U$222,'intervences kodi'!$T$5:$T$222,'Visi kodi'!A185,'intervences kodi'!$J$5:$J$222,'Visi kodi'!$G$2)+SUMIFS('intervences kodi'!$W$5:$W$222,'intervences kodi'!$V$5:$V$222,'Visi kodi'!A185,'intervences kodi'!$J$5:$J$222,'Visi kodi'!$G$2)</f>
        <v>0</v>
      </c>
      <c r="H185" s="108">
        <f t="shared" si="12"/>
        <v>0</v>
      </c>
      <c r="I185" s="108">
        <f t="shared" si="13"/>
        <v>0</v>
      </c>
      <c r="J185" s="108">
        <f t="shared" si="14"/>
        <v>0</v>
      </c>
      <c r="K185" s="169">
        <f t="shared" si="15"/>
        <v>0</v>
      </c>
      <c r="L185" s="108">
        <f>SUMIFS('intervences kodi'!$M$5:$M$222,'intervences kodi'!$L$5:$L$222,'Visi kodi'!A185,'intervences kodi'!$J$5:$J$222,'Visi kodi'!$L$2)+SUMIFS('intervences kodi'!$M$5:$M$222,'intervences kodi'!$N$5:$N$222,'Visi kodi'!A185,'intervences kodi'!$J$5:$J$222,'Visi kodi'!$L$2)+SUMIFS('intervences kodi'!$M$5:$M$222,'intervences kodi'!$P$5:$P$222,'Visi kodi'!A185,'intervences kodi'!$J$5:$J$222,'Visi kodi'!$L$2)+SUMIFS('intervences kodi'!$M$5:$M$222,'intervences kodi'!$R$5:$R$222,'Visi kodi'!A185,'intervences kodi'!$J$5:$J$222,'Visi kodi'!$L$2)+SUMIFS('intervences kodi'!$M$5:$M$222,'intervences kodi'!$T$5:$T$222,'Visi kodi'!A185,'intervences kodi'!$J$5:$J$222,'Visi kodi'!$L$2)+SUMIFS('intervences kodi'!$M$5:$M$222,'intervences kodi'!$V$5:$V$222,'Visi kodi'!A185,'intervences kodi'!$J$5:$J$222,'Visi kodi'!$L$2)</f>
        <v>0</v>
      </c>
      <c r="M185" s="86">
        <f t="shared" si="16"/>
        <v>0</v>
      </c>
      <c r="N185" s="86"/>
      <c r="O185" s="86"/>
    </row>
    <row r="186" spans="1:15" ht="11.15" customHeight="1" x14ac:dyDescent="0.2">
      <c r="A186" s="168">
        <v>176</v>
      </c>
      <c r="B186" s="171" t="s">
        <v>472</v>
      </c>
      <c r="C186" s="170">
        <v>0</v>
      </c>
      <c r="D186" s="170">
        <v>0</v>
      </c>
      <c r="F186" s="108">
        <f>SUMIFS('intervences kodi'!$M$5:$M$222,'intervences kodi'!$L$5:$L$222,'Visi kodi'!A186,'intervences kodi'!$J$5:$J$222,'Visi kodi'!$F$2)+SUMIFS('intervences kodi'!$O$5:$O$222,'intervences kodi'!$N$5:$N$222,'Visi kodi'!A186,'intervences kodi'!$J$5:$J$222,'Visi kodi'!$F$2)+SUMIFS('intervences kodi'!$Q$5:$Q$222,'intervences kodi'!$P$5:$P$222,'Visi kodi'!A186,'intervences kodi'!$J$5:$J$222,'Visi kodi'!$F$2)+SUMIFS('intervences kodi'!$S$5:$S$222,'intervences kodi'!$R$5:$R$222,'Visi kodi'!A186,'intervences kodi'!$J$5:$J$222,'Visi kodi'!$F$2)+SUMIFS('intervences kodi'!$U$5:$U$222,'intervences kodi'!$T$5:$T$222,'Visi kodi'!A186,'intervences kodi'!$J$5:$J$222,'Visi kodi'!$F$2)+SUMIFS('intervences kodi'!$W$5:$W$222,'intervences kodi'!$V$5:$V$222,'Visi kodi'!A186,'intervences kodi'!$J$5:$J$222,'Visi kodi'!$F$2)</f>
        <v>0</v>
      </c>
      <c r="G186" s="108">
        <f>SUMIFS('intervences kodi'!$M$5:$M$222,'intervences kodi'!$L$5:$L$222,'Visi kodi'!A186,'intervences kodi'!$J$5:$J$222,'Visi kodi'!$G$2)+SUMIFS('intervences kodi'!$O$5:$O$222,'intervences kodi'!$N$5:$N$222,'Visi kodi'!A186,'intervences kodi'!$J$5:$J$222,'Visi kodi'!$G$2)+SUMIFS('intervences kodi'!$Q$5:$Q$222,'intervences kodi'!$P$5:$P$222,'Visi kodi'!A186,'intervences kodi'!$J$5:$J$222,'Visi kodi'!$G$2)+SUMIFS('intervences kodi'!$S$5:$S$222,'intervences kodi'!$R$5:$R$222,'Visi kodi'!A186,'intervences kodi'!$J$5:$J$222,'Visi kodi'!$G$2)+SUMIFS('intervences kodi'!$U$5:$U$222,'intervences kodi'!$T$5:$T$222,'Visi kodi'!A186,'intervences kodi'!$J$5:$J$222,'Visi kodi'!$G$2)+SUMIFS('intervences kodi'!$W$5:$W$222,'intervences kodi'!$V$5:$V$222,'Visi kodi'!A186,'intervences kodi'!$J$5:$J$222,'Visi kodi'!$G$2)</f>
        <v>0</v>
      </c>
      <c r="H186" s="108">
        <f t="shared" si="12"/>
        <v>0</v>
      </c>
      <c r="I186" s="108">
        <f t="shared" si="13"/>
        <v>0</v>
      </c>
      <c r="J186" s="108">
        <f t="shared" si="14"/>
        <v>0</v>
      </c>
      <c r="K186" s="169">
        <f t="shared" si="15"/>
        <v>0</v>
      </c>
      <c r="L186" s="108">
        <f>SUMIFS('intervences kodi'!$M$5:$M$222,'intervences kodi'!$L$5:$L$222,'Visi kodi'!A186,'intervences kodi'!$J$5:$J$222,'Visi kodi'!$L$2)+SUMIFS('intervences kodi'!$M$5:$M$222,'intervences kodi'!$N$5:$N$222,'Visi kodi'!A186,'intervences kodi'!$J$5:$J$222,'Visi kodi'!$L$2)+SUMIFS('intervences kodi'!$M$5:$M$222,'intervences kodi'!$P$5:$P$222,'Visi kodi'!A186,'intervences kodi'!$J$5:$J$222,'Visi kodi'!$L$2)+SUMIFS('intervences kodi'!$M$5:$M$222,'intervences kodi'!$R$5:$R$222,'Visi kodi'!A186,'intervences kodi'!$J$5:$J$222,'Visi kodi'!$L$2)+SUMIFS('intervences kodi'!$M$5:$M$222,'intervences kodi'!$T$5:$T$222,'Visi kodi'!A186,'intervences kodi'!$J$5:$J$222,'Visi kodi'!$L$2)+SUMIFS('intervences kodi'!$M$5:$M$222,'intervences kodi'!$V$5:$V$222,'Visi kodi'!A186,'intervences kodi'!$J$5:$J$222,'Visi kodi'!$L$2)</f>
        <v>0</v>
      </c>
      <c r="M186" s="86">
        <f t="shared" si="16"/>
        <v>0</v>
      </c>
      <c r="N186" s="86"/>
      <c r="O186" s="86"/>
    </row>
    <row r="187" spans="1:15" ht="11.15" customHeight="1" x14ac:dyDescent="0.2">
      <c r="A187" s="168">
        <v>177</v>
      </c>
      <c r="B187" s="171" t="s">
        <v>473</v>
      </c>
      <c r="C187" s="172">
        <v>0.4</v>
      </c>
      <c r="D187" s="172">
        <v>0.4</v>
      </c>
      <c r="F187" s="108">
        <f>SUMIFS('intervences kodi'!$M$5:$M$222,'intervences kodi'!$L$5:$L$222,'Visi kodi'!A187,'intervences kodi'!$J$5:$J$222,'Visi kodi'!$F$2)+SUMIFS('intervences kodi'!$O$5:$O$222,'intervences kodi'!$N$5:$N$222,'Visi kodi'!A187,'intervences kodi'!$J$5:$J$222,'Visi kodi'!$F$2)+SUMIFS('intervences kodi'!$Q$5:$Q$222,'intervences kodi'!$P$5:$P$222,'Visi kodi'!A187,'intervences kodi'!$J$5:$J$222,'Visi kodi'!$F$2)+SUMIFS('intervences kodi'!$S$5:$S$222,'intervences kodi'!$R$5:$R$222,'Visi kodi'!A187,'intervences kodi'!$J$5:$J$222,'Visi kodi'!$F$2)+SUMIFS('intervences kodi'!$U$5:$U$222,'intervences kodi'!$T$5:$T$222,'Visi kodi'!A187,'intervences kodi'!$J$5:$J$222,'Visi kodi'!$F$2)+SUMIFS('intervences kodi'!$W$5:$W$222,'intervences kodi'!$V$5:$V$222,'Visi kodi'!A187,'intervences kodi'!$J$5:$J$222,'Visi kodi'!$F$2)</f>
        <v>0</v>
      </c>
      <c r="G187" s="108">
        <f>SUMIFS('intervences kodi'!$M$5:$M$222,'intervences kodi'!$L$5:$L$222,'Visi kodi'!A187,'intervences kodi'!$J$5:$J$222,'Visi kodi'!$G$2)+SUMIFS('intervences kodi'!$O$5:$O$222,'intervences kodi'!$N$5:$N$222,'Visi kodi'!A187,'intervences kodi'!$J$5:$J$222,'Visi kodi'!$G$2)+SUMIFS('intervences kodi'!$Q$5:$Q$222,'intervences kodi'!$P$5:$P$222,'Visi kodi'!A187,'intervences kodi'!$J$5:$J$222,'Visi kodi'!$G$2)+SUMIFS('intervences kodi'!$S$5:$S$222,'intervences kodi'!$R$5:$R$222,'Visi kodi'!A187,'intervences kodi'!$J$5:$J$222,'Visi kodi'!$G$2)+SUMIFS('intervences kodi'!$U$5:$U$222,'intervences kodi'!$T$5:$T$222,'Visi kodi'!A187,'intervences kodi'!$J$5:$J$222,'Visi kodi'!$G$2)+SUMIFS('intervences kodi'!$W$5:$W$222,'intervences kodi'!$V$5:$V$222,'Visi kodi'!A187,'intervences kodi'!$J$5:$J$222,'Visi kodi'!$G$2)</f>
        <v>0</v>
      </c>
      <c r="H187" s="108">
        <f t="shared" si="12"/>
        <v>0</v>
      </c>
      <c r="I187" s="108">
        <f t="shared" si="13"/>
        <v>0</v>
      </c>
      <c r="J187" s="108">
        <f t="shared" si="14"/>
        <v>0</v>
      </c>
      <c r="K187" s="169">
        <f t="shared" si="15"/>
        <v>0</v>
      </c>
      <c r="L187" s="108">
        <f>SUMIFS('intervences kodi'!$M$5:$M$222,'intervences kodi'!$L$5:$L$222,'Visi kodi'!A187,'intervences kodi'!$J$5:$J$222,'Visi kodi'!$L$2)+SUMIFS('intervences kodi'!$M$5:$M$222,'intervences kodi'!$N$5:$N$222,'Visi kodi'!A187,'intervences kodi'!$J$5:$J$222,'Visi kodi'!$L$2)+SUMIFS('intervences kodi'!$M$5:$M$222,'intervences kodi'!$P$5:$P$222,'Visi kodi'!A187,'intervences kodi'!$J$5:$J$222,'Visi kodi'!$L$2)+SUMIFS('intervences kodi'!$M$5:$M$222,'intervences kodi'!$R$5:$R$222,'Visi kodi'!A187,'intervences kodi'!$J$5:$J$222,'Visi kodi'!$L$2)+SUMIFS('intervences kodi'!$M$5:$M$222,'intervences kodi'!$T$5:$T$222,'Visi kodi'!A187,'intervences kodi'!$J$5:$J$222,'Visi kodi'!$L$2)+SUMIFS('intervences kodi'!$M$5:$M$222,'intervences kodi'!$V$5:$V$222,'Visi kodi'!A187,'intervences kodi'!$J$5:$J$222,'Visi kodi'!$L$2)</f>
        <v>0</v>
      </c>
      <c r="M187" s="86">
        <f t="shared" si="16"/>
        <v>0</v>
      </c>
      <c r="N187" s="86"/>
      <c r="O187" s="86"/>
    </row>
    <row r="188" spans="1:15" ht="11.15" customHeight="1" x14ac:dyDescent="0.2">
      <c r="A188" s="168">
        <v>178</v>
      </c>
      <c r="B188" s="64" t="s">
        <v>474</v>
      </c>
      <c r="C188" s="56">
        <v>0</v>
      </c>
      <c r="D188" s="56">
        <v>0</v>
      </c>
      <c r="F188" s="108">
        <f>SUMIFS('intervences kodi'!$M$5:$M$222,'intervences kodi'!$L$5:$L$222,'Visi kodi'!A188,'intervences kodi'!$J$5:$J$222,'Visi kodi'!$F$2)+SUMIFS('intervences kodi'!$O$5:$O$222,'intervences kodi'!$N$5:$N$222,'Visi kodi'!A188,'intervences kodi'!$J$5:$J$222,'Visi kodi'!$F$2)+SUMIFS('intervences kodi'!$Q$5:$Q$222,'intervences kodi'!$P$5:$P$222,'Visi kodi'!A188,'intervences kodi'!$J$5:$J$222,'Visi kodi'!$F$2)+SUMIFS('intervences kodi'!$S$5:$S$222,'intervences kodi'!$R$5:$R$222,'Visi kodi'!A188,'intervences kodi'!$J$5:$J$222,'Visi kodi'!$F$2)+SUMIFS('intervences kodi'!$U$5:$U$222,'intervences kodi'!$T$5:$T$222,'Visi kodi'!A188,'intervences kodi'!$J$5:$J$222,'Visi kodi'!$F$2)+SUMIFS('intervences kodi'!$W$5:$W$222,'intervences kodi'!$V$5:$V$222,'Visi kodi'!A188,'intervences kodi'!$J$5:$J$222,'Visi kodi'!$F$2)</f>
        <v>0</v>
      </c>
      <c r="G188" s="108">
        <f>SUMIFS('intervences kodi'!$M$5:$M$222,'intervences kodi'!$L$5:$L$222,'Visi kodi'!A188,'intervences kodi'!$J$5:$J$222,'Visi kodi'!$G$2)+SUMIFS('intervences kodi'!$O$5:$O$222,'intervences kodi'!$N$5:$N$222,'Visi kodi'!A188,'intervences kodi'!$J$5:$J$222,'Visi kodi'!$G$2)+SUMIFS('intervences kodi'!$Q$5:$Q$222,'intervences kodi'!$P$5:$P$222,'Visi kodi'!A188,'intervences kodi'!$J$5:$J$222,'Visi kodi'!$G$2)+SUMIFS('intervences kodi'!$S$5:$S$222,'intervences kodi'!$R$5:$R$222,'Visi kodi'!A188,'intervences kodi'!$J$5:$J$222,'Visi kodi'!$G$2)+SUMIFS('intervences kodi'!$U$5:$U$222,'intervences kodi'!$T$5:$T$222,'Visi kodi'!A188,'intervences kodi'!$J$5:$J$222,'Visi kodi'!$G$2)+SUMIFS('intervences kodi'!$W$5:$W$222,'intervences kodi'!$V$5:$V$222,'Visi kodi'!A188,'intervences kodi'!$J$5:$J$222,'Visi kodi'!$G$2)</f>
        <v>0</v>
      </c>
      <c r="H188" s="108">
        <f t="shared" si="12"/>
        <v>0</v>
      </c>
      <c r="I188" s="108">
        <f t="shared" si="13"/>
        <v>0</v>
      </c>
      <c r="J188" s="108">
        <f t="shared" si="14"/>
        <v>0</v>
      </c>
      <c r="K188" s="169">
        <f t="shared" si="15"/>
        <v>0</v>
      </c>
      <c r="L188" s="108">
        <f>SUMIFS('intervences kodi'!$M$5:$M$222,'intervences kodi'!$L$5:$L$222,'Visi kodi'!A188,'intervences kodi'!$J$5:$J$222,'Visi kodi'!$L$2)+SUMIFS('intervences kodi'!$M$5:$M$222,'intervences kodi'!$N$5:$N$222,'Visi kodi'!A188,'intervences kodi'!$J$5:$J$222,'Visi kodi'!$L$2)+SUMIFS('intervences kodi'!$M$5:$M$222,'intervences kodi'!$P$5:$P$222,'Visi kodi'!A188,'intervences kodi'!$J$5:$J$222,'Visi kodi'!$L$2)+SUMIFS('intervences kodi'!$M$5:$M$222,'intervences kodi'!$R$5:$R$222,'Visi kodi'!A188,'intervences kodi'!$J$5:$J$222,'Visi kodi'!$L$2)+SUMIFS('intervences kodi'!$M$5:$M$222,'intervences kodi'!$T$5:$T$222,'Visi kodi'!A188,'intervences kodi'!$J$5:$J$222,'Visi kodi'!$L$2)+SUMIFS('intervences kodi'!$M$5:$M$222,'intervences kodi'!$V$5:$V$222,'Visi kodi'!A188,'intervences kodi'!$J$5:$J$222,'Visi kodi'!$L$2)</f>
        <v>0</v>
      </c>
      <c r="M188" s="86">
        <f t="shared" si="16"/>
        <v>0</v>
      </c>
      <c r="N188" s="86"/>
      <c r="O188" s="86"/>
    </row>
    <row r="189" spans="1:15" ht="11.15" customHeight="1" x14ac:dyDescent="0.2">
      <c r="A189" s="168"/>
      <c r="B189" s="314"/>
      <c r="C189" s="314"/>
      <c r="D189" s="314"/>
      <c r="F189" s="108">
        <f>SUMIFS('intervences kodi'!$M$5:$M$222,'intervences kodi'!$L$5:$L$222,'Visi kodi'!A189,'intervences kodi'!$J$5:$J$222,'Visi kodi'!$F$2)+SUMIFS('intervences kodi'!$O$5:$O$222,'intervences kodi'!$N$5:$N$222,'Visi kodi'!A189,'intervences kodi'!$J$5:$J$222,'Visi kodi'!$F$2)+SUMIFS('intervences kodi'!$Q$5:$Q$222,'intervences kodi'!$P$5:$P$222,'Visi kodi'!A189,'intervences kodi'!$J$5:$J$222,'Visi kodi'!$F$2)+SUMIFS('intervences kodi'!$S$5:$S$222,'intervences kodi'!$R$5:$R$222,'Visi kodi'!A189,'intervences kodi'!$J$5:$J$222,'Visi kodi'!$F$2)+SUMIFS('intervences kodi'!$U$5:$U$222,'intervences kodi'!$T$5:$T$222,'Visi kodi'!A189,'intervences kodi'!$J$5:$J$222,'Visi kodi'!$F$2)+SUMIFS('intervences kodi'!$W$5:$W$222,'intervences kodi'!$V$5:$V$222,'Visi kodi'!A189,'intervences kodi'!$J$5:$J$222,'Visi kodi'!$F$2)</f>
        <v>0</v>
      </c>
      <c r="G189" s="108">
        <f>SUMIFS('intervences kodi'!$M$5:$M$222,'intervences kodi'!$L$5:$L$222,'Visi kodi'!A189,'intervences kodi'!$J$5:$J$222,'Visi kodi'!$G$2)+SUMIFS('intervences kodi'!$O$5:$O$222,'intervences kodi'!$N$5:$N$222,'Visi kodi'!A189,'intervences kodi'!$J$5:$J$222,'Visi kodi'!$G$2)+SUMIFS('intervences kodi'!$Q$5:$Q$222,'intervences kodi'!$P$5:$P$222,'Visi kodi'!A189,'intervences kodi'!$J$5:$J$222,'Visi kodi'!$G$2)+SUMIFS('intervences kodi'!$S$5:$S$222,'intervences kodi'!$R$5:$R$222,'Visi kodi'!A189,'intervences kodi'!$J$5:$J$222,'Visi kodi'!$G$2)+SUMIFS('intervences kodi'!$U$5:$U$222,'intervences kodi'!$T$5:$T$222,'Visi kodi'!A189,'intervences kodi'!$J$5:$J$222,'Visi kodi'!$G$2)+SUMIFS('intervences kodi'!$W$5:$W$222,'intervences kodi'!$V$5:$V$222,'Visi kodi'!A189,'intervences kodi'!$J$5:$J$222,'Visi kodi'!$G$2)</f>
        <v>0</v>
      </c>
      <c r="H189" s="108">
        <f t="shared" si="12"/>
        <v>0</v>
      </c>
      <c r="I189" s="108">
        <f t="shared" si="13"/>
        <v>0</v>
      </c>
      <c r="J189" s="108">
        <f t="shared" si="14"/>
        <v>0</v>
      </c>
      <c r="K189" s="169">
        <f t="shared" si="15"/>
        <v>0</v>
      </c>
      <c r="L189" s="108">
        <f>SUMIFS('intervences kodi'!$M$5:$M$222,'intervences kodi'!$L$5:$L$222,'Visi kodi'!A189,'intervences kodi'!$J$5:$J$222,'Visi kodi'!$L$2)+SUMIFS('intervences kodi'!$M$5:$M$222,'intervences kodi'!$N$5:$N$222,'Visi kodi'!A189,'intervences kodi'!$J$5:$J$222,'Visi kodi'!$L$2)+SUMIFS('intervences kodi'!$M$5:$M$222,'intervences kodi'!$P$5:$P$222,'Visi kodi'!A189,'intervences kodi'!$J$5:$J$222,'Visi kodi'!$L$2)+SUMIFS('intervences kodi'!$M$5:$M$222,'intervences kodi'!$R$5:$R$222,'Visi kodi'!A189,'intervences kodi'!$J$5:$J$222,'Visi kodi'!$L$2)+SUMIFS('intervences kodi'!$M$5:$M$222,'intervences kodi'!$T$5:$T$222,'Visi kodi'!A189,'intervences kodi'!$J$5:$J$222,'Visi kodi'!$L$2)+SUMIFS('intervences kodi'!$M$5:$M$222,'intervences kodi'!$V$5:$V$222,'Visi kodi'!A189,'intervences kodi'!$J$5:$J$222,'Visi kodi'!$L$2)</f>
        <v>0</v>
      </c>
      <c r="M189" s="86">
        <f t="shared" si="16"/>
        <v>0</v>
      </c>
      <c r="N189" s="86"/>
      <c r="O189" s="86"/>
    </row>
    <row r="190" spans="1:15" ht="11.15" customHeight="1" x14ac:dyDescent="0.2">
      <c r="A190" s="168">
        <v>179</v>
      </c>
      <c r="B190" s="64" t="s">
        <v>475</v>
      </c>
      <c r="C190" s="56">
        <v>0</v>
      </c>
      <c r="D190" s="56">
        <v>0</v>
      </c>
      <c r="F190" s="108">
        <f>SUMIFS('intervences kodi'!$M$5:$M$222,'intervences kodi'!$L$5:$L$222,'Visi kodi'!A190,'intervences kodi'!$J$5:$J$222,'Visi kodi'!$F$2)+SUMIFS('intervences kodi'!$O$5:$O$222,'intervences kodi'!$N$5:$N$222,'Visi kodi'!A190,'intervences kodi'!$J$5:$J$222,'Visi kodi'!$F$2)+SUMIFS('intervences kodi'!$Q$5:$Q$222,'intervences kodi'!$P$5:$P$222,'Visi kodi'!A190,'intervences kodi'!$J$5:$J$222,'Visi kodi'!$F$2)+SUMIFS('intervences kodi'!$S$5:$S$222,'intervences kodi'!$R$5:$R$222,'Visi kodi'!A190,'intervences kodi'!$J$5:$J$222,'Visi kodi'!$F$2)+SUMIFS('intervences kodi'!$U$5:$U$222,'intervences kodi'!$T$5:$T$222,'Visi kodi'!A190,'intervences kodi'!$J$5:$J$222,'Visi kodi'!$F$2)+SUMIFS('intervences kodi'!$W$5:$W$222,'intervences kodi'!$V$5:$V$222,'Visi kodi'!A190,'intervences kodi'!$J$5:$J$222,'Visi kodi'!$F$2)</f>
        <v>0</v>
      </c>
      <c r="G190" s="108">
        <f>SUMIFS('intervences kodi'!$M$5:$M$222,'intervences kodi'!$L$5:$L$222,'Visi kodi'!A190,'intervences kodi'!$J$5:$J$222,'Visi kodi'!$G$2)+SUMIFS('intervences kodi'!$O$5:$O$222,'intervences kodi'!$N$5:$N$222,'Visi kodi'!A190,'intervences kodi'!$J$5:$J$222,'Visi kodi'!$G$2)+SUMIFS('intervences kodi'!$Q$5:$Q$222,'intervences kodi'!$P$5:$P$222,'Visi kodi'!A190,'intervences kodi'!$J$5:$J$222,'Visi kodi'!$G$2)+SUMIFS('intervences kodi'!$S$5:$S$222,'intervences kodi'!$R$5:$R$222,'Visi kodi'!A190,'intervences kodi'!$J$5:$J$222,'Visi kodi'!$G$2)+SUMIFS('intervences kodi'!$U$5:$U$222,'intervences kodi'!$T$5:$T$222,'Visi kodi'!A190,'intervences kodi'!$J$5:$J$222,'Visi kodi'!$G$2)+SUMIFS('intervences kodi'!$W$5:$W$222,'intervences kodi'!$V$5:$V$222,'Visi kodi'!A190,'intervences kodi'!$J$5:$J$222,'Visi kodi'!$G$2)</f>
        <v>0</v>
      </c>
      <c r="H190" s="108">
        <f t="shared" si="12"/>
        <v>0</v>
      </c>
      <c r="I190" s="108">
        <f t="shared" si="13"/>
        <v>0</v>
      </c>
      <c r="J190" s="108">
        <f t="shared" si="14"/>
        <v>0</v>
      </c>
      <c r="K190" s="169">
        <f t="shared" si="15"/>
        <v>0</v>
      </c>
      <c r="L190" s="108">
        <f>SUMIFS('intervences kodi'!$M$5:$M$222,'intervences kodi'!$L$5:$L$222,'Visi kodi'!A190,'intervences kodi'!$J$5:$J$222,'Visi kodi'!$L$2)+SUMIFS('intervences kodi'!$M$5:$M$222,'intervences kodi'!$N$5:$N$222,'Visi kodi'!A190,'intervences kodi'!$J$5:$J$222,'Visi kodi'!$L$2)+SUMIFS('intervences kodi'!$M$5:$M$222,'intervences kodi'!$P$5:$P$222,'Visi kodi'!A190,'intervences kodi'!$J$5:$J$222,'Visi kodi'!$L$2)+SUMIFS('intervences kodi'!$M$5:$M$222,'intervences kodi'!$R$5:$R$222,'Visi kodi'!A190,'intervences kodi'!$J$5:$J$222,'Visi kodi'!$L$2)+SUMIFS('intervences kodi'!$M$5:$M$222,'intervences kodi'!$T$5:$T$222,'Visi kodi'!A190,'intervences kodi'!$J$5:$J$222,'Visi kodi'!$L$2)+SUMIFS('intervences kodi'!$M$5:$M$222,'intervences kodi'!$V$5:$V$222,'Visi kodi'!A190,'intervences kodi'!$J$5:$J$222,'Visi kodi'!$L$2)</f>
        <v>0</v>
      </c>
      <c r="M190" s="86">
        <f t="shared" si="16"/>
        <v>0</v>
      </c>
      <c r="N190" s="86"/>
      <c r="O190" s="86"/>
    </row>
    <row r="191" spans="1:15" ht="11.15" customHeight="1" x14ac:dyDescent="0.2">
      <c r="A191" s="168">
        <v>180</v>
      </c>
      <c r="B191" s="64" t="s">
        <v>476</v>
      </c>
      <c r="C191" s="56">
        <v>0</v>
      </c>
      <c r="D191" s="56">
        <v>0</v>
      </c>
      <c r="F191" s="108">
        <f>SUMIFS('intervences kodi'!$M$5:$M$222,'intervences kodi'!$L$5:$L$222,'Visi kodi'!A191,'intervences kodi'!$J$5:$J$222,'Visi kodi'!$F$2)+SUMIFS('intervences kodi'!$O$5:$O$222,'intervences kodi'!$N$5:$N$222,'Visi kodi'!A191,'intervences kodi'!$J$5:$J$222,'Visi kodi'!$F$2)+SUMIFS('intervences kodi'!$Q$5:$Q$222,'intervences kodi'!$P$5:$P$222,'Visi kodi'!A191,'intervences kodi'!$J$5:$J$222,'Visi kodi'!$F$2)+SUMIFS('intervences kodi'!$S$5:$S$222,'intervences kodi'!$R$5:$R$222,'Visi kodi'!A191,'intervences kodi'!$J$5:$J$222,'Visi kodi'!$F$2)+SUMIFS('intervences kodi'!$U$5:$U$222,'intervences kodi'!$T$5:$T$222,'Visi kodi'!A191,'intervences kodi'!$J$5:$J$222,'Visi kodi'!$F$2)+SUMIFS('intervences kodi'!$W$5:$W$222,'intervences kodi'!$V$5:$V$222,'Visi kodi'!A191,'intervences kodi'!$J$5:$J$222,'Visi kodi'!$F$2)</f>
        <v>0</v>
      </c>
      <c r="G191" s="108">
        <f>SUMIFS('intervences kodi'!$M$5:$M$222,'intervences kodi'!$L$5:$L$222,'Visi kodi'!A191,'intervences kodi'!$J$5:$J$222,'Visi kodi'!$G$2)+SUMIFS('intervences kodi'!$O$5:$O$222,'intervences kodi'!$N$5:$N$222,'Visi kodi'!A191,'intervences kodi'!$J$5:$J$222,'Visi kodi'!$G$2)+SUMIFS('intervences kodi'!$Q$5:$Q$222,'intervences kodi'!$P$5:$P$222,'Visi kodi'!A191,'intervences kodi'!$J$5:$J$222,'Visi kodi'!$G$2)+SUMIFS('intervences kodi'!$S$5:$S$222,'intervences kodi'!$R$5:$R$222,'Visi kodi'!A191,'intervences kodi'!$J$5:$J$222,'Visi kodi'!$G$2)+SUMIFS('intervences kodi'!$U$5:$U$222,'intervences kodi'!$T$5:$T$222,'Visi kodi'!A191,'intervences kodi'!$J$5:$J$222,'Visi kodi'!$G$2)+SUMIFS('intervences kodi'!$W$5:$W$222,'intervences kodi'!$V$5:$V$222,'Visi kodi'!A191,'intervences kodi'!$J$5:$J$222,'Visi kodi'!$G$2)</f>
        <v>0</v>
      </c>
      <c r="H191" s="108">
        <f t="shared" si="12"/>
        <v>0</v>
      </c>
      <c r="I191" s="108">
        <f t="shared" si="13"/>
        <v>0</v>
      </c>
      <c r="J191" s="108">
        <f t="shared" si="14"/>
        <v>0</v>
      </c>
      <c r="K191" s="169">
        <f t="shared" si="15"/>
        <v>0</v>
      </c>
      <c r="L191" s="108">
        <f>SUMIFS('intervences kodi'!$M$5:$M$222,'intervences kodi'!$L$5:$L$222,'Visi kodi'!A191,'intervences kodi'!$J$5:$J$222,'Visi kodi'!$L$2)+SUMIFS('intervences kodi'!$M$5:$M$222,'intervences kodi'!$N$5:$N$222,'Visi kodi'!A191,'intervences kodi'!$J$5:$J$222,'Visi kodi'!$L$2)+SUMIFS('intervences kodi'!$M$5:$M$222,'intervences kodi'!$P$5:$P$222,'Visi kodi'!A191,'intervences kodi'!$J$5:$J$222,'Visi kodi'!$L$2)+SUMIFS('intervences kodi'!$M$5:$M$222,'intervences kodi'!$R$5:$R$222,'Visi kodi'!A191,'intervences kodi'!$J$5:$J$222,'Visi kodi'!$L$2)+SUMIFS('intervences kodi'!$M$5:$M$222,'intervences kodi'!$T$5:$T$222,'Visi kodi'!A191,'intervences kodi'!$J$5:$J$222,'Visi kodi'!$L$2)+SUMIFS('intervences kodi'!$M$5:$M$222,'intervences kodi'!$V$5:$V$222,'Visi kodi'!A191,'intervences kodi'!$J$5:$J$222,'Visi kodi'!$L$2)</f>
        <v>0</v>
      </c>
      <c r="M191" s="86">
        <f t="shared" si="16"/>
        <v>0</v>
      </c>
      <c r="N191" s="86"/>
      <c r="O191" s="86"/>
    </row>
    <row r="192" spans="1:15" ht="11.15" customHeight="1" x14ac:dyDescent="0.2">
      <c r="A192" s="168">
        <v>181</v>
      </c>
      <c r="B192" s="64" t="s">
        <v>477</v>
      </c>
      <c r="C192" s="56">
        <v>0</v>
      </c>
      <c r="D192" s="56">
        <v>0</v>
      </c>
      <c r="F192" s="108">
        <f>SUMIFS('intervences kodi'!$M$5:$M$222,'intervences kodi'!$L$5:$L$222,'Visi kodi'!A192,'intervences kodi'!$J$5:$J$222,'Visi kodi'!$F$2)+SUMIFS('intervences kodi'!$O$5:$O$222,'intervences kodi'!$N$5:$N$222,'Visi kodi'!A192,'intervences kodi'!$J$5:$J$222,'Visi kodi'!$F$2)+SUMIFS('intervences kodi'!$Q$5:$Q$222,'intervences kodi'!$P$5:$P$222,'Visi kodi'!A192,'intervences kodi'!$J$5:$J$222,'Visi kodi'!$F$2)+SUMIFS('intervences kodi'!$S$5:$S$222,'intervences kodi'!$R$5:$R$222,'Visi kodi'!A192,'intervences kodi'!$J$5:$J$222,'Visi kodi'!$F$2)+SUMIFS('intervences kodi'!$U$5:$U$222,'intervences kodi'!$T$5:$T$222,'Visi kodi'!A192,'intervences kodi'!$J$5:$J$222,'Visi kodi'!$F$2)+SUMIFS('intervences kodi'!$W$5:$W$222,'intervences kodi'!$V$5:$V$222,'Visi kodi'!A192,'intervences kodi'!$J$5:$J$222,'Visi kodi'!$F$2)</f>
        <v>0</v>
      </c>
      <c r="G192" s="108">
        <f>SUMIFS('intervences kodi'!$M$5:$M$222,'intervences kodi'!$L$5:$L$222,'Visi kodi'!A192,'intervences kodi'!$J$5:$J$222,'Visi kodi'!$G$2)+SUMIFS('intervences kodi'!$O$5:$O$222,'intervences kodi'!$N$5:$N$222,'Visi kodi'!A192,'intervences kodi'!$J$5:$J$222,'Visi kodi'!$G$2)+SUMIFS('intervences kodi'!$Q$5:$Q$222,'intervences kodi'!$P$5:$P$222,'Visi kodi'!A192,'intervences kodi'!$J$5:$J$222,'Visi kodi'!$G$2)+SUMIFS('intervences kodi'!$S$5:$S$222,'intervences kodi'!$R$5:$R$222,'Visi kodi'!A192,'intervences kodi'!$J$5:$J$222,'Visi kodi'!$G$2)+SUMIFS('intervences kodi'!$U$5:$U$222,'intervences kodi'!$T$5:$T$222,'Visi kodi'!A192,'intervences kodi'!$J$5:$J$222,'Visi kodi'!$G$2)+SUMIFS('intervences kodi'!$W$5:$W$222,'intervences kodi'!$V$5:$V$222,'Visi kodi'!A192,'intervences kodi'!$J$5:$J$222,'Visi kodi'!$G$2)</f>
        <v>0</v>
      </c>
      <c r="H192" s="108">
        <f t="shared" si="12"/>
        <v>0</v>
      </c>
      <c r="I192" s="108">
        <f t="shared" si="13"/>
        <v>0</v>
      </c>
      <c r="J192" s="108">
        <f t="shared" si="14"/>
        <v>0</v>
      </c>
      <c r="K192" s="169">
        <f t="shared" si="15"/>
        <v>0</v>
      </c>
      <c r="L192" s="108">
        <f>SUMIFS('intervences kodi'!$M$5:$M$222,'intervences kodi'!$L$5:$L$222,'Visi kodi'!A192,'intervences kodi'!$J$5:$J$222,'Visi kodi'!$L$2)+SUMIFS('intervences kodi'!$M$5:$M$222,'intervences kodi'!$N$5:$N$222,'Visi kodi'!A192,'intervences kodi'!$J$5:$J$222,'Visi kodi'!$L$2)+SUMIFS('intervences kodi'!$M$5:$M$222,'intervences kodi'!$P$5:$P$222,'Visi kodi'!A192,'intervences kodi'!$J$5:$J$222,'Visi kodi'!$L$2)+SUMIFS('intervences kodi'!$M$5:$M$222,'intervences kodi'!$R$5:$R$222,'Visi kodi'!A192,'intervences kodi'!$J$5:$J$222,'Visi kodi'!$L$2)+SUMIFS('intervences kodi'!$M$5:$M$222,'intervences kodi'!$T$5:$T$222,'Visi kodi'!A192,'intervences kodi'!$J$5:$J$222,'Visi kodi'!$L$2)+SUMIFS('intervences kodi'!$M$5:$M$222,'intervences kodi'!$V$5:$V$222,'Visi kodi'!A192,'intervences kodi'!$J$5:$J$222,'Visi kodi'!$L$2)</f>
        <v>0</v>
      </c>
      <c r="M192" s="86">
        <f t="shared" si="16"/>
        <v>0</v>
      </c>
      <c r="N192" s="86"/>
      <c r="O192" s="86"/>
    </row>
    <row r="193" spans="1:15" ht="11.15" customHeight="1" x14ac:dyDescent="0.2">
      <c r="A193" s="193">
        <v>182</v>
      </c>
      <c r="B193" s="194" t="s">
        <v>478</v>
      </c>
      <c r="C193" s="195">
        <v>0</v>
      </c>
      <c r="D193" s="195">
        <v>0</v>
      </c>
      <c r="F193" s="108">
        <f>SUMIFS('intervences kodi'!$M$5:$M$222,'intervences kodi'!$L$5:$L$222,'Visi kodi'!A193,'intervences kodi'!$J$5:$J$222,'Visi kodi'!$F$2)+SUMIFS('intervences kodi'!$O$5:$O$222,'intervences kodi'!$N$5:$N$222,'Visi kodi'!A193,'intervences kodi'!$J$5:$J$222,'Visi kodi'!$F$2)+SUMIFS('intervences kodi'!$Q$5:$Q$222,'intervences kodi'!$P$5:$P$222,'Visi kodi'!A193,'intervences kodi'!$J$5:$J$222,'Visi kodi'!$F$2)+SUMIFS('intervences kodi'!$S$5:$S$222,'intervences kodi'!$R$5:$R$222,'Visi kodi'!A193,'intervences kodi'!$J$5:$J$222,'Visi kodi'!$F$2)+SUMIFS('intervences kodi'!$U$5:$U$222,'intervences kodi'!$T$5:$T$222,'Visi kodi'!A193,'intervences kodi'!$J$5:$J$222,'Visi kodi'!$F$2)+SUMIFS('intervences kodi'!$W$5:$W$222,'intervences kodi'!$V$5:$V$222,'Visi kodi'!A193,'intervences kodi'!$J$5:$J$222,'Visi kodi'!$F$2)</f>
        <v>3000000</v>
      </c>
      <c r="G193" s="108">
        <f>SUMIFS('intervences kodi'!$M$5:$M$222,'intervences kodi'!$L$5:$L$222,'Visi kodi'!A193,'intervences kodi'!$J$5:$J$222,'Visi kodi'!$G$2)+SUMIFS('intervences kodi'!$O$5:$O$222,'intervences kodi'!$N$5:$N$222,'Visi kodi'!A193,'intervences kodi'!$J$5:$J$222,'Visi kodi'!$G$2)+SUMIFS('intervences kodi'!$Q$5:$Q$222,'intervences kodi'!$P$5:$P$222,'Visi kodi'!A193,'intervences kodi'!$J$5:$J$222,'Visi kodi'!$G$2)+SUMIFS('intervences kodi'!$S$5:$S$222,'intervences kodi'!$R$5:$R$222,'Visi kodi'!A193,'intervences kodi'!$J$5:$J$222,'Visi kodi'!$G$2)+SUMIFS('intervences kodi'!$U$5:$U$222,'intervences kodi'!$T$5:$T$222,'Visi kodi'!A193,'intervences kodi'!$J$5:$J$222,'Visi kodi'!$G$2)+SUMIFS('intervences kodi'!$W$5:$W$222,'intervences kodi'!$V$5:$V$222,'Visi kodi'!A193,'intervences kodi'!$J$5:$J$222,'Visi kodi'!$G$2)</f>
        <v>0</v>
      </c>
      <c r="H193" s="108">
        <f t="shared" si="12"/>
        <v>0</v>
      </c>
      <c r="I193" s="108">
        <f t="shared" si="13"/>
        <v>0</v>
      </c>
      <c r="J193" s="108">
        <f t="shared" si="14"/>
        <v>0</v>
      </c>
      <c r="K193" s="169">
        <f t="shared" si="15"/>
        <v>0</v>
      </c>
      <c r="L193" s="108">
        <f>SUMIFS('intervences kodi'!$M$5:$M$222,'intervences kodi'!$L$5:$L$222,'Visi kodi'!A193,'intervences kodi'!$J$5:$J$222,'Visi kodi'!$L$2)+SUMIFS('intervences kodi'!$M$5:$M$222,'intervences kodi'!$N$5:$N$222,'Visi kodi'!A193,'intervences kodi'!$J$5:$J$222,'Visi kodi'!$L$2)+SUMIFS('intervences kodi'!$M$5:$M$222,'intervences kodi'!$P$5:$P$222,'Visi kodi'!A193,'intervences kodi'!$J$5:$J$222,'Visi kodi'!$L$2)+SUMIFS('intervences kodi'!$M$5:$M$222,'intervences kodi'!$R$5:$R$222,'Visi kodi'!A193,'intervences kodi'!$J$5:$J$222,'Visi kodi'!$L$2)+SUMIFS('intervences kodi'!$M$5:$M$222,'intervences kodi'!$T$5:$T$222,'Visi kodi'!A193,'intervences kodi'!$J$5:$J$222,'Visi kodi'!$L$2)+SUMIFS('intervences kodi'!$M$5:$M$222,'intervences kodi'!$V$5:$V$222,'Visi kodi'!A193,'intervences kodi'!$J$5:$J$222,'Visi kodi'!$L$2)</f>
        <v>0</v>
      </c>
      <c r="M193" s="86">
        <f t="shared" si="16"/>
        <v>0</v>
      </c>
      <c r="N193" s="86"/>
      <c r="O193" s="86"/>
    </row>
    <row r="194" spans="1:15" ht="11.15" customHeight="1" x14ac:dyDescent="0.2">
      <c r="A194" s="196" t="s">
        <v>1438</v>
      </c>
      <c r="B194" s="83" t="s">
        <v>1439</v>
      </c>
      <c r="C194" s="197">
        <v>0</v>
      </c>
      <c r="D194" s="197">
        <v>0</v>
      </c>
      <c r="F194" s="108">
        <f>SUMIFS('intervences kodi'!$M$5:$M$222,'intervences kodi'!$L$5:$L$222,'Visi kodi'!A194,'intervences kodi'!$J$5:$J$222,'Visi kodi'!$F$2)+SUMIFS('intervences kodi'!$O$5:$O$222,'intervences kodi'!$N$5:$N$222,'Visi kodi'!A194,'intervences kodi'!$J$5:$J$222,'Visi kodi'!$F$2)+SUMIFS('intervences kodi'!$Q$5:$Q$222,'intervences kodi'!$P$5:$P$222,'Visi kodi'!A194,'intervences kodi'!$J$5:$J$222,'Visi kodi'!$F$2)+SUMIFS('intervences kodi'!$S$5:$S$222,'intervences kodi'!$R$5:$R$222,'Visi kodi'!A194,'intervences kodi'!$J$5:$J$222,'Visi kodi'!$F$2)+SUMIFS('intervences kodi'!$U$5:$U$222,'intervences kodi'!$T$5:$T$222,'Visi kodi'!A194,'intervences kodi'!$J$5:$J$222,'Visi kodi'!$F$2)+SUMIFS('intervences kodi'!$W$5:$W$222,'intervences kodi'!$V$5:$V$222,'Visi kodi'!A194,'intervences kodi'!$J$5:$J$222,'Visi kodi'!$F$2)</f>
        <v>0</v>
      </c>
      <c r="G194" s="108">
        <f>SUMIFS('intervences kodi'!$M$5:$M$222,'intervences kodi'!$L$5:$L$222,'Visi kodi'!A194,'intervences kodi'!$J$5:$J$222,'Visi kodi'!$G$2)+SUMIFS('intervences kodi'!$O$5:$O$222,'intervences kodi'!$N$5:$N$222,'Visi kodi'!A194,'intervences kodi'!$J$5:$J$222,'Visi kodi'!$G$2)+SUMIFS('intervences kodi'!$Q$5:$Q$222,'intervences kodi'!$P$5:$P$222,'Visi kodi'!A194,'intervences kodi'!$J$5:$J$222,'Visi kodi'!$G$2)+SUMIFS('intervences kodi'!$S$5:$S$222,'intervences kodi'!$R$5:$R$222,'Visi kodi'!A194,'intervences kodi'!$J$5:$J$222,'Visi kodi'!$G$2)+SUMIFS('intervences kodi'!$U$5:$U$222,'intervences kodi'!$T$5:$T$222,'Visi kodi'!A194,'intervences kodi'!$J$5:$J$222,'Visi kodi'!$G$2)+SUMIFS('intervences kodi'!$W$5:$W$222,'intervences kodi'!$V$5:$V$222,'Visi kodi'!A194,'intervences kodi'!$J$5:$J$222,'Visi kodi'!$G$2)</f>
        <v>0</v>
      </c>
      <c r="H194" s="108">
        <f t="shared" ref="H194:H201" si="22">F194*C194</f>
        <v>0</v>
      </c>
      <c r="I194" s="108">
        <f t="shared" ref="I194:I201" si="23">G194*C194</f>
        <v>0</v>
      </c>
      <c r="J194" s="108">
        <f t="shared" ref="J194:J201" si="24">F194*D194</f>
        <v>0</v>
      </c>
      <c r="K194" s="169">
        <f t="shared" ref="K194:K201" si="25">G194*D194</f>
        <v>0</v>
      </c>
      <c r="L194" s="108">
        <f>SUMIFS('intervences kodi'!$M$5:$M$222,'intervences kodi'!$L$5:$L$222,'Visi kodi'!A194,'intervences kodi'!$J$5:$J$222,'Visi kodi'!$L$2)+SUMIFS('intervences kodi'!$M$5:$M$222,'intervences kodi'!$N$5:$N$222,'Visi kodi'!A194,'intervences kodi'!$J$5:$J$222,'Visi kodi'!$L$2)+SUMIFS('intervences kodi'!$M$5:$M$222,'intervences kodi'!$P$5:$P$222,'Visi kodi'!A194,'intervences kodi'!$J$5:$J$222,'Visi kodi'!$L$2)+SUMIFS('intervences kodi'!$M$5:$M$222,'intervences kodi'!$R$5:$R$222,'Visi kodi'!A194,'intervences kodi'!$J$5:$J$222,'Visi kodi'!$L$2)+SUMIFS('intervences kodi'!$M$5:$M$222,'intervences kodi'!$T$5:$T$222,'Visi kodi'!A194,'intervences kodi'!$J$5:$J$222,'Visi kodi'!$L$2)+SUMIFS('intervences kodi'!$M$5:$M$222,'intervences kodi'!$V$5:$V$222,'Visi kodi'!A194,'intervences kodi'!$J$5:$J$222,'Visi kodi'!$L$2)</f>
        <v>0</v>
      </c>
      <c r="M194" s="86">
        <f t="shared" ref="M194:M201" si="26">L194*C194</f>
        <v>0</v>
      </c>
      <c r="N194" s="86"/>
      <c r="O194" s="86"/>
    </row>
    <row r="195" spans="1:15" ht="11.15" customHeight="1" x14ac:dyDescent="0.2">
      <c r="A195" s="196" t="s">
        <v>1440</v>
      </c>
      <c r="B195" s="83" t="s">
        <v>1441</v>
      </c>
      <c r="C195" s="198">
        <v>1</v>
      </c>
      <c r="D195" s="199">
        <v>0.4</v>
      </c>
      <c r="F195" s="108">
        <f>SUMIFS('intervences kodi'!$M$5:$M$222,'intervences kodi'!$L$5:$L$222,'Visi kodi'!A195,'intervences kodi'!$J$5:$J$222,'Visi kodi'!$F$2)+SUMIFS('intervences kodi'!$O$5:$O$222,'intervences kodi'!$N$5:$N$222,'Visi kodi'!A195,'intervences kodi'!$J$5:$J$222,'Visi kodi'!$F$2)+SUMIFS('intervences kodi'!$Q$5:$Q$222,'intervences kodi'!$P$5:$P$222,'Visi kodi'!A195,'intervences kodi'!$J$5:$J$222,'Visi kodi'!$F$2)+SUMIFS('intervences kodi'!$S$5:$S$222,'intervences kodi'!$R$5:$R$222,'Visi kodi'!A195,'intervences kodi'!$J$5:$J$222,'Visi kodi'!$F$2)+SUMIFS('intervences kodi'!$U$5:$U$222,'intervences kodi'!$T$5:$T$222,'Visi kodi'!A195,'intervences kodi'!$J$5:$J$222,'Visi kodi'!$F$2)+SUMIFS('intervences kodi'!$W$5:$W$222,'intervences kodi'!$V$5:$V$222,'Visi kodi'!A195,'intervences kodi'!$J$5:$J$222,'Visi kodi'!$F$2)</f>
        <v>0</v>
      </c>
      <c r="G195" s="108">
        <f>SUMIFS('intervences kodi'!$M$5:$M$222,'intervences kodi'!$L$5:$L$222,'Visi kodi'!A195,'intervences kodi'!$J$5:$J$222,'Visi kodi'!$G$2)+SUMIFS('intervences kodi'!$O$5:$O$222,'intervences kodi'!$N$5:$N$222,'Visi kodi'!A195,'intervences kodi'!$J$5:$J$222,'Visi kodi'!$G$2)+SUMIFS('intervences kodi'!$Q$5:$Q$222,'intervences kodi'!$P$5:$P$222,'Visi kodi'!A195,'intervences kodi'!$J$5:$J$222,'Visi kodi'!$G$2)+SUMIFS('intervences kodi'!$S$5:$S$222,'intervences kodi'!$R$5:$R$222,'Visi kodi'!A195,'intervences kodi'!$J$5:$J$222,'Visi kodi'!$G$2)+SUMIFS('intervences kodi'!$U$5:$U$222,'intervences kodi'!$T$5:$T$222,'Visi kodi'!A195,'intervences kodi'!$J$5:$J$222,'Visi kodi'!$G$2)+SUMIFS('intervences kodi'!$W$5:$W$222,'intervences kodi'!$V$5:$V$222,'Visi kodi'!A195,'intervences kodi'!$J$5:$J$222,'Visi kodi'!$G$2)</f>
        <v>0</v>
      </c>
      <c r="H195" s="108">
        <f t="shared" si="22"/>
        <v>0</v>
      </c>
      <c r="I195" s="108">
        <f t="shared" si="23"/>
        <v>0</v>
      </c>
      <c r="J195" s="108">
        <f t="shared" si="24"/>
        <v>0</v>
      </c>
      <c r="K195" s="169">
        <f t="shared" si="25"/>
        <v>0</v>
      </c>
      <c r="L195" s="108">
        <f>SUMIFS('intervences kodi'!$M$5:$M$222,'intervences kodi'!$L$5:$L$222,'Visi kodi'!A195,'intervences kodi'!$J$5:$J$222,'Visi kodi'!$L$2)+SUMIFS('intervences kodi'!$M$5:$M$222,'intervences kodi'!$N$5:$N$222,'Visi kodi'!A195,'intervences kodi'!$J$5:$J$222,'Visi kodi'!$L$2)+SUMIFS('intervences kodi'!$M$5:$M$222,'intervences kodi'!$P$5:$P$222,'Visi kodi'!A195,'intervences kodi'!$J$5:$J$222,'Visi kodi'!$L$2)+SUMIFS('intervences kodi'!$M$5:$M$222,'intervences kodi'!$R$5:$R$222,'Visi kodi'!A195,'intervences kodi'!$J$5:$J$222,'Visi kodi'!$L$2)+SUMIFS('intervences kodi'!$M$5:$M$222,'intervences kodi'!$T$5:$T$222,'Visi kodi'!A195,'intervences kodi'!$J$5:$J$222,'Visi kodi'!$L$2)+SUMIFS('intervences kodi'!$M$5:$M$222,'intervences kodi'!$V$5:$V$222,'Visi kodi'!A195,'intervences kodi'!$J$5:$J$222,'Visi kodi'!$L$2)</f>
        <v>0</v>
      </c>
      <c r="M195" s="86">
        <f t="shared" si="26"/>
        <v>0</v>
      </c>
      <c r="N195" s="86"/>
      <c r="O195" s="86"/>
    </row>
    <row r="196" spans="1:15" ht="11.15" customHeight="1" x14ac:dyDescent="0.2">
      <c r="A196" s="196">
        <v>188</v>
      </c>
      <c r="B196" s="83" t="s">
        <v>1442</v>
      </c>
      <c r="C196" s="198">
        <v>1</v>
      </c>
      <c r="D196" s="199">
        <v>0.4</v>
      </c>
      <c r="F196" s="108">
        <f>SUMIFS('intervences kodi'!$M$5:$M$222,'intervences kodi'!$L$5:$L$222,'Visi kodi'!A196,'intervences kodi'!$J$5:$J$222,'Visi kodi'!$F$2)+SUMIFS('intervences kodi'!$O$5:$O$222,'intervences kodi'!$N$5:$N$222,'Visi kodi'!A196,'intervences kodi'!$J$5:$J$222,'Visi kodi'!$F$2)+SUMIFS('intervences kodi'!$Q$5:$Q$222,'intervences kodi'!$P$5:$P$222,'Visi kodi'!A196,'intervences kodi'!$J$5:$J$222,'Visi kodi'!$F$2)+SUMIFS('intervences kodi'!$S$5:$S$222,'intervences kodi'!$R$5:$R$222,'Visi kodi'!A196,'intervences kodi'!$J$5:$J$222,'Visi kodi'!$F$2)+SUMIFS('intervences kodi'!$U$5:$U$222,'intervences kodi'!$T$5:$T$222,'Visi kodi'!A196,'intervences kodi'!$J$5:$J$222,'Visi kodi'!$F$2)+SUMIFS('intervences kodi'!$W$5:$W$222,'intervences kodi'!$V$5:$V$222,'Visi kodi'!A196,'intervences kodi'!$J$5:$J$222,'Visi kodi'!$F$2)</f>
        <v>54884514</v>
      </c>
      <c r="G196" s="108">
        <f>SUMIFS('intervences kodi'!$M$5:$M$222,'intervences kodi'!$L$5:$L$222,'Visi kodi'!A196,'intervences kodi'!$J$5:$J$222,'Visi kodi'!$G$2)+SUMIFS('intervences kodi'!$O$5:$O$222,'intervences kodi'!$N$5:$N$222,'Visi kodi'!A196,'intervences kodi'!$J$5:$J$222,'Visi kodi'!$G$2)+SUMIFS('intervences kodi'!$Q$5:$Q$222,'intervences kodi'!$P$5:$P$222,'Visi kodi'!A196,'intervences kodi'!$J$5:$J$222,'Visi kodi'!$G$2)+SUMIFS('intervences kodi'!$S$5:$S$222,'intervences kodi'!$R$5:$R$222,'Visi kodi'!A196,'intervences kodi'!$J$5:$J$222,'Visi kodi'!$G$2)+SUMIFS('intervences kodi'!$U$5:$U$222,'intervences kodi'!$T$5:$T$222,'Visi kodi'!A196,'intervences kodi'!$J$5:$J$222,'Visi kodi'!$G$2)+SUMIFS('intervences kodi'!$W$5:$W$222,'intervences kodi'!$V$5:$V$222,'Visi kodi'!A196,'intervences kodi'!$J$5:$J$222,'Visi kodi'!$G$2)</f>
        <v>0</v>
      </c>
      <c r="H196" s="108">
        <f t="shared" si="22"/>
        <v>54884514</v>
      </c>
      <c r="I196" s="108">
        <f t="shared" si="23"/>
        <v>0</v>
      </c>
      <c r="J196" s="108">
        <f t="shared" si="24"/>
        <v>21953805.600000001</v>
      </c>
      <c r="K196" s="169">
        <f t="shared" si="25"/>
        <v>0</v>
      </c>
      <c r="L196" s="108">
        <f>SUMIFS('intervences kodi'!$M$5:$M$222,'intervences kodi'!$L$5:$L$222,'Visi kodi'!A196,'intervences kodi'!$J$5:$J$222,'Visi kodi'!$L$2)+SUMIFS('intervences kodi'!$M$5:$M$222,'intervences kodi'!$N$5:$N$222,'Visi kodi'!A196,'intervences kodi'!$J$5:$J$222,'Visi kodi'!$L$2)+SUMIFS('intervences kodi'!$M$5:$M$222,'intervences kodi'!$P$5:$P$222,'Visi kodi'!A196,'intervences kodi'!$J$5:$J$222,'Visi kodi'!$L$2)+SUMIFS('intervences kodi'!$M$5:$M$222,'intervences kodi'!$R$5:$R$222,'Visi kodi'!A196,'intervences kodi'!$J$5:$J$222,'Visi kodi'!$L$2)+SUMIFS('intervences kodi'!$M$5:$M$222,'intervences kodi'!$T$5:$T$222,'Visi kodi'!A196,'intervences kodi'!$J$5:$J$222,'Visi kodi'!$L$2)+SUMIFS('intervences kodi'!$M$5:$M$222,'intervences kodi'!$V$5:$V$222,'Visi kodi'!A196,'intervences kodi'!$J$5:$J$222,'Visi kodi'!$L$2)</f>
        <v>0</v>
      </c>
      <c r="M196" s="86">
        <f t="shared" si="26"/>
        <v>0</v>
      </c>
      <c r="N196" s="86"/>
      <c r="O196" s="86"/>
    </row>
    <row r="197" spans="1:15" ht="11.15" customHeight="1" x14ac:dyDescent="0.2">
      <c r="A197" s="196">
        <v>189</v>
      </c>
      <c r="B197" s="83" t="s">
        <v>1443</v>
      </c>
      <c r="C197" s="198">
        <v>1</v>
      </c>
      <c r="D197" s="199">
        <v>0.4</v>
      </c>
      <c r="F197" s="108">
        <f>SUMIFS('intervences kodi'!$M$5:$M$222,'intervences kodi'!$L$5:$L$222,'Visi kodi'!A197,'intervences kodi'!$J$5:$J$222,'Visi kodi'!$F$2)+SUMIFS('intervences kodi'!$O$5:$O$222,'intervences kodi'!$N$5:$N$222,'Visi kodi'!A197,'intervences kodi'!$J$5:$J$222,'Visi kodi'!$F$2)+SUMIFS('intervences kodi'!$Q$5:$Q$222,'intervences kodi'!$P$5:$P$222,'Visi kodi'!A197,'intervences kodi'!$J$5:$J$222,'Visi kodi'!$F$2)+SUMIFS('intervences kodi'!$S$5:$S$222,'intervences kodi'!$R$5:$R$222,'Visi kodi'!A197,'intervences kodi'!$J$5:$J$222,'Visi kodi'!$F$2)+SUMIFS('intervences kodi'!$U$5:$U$222,'intervences kodi'!$T$5:$T$222,'Visi kodi'!A197,'intervences kodi'!$J$5:$J$222,'Visi kodi'!$F$2)+SUMIFS('intervences kodi'!$W$5:$W$222,'intervences kodi'!$V$5:$V$222,'Visi kodi'!A197,'intervences kodi'!$J$5:$J$222,'Visi kodi'!$F$2)</f>
        <v>0</v>
      </c>
      <c r="G197" s="108">
        <f>SUMIFS('intervences kodi'!$M$5:$M$222,'intervences kodi'!$L$5:$L$222,'Visi kodi'!A197,'intervences kodi'!$J$5:$J$222,'Visi kodi'!$G$2)+SUMIFS('intervences kodi'!$O$5:$O$222,'intervences kodi'!$N$5:$N$222,'Visi kodi'!A197,'intervences kodi'!$J$5:$J$222,'Visi kodi'!$G$2)+SUMIFS('intervences kodi'!$Q$5:$Q$222,'intervences kodi'!$P$5:$P$222,'Visi kodi'!A197,'intervences kodi'!$J$5:$J$222,'Visi kodi'!$G$2)+SUMIFS('intervences kodi'!$S$5:$S$222,'intervences kodi'!$R$5:$R$222,'Visi kodi'!A197,'intervences kodi'!$J$5:$J$222,'Visi kodi'!$G$2)+SUMIFS('intervences kodi'!$U$5:$U$222,'intervences kodi'!$T$5:$T$222,'Visi kodi'!A197,'intervences kodi'!$J$5:$J$222,'Visi kodi'!$G$2)+SUMIFS('intervences kodi'!$W$5:$W$222,'intervences kodi'!$V$5:$V$222,'Visi kodi'!A197,'intervences kodi'!$J$5:$J$222,'Visi kodi'!$G$2)</f>
        <v>0</v>
      </c>
      <c r="H197" s="108">
        <f t="shared" si="22"/>
        <v>0</v>
      </c>
      <c r="I197" s="108">
        <f t="shared" si="23"/>
        <v>0</v>
      </c>
      <c r="J197" s="108">
        <f t="shared" si="24"/>
        <v>0</v>
      </c>
      <c r="K197" s="169">
        <f t="shared" si="25"/>
        <v>0</v>
      </c>
      <c r="L197" s="108">
        <f>SUMIFS('intervences kodi'!$M$5:$M$222,'intervences kodi'!$L$5:$L$222,'Visi kodi'!A197,'intervences kodi'!$J$5:$J$222,'Visi kodi'!$L$2)+SUMIFS('intervences kodi'!$M$5:$M$222,'intervences kodi'!$N$5:$N$222,'Visi kodi'!A197,'intervences kodi'!$J$5:$J$222,'Visi kodi'!$L$2)+SUMIFS('intervences kodi'!$M$5:$M$222,'intervences kodi'!$P$5:$P$222,'Visi kodi'!A197,'intervences kodi'!$J$5:$J$222,'Visi kodi'!$L$2)+SUMIFS('intervences kodi'!$M$5:$M$222,'intervences kodi'!$R$5:$R$222,'Visi kodi'!A197,'intervences kodi'!$J$5:$J$222,'Visi kodi'!$L$2)+SUMIFS('intervences kodi'!$M$5:$M$222,'intervences kodi'!$T$5:$T$222,'Visi kodi'!A197,'intervences kodi'!$J$5:$J$222,'Visi kodi'!$L$2)+SUMIFS('intervences kodi'!$M$5:$M$222,'intervences kodi'!$V$5:$V$222,'Visi kodi'!A197,'intervences kodi'!$J$5:$J$222,'Visi kodi'!$L$2)</f>
        <v>0</v>
      </c>
      <c r="M197" s="86">
        <f t="shared" si="26"/>
        <v>0</v>
      </c>
      <c r="N197" s="86"/>
      <c r="O197" s="86"/>
    </row>
    <row r="198" spans="1:15" ht="11.15" customHeight="1" x14ac:dyDescent="0.2">
      <c r="A198" s="196">
        <v>190</v>
      </c>
      <c r="B198" s="83" t="s">
        <v>1444</v>
      </c>
      <c r="C198" s="197">
        <v>0</v>
      </c>
      <c r="D198" s="197">
        <v>0</v>
      </c>
      <c r="F198" s="108">
        <f>SUMIFS('intervences kodi'!$M$5:$M$222,'intervences kodi'!$L$5:$L$222,'Visi kodi'!A198,'intervences kodi'!$J$5:$J$222,'Visi kodi'!$F$2)+SUMIFS('intervences kodi'!$O$5:$O$222,'intervences kodi'!$N$5:$N$222,'Visi kodi'!A198,'intervences kodi'!$J$5:$J$222,'Visi kodi'!$F$2)+SUMIFS('intervences kodi'!$Q$5:$Q$222,'intervences kodi'!$P$5:$P$222,'Visi kodi'!A198,'intervences kodi'!$J$5:$J$222,'Visi kodi'!$F$2)+SUMIFS('intervences kodi'!$S$5:$S$222,'intervences kodi'!$R$5:$R$222,'Visi kodi'!A198,'intervences kodi'!$J$5:$J$222,'Visi kodi'!$F$2)+SUMIFS('intervences kodi'!$U$5:$U$222,'intervences kodi'!$T$5:$T$222,'Visi kodi'!A198,'intervences kodi'!$J$5:$J$222,'Visi kodi'!$F$2)+SUMIFS('intervences kodi'!$W$5:$W$222,'intervences kodi'!$V$5:$V$222,'Visi kodi'!A198,'intervences kodi'!$J$5:$J$222,'Visi kodi'!$F$2)</f>
        <v>0</v>
      </c>
      <c r="G198" s="108">
        <f>SUMIFS('intervences kodi'!$M$5:$M$222,'intervences kodi'!$L$5:$L$222,'Visi kodi'!A198,'intervences kodi'!$J$5:$J$222,'Visi kodi'!$G$2)+SUMIFS('intervences kodi'!$O$5:$O$222,'intervences kodi'!$N$5:$N$222,'Visi kodi'!A198,'intervences kodi'!$J$5:$J$222,'Visi kodi'!$G$2)+SUMIFS('intervences kodi'!$Q$5:$Q$222,'intervences kodi'!$P$5:$P$222,'Visi kodi'!A198,'intervences kodi'!$J$5:$J$222,'Visi kodi'!$G$2)+SUMIFS('intervences kodi'!$S$5:$S$222,'intervences kodi'!$R$5:$R$222,'Visi kodi'!A198,'intervences kodi'!$J$5:$J$222,'Visi kodi'!$G$2)+SUMIFS('intervences kodi'!$U$5:$U$222,'intervences kodi'!$T$5:$T$222,'Visi kodi'!A198,'intervences kodi'!$J$5:$J$222,'Visi kodi'!$G$2)+SUMIFS('intervences kodi'!$W$5:$W$222,'intervences kodi'!$V$5:$V$222,'Visi kodi'!A198,'intervences kodi'!$J$5:$J$222,'Visi kodi'!$G$2)</f>
        <v>0</v>
      </c>
      <c r="H198" s="108">
        <f t="shared" si="22"/>
        <v>0</v>
      </c>
      <c r="I198" s="108">
        <f t="shared" si="23"/>
        <v>0</v>
      </c>
      <c r="J198" s="108">
        <f t="shared" si="24"/>
        <v>0</v>
      </c>
      <c r="K198" s="169">
        <f t="shared" si="25"/>
        <v>0</v>
      </c>
      <c r="L198" s="108">
        <f>SUMIFS('intervences kodi'!$M$5:$M$222,'intervences kodi'!$L$5:$L$222,'Visi kodi'!A198,'intervences kodi'!$J$5:$J$222,'Visi kodi'!$L$2)+SUMIFS('intervences kodi'!$M$5:$M$222,'intervences kodi'!$N$5:$N$222,'Visi kodi'!A198,'intervences kodi'!$J$5:$J$222,'Visi kodi'!$L$2)+SUMIFS('intervences kodi'!$M$5:$M$222,'intervences kodi'!$P$5:$P$222,'Visi kodi'!A198,'intervences kodi'!$J$5:$J$222,'Visi kodi'!$L$2)+SUMIFS('intervences kodi'!$M$5:$M$222,'intervences kodi'!$R$5:$R$222,'Visi kodi'!A198,'intervences kodi'!$J$5:$J$222,'Visi kodi'!$L$2)+SUMIFS('intervences kodi'!$M$5:$M$222,'intervences kodi'!$T$5:$T$222,'Visi kodi'!A198,'intervences kodi'!$J$5:$J$222,'Visi kodi'!$L$2)+SUMIFS('intervences kodi'!$M$5:$M$222,'intervences kodi'!$V$5:$V$222,'Visi kodi'!A198,'intervences kodi'!$J$5:$J$222,'Visi kodi'!$L$2)</f>
        <v>0</v>
      </c>
      <c r="M198" s="86">
        <f t="shared" si="26"/>
        <v>0</v>
      </c>
      <c r="N198" s="86"/>
      <c r="O198" s="86"/>
    </row>
    <row r="199" spans="1:15" ht="11.15" customHeight="1" x14ac:dyDescent="0.2">
      <c r="A199" s="196">
        <v>191</v>
      </c>
      <c r="B199" s="83" t="s">
        <v>1445</v>
      </c>
      <c r="C199" s="197">
        <v>0</v>
      </c>
      <c r="D199" s="197">
        <v>0</v>
      </c>
      <c r="F199" s="108">
        <f>SUMIFS('intervences kodi'!$M$5:$M$222,'intervences kodi'!$L$5:$L$222,'Visi kodi'!A199,'intervences kodi'!$J$5:$J$222,'Visi kodi'!$F$2)+SUMIFS('intervences kodi'!$O$5:$O$222,'intervences kodi'!$N$5:$N$222,'Visi kodi'!A199,'intervences kodi'!$J$5:$J$222,'Visi kodi'!$F$2)+SUMIFS('intervences kodi'!$Q$5:$Q$222,'intervences kodi'!$P$5:$P$222,'Visi kodi'!A199,'intervences kodi'!$J$5:$J$222,'Visi kodi'!$F$2)+SUMIFS('intervences kodi'!$S$5:$S$222,'intervences kodi'!$R$5:$R$222,'Visi kodi'!A199,'intervences kodi'!$J$5:$J$222,'Visi kodi'!$F$2)+SUMIFS('intervences kodi'!$U$5:$U$222,'intervences kodi'!$T$5:$T$222,'Visi kodi'!A199,'intervences kodi'!$J$5:$J$222,'Visi kodi'!$F$2)+SUMIFS('intervences kodi'!$W$5:$W$222,'intervences kodi'!$V$5:$V$222,'Visi kodi'!A199,'intervences kodi'!$J$5:$J$222,'Visi kodi'!$F$2)</f>
        <v>0</v>
      </c>
      <c r="G199" s="108">
        <f>SUMIFS('intervences kodi'!$M$5:$M$222,'intervences kodi'!$L$5:$L$222,'Visi kodi'!A199,'intervences kodi'!$J$5:$J$222,'Visi kodi'!$G$2)+SUMIFS('intervences kodi'!$O$5:$O$222,'intervences kodi'!$N$5:$N$222,'Visi kodi'!A199,'intervences kodi'!$J$5:$J$222,'Visi kodi'!$G$2)+SUMIFS('intervences kodi'!$Q$5:$Q$222,'intervences kodi'!$P$5:$P$222,'Visi kodi'!A199,'intervences kodi'!$J$5:$J$222,'Visi kodi'!$G$2)+SUMIFS('intervences kodi'!$S$5:$S$222,'intervences kodi'!$R$5:$R$222,'Visi kodi'!A199,'intervences kodi'!$J$5:$J$222,'Visi kodi'!$G$2)+SUMIFS('intervences kodi'!$U$5:$U$222,'intervences kodi'!$T$5:$T$222,'Visi kodi'!A199,'intervences kodi'!$J$5:$J$222,'Visi kodi'!$G$2)+SUMIFS('intervences kodi'!$W$5:$W$222,'intervences kodi'!$V$5:$V$222,'Visi kodi'!A199,'intervences kodi'!$J$5:$J$222,'Visi kodi'!$G$2)</f>
        <v>0</v>
      </c>
      <c r="H199" s="108">
        <f t="shared" si="22"/>
        <v>0</v>
      </c>
      <c r="I199" s="108">
        <f t="shared" si="23"/>
        <v>0</v>
      </c>
      <c r="J199" s="108">
        <f t="shared" si="24"/>
        <v>0</v>
      </c>
      <c r="K199" s="169">
        <f t="shared" si="25"/>
        <v>0</v>
      </c>
      <c r="L199" s="108">
        <f>SUMIFS('intervences kodi'!$M$5:$M$222,'intervences kodi'!$L$5:$L$222,'Visi kodi'!A199,'intervences kodi'!$J$5:$J$222,'Visi kodi'!$L$2)+SUMIFS('intervences kodi'!$M$5:$M$222,'intervences kodi'!$N$5:$N$222,'Visi kodi'!A199,'intervences kodi'!$J$5:$J$222,'Visi kodi'!$L$2)+SUMIFS('intervences kodi'!$M$5:$M$222,'intervences kodi'!$P$5:$P$222,'Visi kodi'!A199,'intervences kodi'!$J$5:$J$222,'Visi kodi'!$L$2)+SUMIFS('intervences kodi'!$M$5:$M$222,'intervences kodi'!$R$5:$R$222,'Visi kodi'!A199,'intervences kodi'!$J$5:$J$222,'Visi kodi'!$L$2)+SUMIFS('intervences kodi'!$M$5:$M$222,'intervences kodi'!$T$5:$T$222,'Visi kodi'!A199,'intervences kodi'!$J$5:$J$222,'Visi kodi'!$L$2)+SUMIFS('intervences kodi'!$M$5:$M$222,'intervences kodi'!$V$5:$V$222,'Visi kodi'!A199,'intervences kodi'!$J$5:$J$222,'Visi kodi'!$L$2)</f>
        <v>0</v>
      </c>
      <c r="M199" s="86">
        <f t="shared" si="26"/>
        <v>0</v>
      </c>
      <c r="N199" s="86"/>
      <c r="O199" s="86"/>
    </row>
    <row r="200" spans="1:15" ht="11.15" customHeight="1" x14ac:dyDescent="0.2">
      <c r="A200" s="196">
        <v>192</v>
      </c>
      <c r="B200" s="83" t="s">
        <v>1446</v>
      </c>
      <c r="C200" s="197">
        <v>0</v>
      </c>
      <c r="D200" s="197">
        <v>0</v>
      </c>
      <c r="F200" s="108">
        <f>SUMIFS('intervences kodi'!$M$5:$M$222,'intervences kodi'!$L$5:$L$222,'Visi kodi'!A200,'intervences kodi'!$J$5:$J$222,'Visi kodi'!$F$2)+SUMIFS('intervences kodi'!$O$5:$O$222,'intervences kodi'!$N$5:$N$222,'Visi kodi'!A200,'intervences kodi'!$J$5:$J$222,'Visi kodi'!$F$2)+SUMIFS('intervences kodi'!$Q$5:$Q$222,'intervences kodi'!$P$5:$P$222,'Visi kodi'!A200,'intervences kodi'!$J$5:$J$222,'Visi kodi'!$F$2)+SUMIFS('intervences kodi'!$S$5:$S$222,'intervences kodi'!$R$5:$R$222,'Visi kodi'!A200,'intervences kodi'!$J$5:$J$222,'Visi kodi'!$F$2)+SUMIFS('intervences kodi'!$U$5:$U$222,'intervences kodi'!$T$5:$T$222,'Visi kodi'!A200,'intervences kodi'!$J$5:$J$222,'Visi kodi'!$F$2)+SUMIFS('intervences kodi'!$W$5:$W$222,'intervences kodi'!$V$5:$V$222,'Visi kodi'!A200,'intervences kodi'!$J$5:$J$222,'Visi kodi'!$F$2)</f>
        <v>0</v>
      </c>
      <c r="G200" s="108">
        <f>SUMIFS('intervences kodi'!$M$5:$M$222,'intervences kodi'!$L$5:$L$222,'Visi kodi'!A200,'intervences kodi'!$J$5:$J$222,'Visi kodi'!$G$2)+SUMIFS('intervences kodi'!$O$5:$O$222,'intervences kodi'!$N$5:$N$222,'Visi kodi'!A200,'intervences kodi'!$J$5:$J$222,'Visi kodi'!$G$2)+SUMIFS('intervences kodi'!$Q$5:$Q$222,'intervences kodi'!$P$5:$P$222,'Visi kodi'!A200,'intervences kodi'!$J$5:$J$222,'Visi kodi'!$G$2)+SUMIFS('intervences kodi'!$S$5:$S$222,'intervences kodi'!$R$5:$R$222,'Visi kodi'!A200,'intervences kodi'!$J$5:$J$222,'Visi kodi'!$G$2)+SUMIFS('intervences kodi'!$U$5:$U$222,'intervences kodi'!$T$5:$T$222,'Visi kodi'!A200,'intervences kodi'!$J$5:$J$222,'Visi kodi'!$G$2)+SUMIFS('intervences kodi'!$W$5:$W$222,'intervences kodi'!$V$5:$V$222,'Visi kodi'!A200,'intervences kodi'!$J$5:$J$222,'Visi kodi'!$G$2)</f>
        <v>0</v>
      </c>
      <c r="H200" s="108">
        <f t="shared" si="22"/>
        <v>0</v>
      </c>
      <c r="I200" s="108">
        <f t="shared" si="23"/>
        <v>0</v>
      </c>
      <c r="J200" s="108">
        <f t="shared" si="24"/>
        <v>0</v>
      </c>
      <c r="K200" s="169">
        <f t="shared" si="25"/>
        <v>0</v>
      </c>
      <c r="L200" s="108">
        <f>SUMIFS('intervences kodi'!$M$5:$M$222,'intervences kodi'!$L$5:$L$222,'Visi kodi'!A200,'intervences kodi'!$J$5:$J$222,'Visi kodi'!$L$2)+SUMIFS('intervences kodi'!$M$5:$M$222,'intervences kodi'!$N$5:$N$222,'Visi kodi'!A200,'intervences kodi'!$J$5:$J$222,'Visi kodi'!$L$2)+SUMIFS('intervences kodi'!$M$5:$M$222,'intervences kodi'!$P$5:$P$222,'Visi kodi'!A200,'intervences kodi'!$J$5:$J$222,'Visi kodi'!$L$2)+SUMIFS('intervences kodi'!$M$5:$M$222,'intervences kodi'!$R$5:$R$222,'Visi kodi'!A200,'intervences kodi'!$J$5:$J$222,'Visi kodi'!$L$2)+SUMIFS('intervences kodi'!$M$5:$M$222,'intervences kodi'!$T$5:$T$222,'Visi kodi'!A200,'intervences kodi'!$J$5:$J$222,'Visi kodi'!$L$2)+SUMIFS('intervences kodi'!$M$5:$M$222,'intervences kodi'!$V$5:$V$222,'Visi kodi'!A200,'intervences kodi'!$J$5:$J$222,'Visi kodi'!$L$2)</f>
        <v>0</v>
      </c>
      <c r="M200" s="86">
        <f t="shared" si="26"/>
        <v>0</v>
      </c>
      <c r="N200" s="86"/>
      <c r="O200" s="86"/>
    </row>
    <row r="201" spans="1:15" ht="11.15" customHeight="1" x14ac:dyDescent="0.2">
      <c r="A201" s="196">
        <v>193</v>
      </c>
      <c r="B201" s="83" t="s">
        <v>1447</v>
      </c>
      <c r="C201" s="197">
        <v>0</v>
      </c>
      <c r="D201" s="197">
        <v>0</v>
      </c>
      <c r="F201" s="108">
        <f>SUMIFS('intervences kodi'!$M$5:$M$222,'intervences kodi'!$L$5:$L$222,'Visi kodi'!A201,'intervences kodi'!$J$5:$J$222,'Visi kodi'!$F$2)+SUMIFS('intervences kodi'!$O$5:$O$222,'intervences kodi'!$N$5:$N$222,'Visi kodi'!A201,'intervences kodi'!$J$5:$J$222,'Visi kodi'!$F$2)+SUMIFS('intervences kodi'!$Q$5:$Q$222,'intervences kodi'!$P$5:$P$222,'Visi kodi'!A201,'intervences kodi'!$J$5:$J$222,'Visi kodi'!$F$2)+SUMIFS('intervences kodi'!$S$5:$S$222,'intervences kodi'!$R$5:$R$222,'Visi kodi'!A201,'intervences kodi'!$J$5:$J$222,'Visi kodi'!$F$2)+SUMIFS('intervences kodi'!$U$5:$U$222,'intervences kodi'!$T$5:$T$222,'Visi kodi'!A201,'intervences kodi'!$J$5:$J$222,'Visi kodi'!$F$2)+SUMIFS('intervences kodi'!$W$5:$W$222,'intervences kodi'!$V$5:$V$222,'Visi kodi'!A201,'intervences kodi'!$J$5:$J$222,'Visi kodi'!$F$2)</f>
        <v>0</v>
      </c>
      <c r="G201" s="108">
        <f>SUMIFS('intervences kodi'!$M$5:$M$222,'intervences kodi'!$L$5:$L$222,'Visi kodi'!A201,'intervences kodi'!$J$5:$J$222,'Visi kodi'!$G$2)+SUMIFS('intervences kodi'!$O$5:$O$222,'intervences kodi'!$N$5:$N$222,'Visi kodi'!A201,'intervences kodi'!$J$5:$J$222,'Visi kodi'!$G$2)+SUMIFS('intervences kodi'!$Q$5:$Q$222,'intervences kodi'!$P$5:$P$222,'Visi kodi'!A201,'intervences kodi'!$J$5:$J$222,'Visi kodi'!$G$2)+SUMIFS('intervences kodi'!$S$5:$S$222,'intervences kodi'!$R$5:$R$222,'Visi kodi'!A201,'intervences kodi'!$J$5:$J$222,'Visi kodi'!$G$2)+SUMIFS('intervences kodi'!$U$5:$U$222,'intervences kodi'!$T$5:$T$222,'Visi kodi'!A201,'intervences kodi'!$J$5:$J$222,'Visi kodi'!$G$2)+SUMIFS('intervences kodi'!$W$5:$W$222,'intervences kodi'!$V$5:$V$222,'Visi kodi'!A201,'intervences kodi'!$J$5:$J$222,'Visi kodi'!$G$2)</f>
        <v>0</v>
      </c>
      <c r="H201" s="108">
        <f t="shared" si="22"/>
        <v>0</v>
      </c>
      <c r="I201" s="108">
        <f t="shared" si="23"/>
        <v>0</v>
      </c>
      <c r="J201" s="108">
        <f t="shared" si="24"/>
        <v>0</v>
      </c>
      <c r="K201" s="169">
        <f t="shared" si="25"/>
        <v>0</v>
      </c>
      <c r="L201" s="108">
        <f>SUMIFS('intervences kodi'!$M$5:$M$222,'intervences kodi'!$L$5:$L$222,'Visi kodi'!A201,'intervences kodi'!$J$5:$J$222,'Visi kodi'!$L$2)+SUMIFS('intervences kodi'!$M$5:$M$222,'intervences kodi'!$N$5:$N$222,'Visi kodi'!A201,'intervences kodi'!$J$5:$J$222,'Visi kodi'!$L$2)+SUMIFS('intervences kodi'!$M$5:$M$222,'intervences kodi'!$P$5:$P$222,'Visi kodi'!A201,'intervences kodi'!$J$5:$J$222,'Visi kodi'!$L$2)+SUMIFS('intervences kodi'!$M$5:$M$222,'intervences kodi'!$R$5:$R$222,'Visi kodi'!A201,'intervences kodi'!$J$5:$J$222,'Visi kodi'!$L$2)+SUMIFS('intervences kodi'!$M$5:$M$222,'intervences kodi'!$T$5:$T$222,'Visi kodi'!A201,'intervences kodi'!$J$5:$J$222,'Visi kodi'!$L$2)+SUMIFS('intervences kodi'!$M$5:$M$222,'intervences kodi'!$V$5:$V$222,'Visi kodi'!A201,'intervences kodi'!$J$5:$J$222,'Visi kodi'!$L$2)</f>
        <v>0</v>
      </c>
      <c r="M201" s="86">
        <f t="shared" si="26"/>
        <v>0</v>
      </c>
      <c r="N201" s="86"/>
      <c r="O201" s="86"/>
    </row>
    <row r="202" spans="1:15" ht="11.15" customHeight="1" x14ac:dyDescent="0.2">
      <c r="A202" s="286">
        <v>194</v>
      </c>
      <c r="B202" s="287" t="s">
        <v>1780</v>
      </c>
      <c r="C202" s="288">
        <v>0</v>
      </c>
      <c r="D202" s="288">
        <v>0</v>
      </c>
      <c r="F202" s="108">
        <f>SUMIFS('intervences kodi'!$M$5:$M$222,'intervences kodi'!$L$5:$L$222,'Visi kodi'!A202,'intervences kodi'!$J$5:$J$222,'Visi kodi'!$F$2)+SUMIFS('intervences kodi'!$O$5:$O$222,'intervences kodi'!$N$5:$N$222,'Visi kodi'!A202,'intervences kodi'!$J$5:$J$222,'Visi kodi'!$F$2)+SUMIFS('intervences kodi'!$Q$5:$Q$222,'intervences kodi'!$P$5:$P$222,'Visi kodi'!A202,'intervences kodi'!$J$5:$J$222,'Visi kodi'!$F$2)+SUMIFS('intervences kodi'!$S$5:$S$222,'intervences kodi'!$R$5:$R$222,'Visi kodi'!A202,'intervences kodi'!$J$5:$J$222,'Visi kodi'!$F$2)+SUMIFS('intervences kodi'!$U$5:$U$222,'intervences kodi'!$T$5:$T$222,'Visi kodi'!A202,'intervences kodi'!$J$5:$J$222,'Visi kodi'!$F$2)+SUMIFS('intervences kodi'!$W$5:$W$222,'intervences kodi'!$V$5:$V$222,'Visi kodi'!A202,'intervences kodi'!$J$5:$J$222,'Visi kodi'!$F$2)</f>
        <v>17000000</v>
      </c>
      <c r="G202" s="108">
        <f>SUMIFS('intervences kodi'!$M$5:$M$222,'intervences kodi'!$L$5:$L$222,'Visi kodi'!A202,'intervences kodi'!$J$5:$J$222,'Visi kodi'!$G$2)+SUMIFS('intervences kodi'!$O$5:$O$222,'intervences kodi'!$N$5:$N$222,'Visi kodi'!A202,'intervences kodi'!$J$5:$J$222,'Visi kodi'!$G$2)+SUMIFS('intervences kodi'!$Q$5:$Q$222,'intervences kodi'!$P$5:$P$222,'Visi kodi'!A202,'intervences kodi'!$J$5:$J$222,'Visi kodi'!$G$2)+SUMIFS('intervences kodi'!$S$5:$S$222,'intervences kodi'!$R$5:$R$222,'Visi kodi'!A202,'intervences kodi'!$J$5:$J$222,'Visi kodi'!$G$2)+SUMIFS('intervences kodi'!$U$5:$U$222,'intervences kodi'!$T$5:$T$222,'Visi kodi'!A202,'intervences kodi'!$J$5:$J$222,'Visi kodi'!$G$2)+SUMIFS('intervences kodi'!$W$5:$W$222,'intervences kodi'!$V$5:$V$222,'Visi kodi'!A202,'intervences kodi'!$J$5:$J$222,'Visi kodi'!$G$2)</f>
        <v>0</v>
      </c>
      <c r="H202" s="108">
        <f t="shared" ref="H202:H206" si="27">F202*C202</f>
        <v>0</v>
      </c>
      <c r="I202" s="108">
        <f t="shared" ref="I202:I206" si="28">G202*C202</f>
        <v>0</v>
      </c>
      <c r="J202" s="108">
        <f t="shared" ref="J202:J206" si="29">F202*D202</f>
        <v>0</v>
      </c>
      <c r="K202" s="169">
        <f t="shared" ref="K202:K206" si="30">G202*D202</f>
        <v>0</v>
      </c>
      <c r="L202" s="108">
        <f>SUMIFS('intervences kodi'!$M$5:$M$222,'intervences kodi'!$L$5:$L$222,'Visi kodi'!A202,'intervences kodi'!$J$5:$J$222,'Visi kodi'!$L$2)+SUMIFS('intervences kodi'!$M$5:$M$222,'intervences kodi'!$N$5:$N$222,'Visi kodi'!A202,'intervences kodi'!$J$5:$J$222,'Visi kodi'!$L$2)+SUMIFS('intervences kodi'!$M$5:$M$222,'intervences kodi'!$P$5:$P$222,'Visi kodi'!A202,'intervences kodi'!$J$5:$J$222,'Visi kodi'!$L$2)+SUMIFS('intervences kodi'!$M$5:$M$222,'intervences kodi'!$R$5:$R$222,'Visi kodi'!A202,'intervences kodi'!$J$5:$J$222,'Visi kodi'!$L$2)+SUMIFS('intervences kodi'!$M$5:$M$222,'intervences kodi'!$T$5:$T$222,'Visi kodi'!A202,'intervences kodi'!$J$5:$J$222,'Visi kodi'!$L$2)+SUMIFS('intervences kodi'!$M$5:$M$222,'intervences kodi'!$V$5:$V$222,'Visi kodi'!A202,'intervences kodi'!$J$5:$J$222,'Visi kodi'!$L$2)</f>
        <v>0</v>
      </c>
      <c r="M202" s="86">
        <f t="shared" ref="M202:M206" si="31">L202*C202</f>
        <v>0</v>
      </c>
      <c r="N202" s="86"/>
      <c r="O202" s="86"/>
    </row>
    <row r="203" spans="1:15" ht="11.15" customHeight="1" x14ac:dyDescent="0.2">
      <c r="A203" s="286">
        <v>195</v>
      </c>
      <c r="B203" s="287" t="s">
        <v>1781</v>
      </c>
      <c r="C203" s="288">
        <v>0</v>
      </c>
      <c r="D203" s="288">
        <v>0</v>
      </c>
      <c r="F203" s="108">
        <f>SUMIFS('intervences kodi'!$M$5:$M$222,'intervences kodi'!$L$5:$L$222,'Visi kodi'!A203,'intervences kodi'!$J$5:$J$222,'Visi kodi'!$F$2)+SUMIFS('intervences kodi'!$O$5:$O$222,'intervences kodi'!$N$5:$N$222,'Visi kodi'!A203,'intervences kodi'!$J$5:$J$222,'Visi kodi'!$F$2)+SUMIFS('intervences kodi'!$Q$5:$Q$222,'intervences kodi'!$P$5:$P$222,'Visi kodi'!A203,'intervences kodi'!$J$5:$J$222,'Visi kodi'!$F$2)+SUMIFS('intervences kodi'!$S$5:$S$222,'intervences kodi'!$R$5:$R$222,'Visi kodi'!A203,'intervences kodi'!$J$5:$J$222,'Visi kodi'!$F$2)+SUMIFS('intervences kodi'!$U$5:$U$222,'intervences kodi'!$T$5:$T$222,'Visi kodi'!A203,'intervences kodi'!$J$5:$J$222,'Visi kodi'!$F$2)+SUMIFS('intervences kodi'!$W$5:$W$222,'intervences kodi'!$V$5:$V$222,'Visi kodi'!A203,'intervences kodi'!$J$5:$J$222,'Visi kodi'!$F$2)</f>
        <v>17000000</v>
      </c>
      <c r="G203" s="108">
        <f>SUMIFS('intervences kodi'!$M$5:$M$222,'intervences kodi'!$L$5:$L$222,'Visi kodi'!A203,'intervences kodi'!$J$5:$J$222,'Visi kodi'!$G$2)+SUMIFS('intervences kodi'!$O$5:$O$222,'intervences kodi'!$N$5:$N$222,'Visi kodi'!A203,'intervences kodi'!$J$5:$J$222,'Visi kodi'!$G$2)+SUMIFS('intervences kodi'!$Q$5:$Q$222,'intervences kodi'!$P$5:$P$222,'Visi kodi'!A203,'intervences kodi'!$J$5:$J$222,'Visi kodi'!$G$2)+SUMIFS('intervences kodi'!$S$5:$S$222,'intervences kodi'!$R$5:$R$222,'Visi kodi'!A203,'intervences kodi'!$J$5:$J$222,'Visi kodi'!$G$2)+SUMIFS('intervences kodi'!$U$5:$U$222,'intervences kodi'!$T$5:$T$222,'Visi kodi'!A203,'intervences kodi'!$J$5:$J$222,'Visi kodi'!$G$2)+SUMIFS('intervences kodi'!$W$5:$W$222,'intervences kodi'!$V$5:$V$222,'Visi kodi'!A203,'intervences kodi'!$J$5:$J$222,'Visi kodi'!$G$2)</f>
        <v>0</v>
      </c>
      <c r="H203" s="108">
        <f t="shared" si="27"/>
        <v>0</v>
      </c>
      <c r="I203" s="108">
        <f t="shared" si="28"/>
        <v>0</v>
      </c>
      <c r="J203" s="108">
        <f t="shared" si="29"/>
        <v>0</v>
      </c>
      <c r="K203" s="169">
        <f t="shared" si="30"/>
        <v>0</v>
      </c>
      <c r="L203" s="108">
        <f>SUMIFS('intervences kodi'!$M$5:$M$222,'intervences kodi'!$L$5:$L$222,'Visi kodi'!A203,'intervences kodi'!$J$5:$J$222,'Visi kodi'!$L$2)+SUMIFS('intervences kodi'!$M$5:$M$222,'intervences kodi'!$N$5:$N$222,'Visi kodi'!A203,'intervences kodi'!$J$5:$J$222,'Visi kodi'!$L$2)+SUMIFS('intervences kodi'!$M$5:$M$222,'intervences kodi'!$P$5:$P$222,'Visi kodi'!A203,'intervences kodi'!$J$5:$J$222,'Visi kodi'!$L$2)+SUMIFS('intervences kodi'!$M$5:$M$222,'intervences kodi'!$R$5:$R$222,'Visi kodi'!A203,'intervences kodi'!$J$5:$J$222,'Visi kodi'!$L$2)+SUMIFS('intervences kodi'!$M$5:$M$222,'intervences kodi'!$T$5:$T$222,'Visi kodi'!A203,'intervences kodi'!$J$5:$J$222,'Visi kodi'!$L$2)+SUMIFS('intervences kodi'!$M$5:$M$222,'intervences kodi'!$V$5:$V$222,'Visi kodi'!A203,'intervences kodi'!$J$5:$J$222,'Visi kodi'!$L$2)</f>
        <v>0</v>
      </c>
      <c r="M203" s="86">
        <f t="shared" si="31"/>
        <v>0</v>
      </c>
      <c r="N203" s="86"/>
      <c r="O203" s="86"/>
    </row>
    <row r="204" spans="1:15" ht="11.15" customHeight="1" x14ac:dyDescent="0.2">
      <c r="A204" s="286">
        <v>196</v>
      </c>
      <c r="B204" s="287" t="s">
        <v>1782</v>
      </c>
      <c r="C204" s="198">
        <v>1</v>
      </c>
      <c r="D204" s="199">
        <v>0.4</v>
      </c>
      <c r="F204" s="108">
        <f>SUMIFS('intervences kodi'!$M$5:$M$222,'intervences kodi'!$L$5:$L$222,'Visi kodi'!A204,'intervences kodi'!$J$5:$J$222,'Visi kodi'!$F$2)+SUMIFS('intervences kodi'!$O$5:$O$222,'intervences kodi'!$N$5:$N$222,'Visi kodi'!A204,'intervences kodi'!$J$5:$J$222,'Visi kodi'!$F$2)+SUMIFS('intervences kodi'!$Q$5:$Q$222,'intervences kodi'!$P$5:$P$222,'Visi kodi'!A204,'intervences kodi'!$J$5:$J$222,'Visi kodi'!$F$2)+SUMIFS('intervences kodi'!$S$5:$S$222,'intervences kodi'!$R$5:$R$222,'Visi kodi'!A204,'intervences kodi'!$J$5:$J$222,'Visi kodi'!$F$2)+SUMIFS('intervences kodi'!$U$5:$U$222,'intervences kodi'!$T$5:$T$222,'Visi kodi'!A204,'intervences kodi'!$J$5:$J$222,'Visi kodi'!$F$2)+SUMIFS('intervences kodi'!$W$5:$W$222,'intervences kodi'!$V$5:$V$222,'Visi kodi'!A204,'intervences kodi'!$J$5:$J$222,'Visi kodi'!$F$2)</f>
        <v>31000000</v>
      </c>
      <c r="G204" s="108">
        <f>SUMIFS('intervences kodi'!$M$5:$M$222,'intervences kodi'!$L$5:$L$222,'Visi kodi'!A204,'intervences kodi'!$J$5:$J$222,'Visi kodi'!$G$2)+SUMIFS('intervences kodi'!$O$5:$O$222,'intervences kodi'!$N$5:$N$222,'Visi kodi'!A204,'intervences kodi'!$J$5:$J$222,'Visi kodi'!$G$2)+SUMIFS('intervences kodi'!$Q$5:$Q$222,'intervences kodi'!$P$5:$P$222,'Visi kodi'!A204,'intervences kodi'!$J$5:$J$222,'Visi kodi'!$G$2)+SUMIFS('intervences kodi'!$S$5:$S$222,'intervences kodi'!$R$5:$R$222,'Visi kodi'!A204,'intervences kodi'!$J$5:$J$222,'Visi kodi'!$G$2)+SUMIFS('intervences kodi'!$U$5:$U$222,'intervences kodi'!$T$5:$T$222,'Visi kodi'!A204,'intervences kodi'!$J$5:$J$222,'Visi kodi'!$G$2)+SUMIFS('intervences kodi'!$W$5:$W$222,'intervences kodi'!$V$5:$V$222,'Visi kodi'!A204,'intervences kodi'!$J$5:$J$222,'Visi kodi'!$G$2)</f>
        <v>0</v>
      </c>
      <c r="H204" s="108">
        <f t="shared" si="27"/>
        <v>31000000</v>
      </c>
      <c r="I204" s="108">
        <f t="shared" si="28"/>
        <v>0</v>
      </c>
      <c r="J204" s="108">
        <f t="shared" si="29"/>
        <v>12400000</v>
      </c>
      <c r="K204" s="169">
        <f t="shared" si="30"/>
        <v>0</v>
      </c>
      <c r="L204" s="108">
        <f>SUMIFS('intervences kodi'!$M$5:$M$222,'intervences kodi'!$L$5:$L$222,'Visi kodi'!A204,'intervences kodi'!$J$5:$J$222,'Visi kodi'!$L$2)+SUMIFS('intervences kodi'!$M$5:$M$222,'intervences kodi'!$N$5:$N$222,'Visi kodi'!A204,'intervences kodi'!$J$5:$J$222,'Visi kodi'!$L$2)+SUMIFS('intervences kodi'!$M$5:$M$222,'intervences kodi'!$P$5:$P$222,'Visi kodi'!A204,'intervences kodi'!$J$5:$J$222,'Visi kodi'!$L$2)+SUMIFS('intervences kodi'!$M$5:$M$222,'intervences kodi'!$R$5:$R$222,'Visi kodi'!A204,'intervences kodi'!$J$5:$J$222,'Visi kodi'!$L$2)+SUMIFS('intervences kodi'!$M$5:$M$222,'intervences kodi'!$T$5:$T$222,'Visi kodi'!A204,'intervences kodi'!$J$5:$J$222,'Visi kodi'!$L$2)+SUMIFS('intervences kodi'!$M$5:$M$222,'intervences kodi'!$V$5:$V$222,'Visi kodi'!A204,'intervences kodi'!$J$5:$J$222,'Visi kodi'!$L$2)</f>
        <v>0</v>
      </c>
      <c r="M204" s="86">
        <f t="shared" si="31"/>
        <v>0</v>
      </c>
      <c r="N204" s="86"/>
      <c r="O204" s="86"/>
    </row>
    <row r="205" spans="1:15" ht="11.15" customHeight="1" x14ac:dyDescent="0.2">
      <c r="A205" s="286">
        <v>197</v>
      </c>
      <c r="B205" s="287" t="s">
        <v>1783</v>
      </c>
      <c r="C205" s="288">
        <v>0</v>
      </c>
      <c r="D205" s="199">
        <v>0.4</v>
      </c>
      <c r="F205" s="108">
        <f>SUMIFS('intervences kodi'!$M$5:$M$222,'intervences kodi'!$L$5:$L$222,'Visi kodi'!A205,'intervences kodi'!$J$5:$J$222,'Visi kodi'!$F$2)+SUMIFS('intervences kodi'!$O$5:$O$222,'intervences kodi'!$N$5:$N$222,'Visi kodi'!A205,'intervences kodi'!$J$5:$J$222,'Visi kodi'!$F$2)+SUMIFS('intervences kodi'!$Q$5:$Q$222,'intervences kodi'!$P$5:$P$222,'Visi kodi'!A205,'intervences kodi'!$J$5:$J$222,'Visi kodi'!$F$2)+SUMIFS('intervences kodi'!$S$5:$S$222,'intervences kodi'!$R$5:$R$222,'Visi kodi'!A205,'intervences kodi'!$J$5:$J$222,'Visi kodi'!$F$2)+SUMIFS('intervences kodi'!$U$5:$U$222,'intervences kodi'!$T$5:$T$222,'Visi kodi'!A205,'intervences kodi'!$J$5:$J$222,'Visi kodi'!$F$2)+SUMIFS('intervences kodi'!$W$5:$W$222,'intervences kodi'!$V$5:$V$222,'Visi kodi'!A205,'intervences kodi'!$J$5:$J$222,'Visi kodi'!$F$2)</f>
        <v>1954863</v>
      </c>
      <c r="G205" s="108">
        <f>SUMIFS('intervences kodi'!$M$5:$M$222,'intervences kodi'!$L$5:$L$222,'Visi kodi'!A205,'intervences kodi'!$J$5:$J$222,'Visi kodi'!$G$2)+SUMIFS('intervences kodi'!$O$5:$O$222,'intervences kodi'!$N$5:$N$222,'Visi kodi'!A205,'intervences kodi'!$J$5:$J$222,'Visi kodi'!$G$2)+SUMIFS('intervences kodi'!$Q$5:$Q$222,'intervences kodi'!$P$5:$P$222,'Visi kodi'!A205,'intervences kodi'!$J$5:$J$222,'Visi kodi'!$G$2)+SUMIFS('intervences kodi'!$S$5:$S$222,'intervences kodi'!$R$5:$R$222,'Visi kodi'!A205,'intervences kodi'!$J$5:$J$222,'Visi kodi'!$G$2)+SUMIFS('intervences kodi'!$U$5:$U$222,'intervences kodi'!$T$5:$T$222,'Visi kodi'!A205,'intervences kodi'!$J$5:$J$222,'Visi kodi'!$G$2)+SUMIFS('intervences kodi'!$W$5:$W$222,'intervences kodi'!$V$5:$V$222,'Visi kodi'!A205,'intervences kodi'!$J$5:$J$222,'Visi kodi'!$G$2)</f>
        <v>0</v>
      </c>
      <c r="H205" s="108">
        <f t="shared" si="27"/>
        <v>0</v>
      </c>
      <c r="I205" s="108">
        <f t="shared" si="28"/>
        <v>0</v>
      </c>
      <c r="J205" s="108">
        <f t="shared" si="29"/>
        <v>781945.20000000007</v>
      </c>
      <c r="K205" s="169">
        <f t="shared" si="30"/>
        <v>0</v>
      </c>
      <c r="L205" s="108">
        <f>SUMIFS('intervences kodi'!$M$5:$M$222,'intervences kodi'!$L$5:$L$222,'Visi kodi'!A205,'intervences kodi'!$J$5:$J$222,'Visi kodi'!$L$2)+SUMIFS('intervences kodi'!$M$5:$M$222,'intervences kodi'!$N$5:$N$222,'Visi kodi'!A205,'intervences kodi'!$J$5:$J$222,'Visi kodi'!$L$2)+SUMIFS('intervences kodi'!$M$5:$M$222,'intervences kodi'!$P$5:$P$222,'Visi kodi'!A205,'intervences kodi'!$J$5:$J$222,'Visi kodi'!$L$2)+SUMIFS('intervences kodi'!$M$5:$M$222,'intervences kodi'!$R$5:$R$222,'Visi kodi'!A205,'intervences kodi'!$J$5:$J$222,'Visi kodi'!$L$2)+SUMIFS('intervences kodi'!$M$5:$M$222,'intervences kodi'!$T$5:$T$222,'Visi kodi'!A205,'intervences kodi'!$J$5:$J$222,'Visi kodi'!$L$2)+SUMIFS('intervences kodi'!$M$5:$M$222,'intervences kodi'!$V$5:$V$222,'Visi kodi'!A205,'intervences kodi'!$J$5:$J$222,'Visi kodi'!$L$2)</f>
        <v>0</v>
      </c>
      <c r="M205" s="86">
        <f t="shared" si="31"/>
        <v>0</v>
      </c>
      <c r="N205" s="86"/>
      <c r="O205" s="86"/>
    </row>
    <row r="206" spans="1:15" ht="11.15" customHeight="1" x14ac:dyDescent="0.2">
      <c r="A206" s="286">
        <v>198</v>
      </c>
      <c r="B206" s="287" t="s">
        <v>1784</v>
      </c>
      <c r="C206" s="288">
        <v>0</v>
      </c>
      <c r="D206" s="288">
        <v>0</v>
      </c>
      <c r="F206" s="108">
        <f>SUMIFS('intervences kodi'!$M$5:$M$222,'intervences kodi'!$L$5:$L$222,'Visi kodi'!A206,'intervences kodi'!$J$5:$J$222,'Visi kodi'!$F$2)+SUMIFS('intervences kodi'!$O$5:$O$222,'intervences kodi'!$N$5:$N$222,'Visi kodi'!A206,'intervences kodi'!$J$5:$J$222,'Visi kodi'!$F$2)+SUMIFS('intervences kodi'!$Q$5:$Q$222,'intervences kodi'!$P$5:$P$222,'Visi kodi'!A206,'intervences kodi'!$J$5:$J$222,'Visi kodi'!$F$2)+SUMIFS('intervences kodi'!$S$5:$S$222,'intervences kodi'!$R$5:$R$222,'Visi kodi'!A206,'intervences kodi'!$J$5:$J$222,'Visi kodi'!$F$2)+SUMIFS('intervences kodi'!$U$5:$U$222,'intervences kodi'!$T$5:$T$222,'Visi kodi'!A206,'intervences kodi'!$J$5:$J$222,'Visi kodi'!$F$2)+SUMIFS('intervences kodi'!$W$5:$W$222,'intervences kodi'!$V$5:$V$222,'Visi kodi'!A206,'intervences kodi'!$J$5:$J$222,'Visi kodi'!$F$2)</f>
        <v>18136127</v>
      </c>
      <c r="G206" s="108">
        <f>SUMIFS('intervences kodi'!$M$5:$M$222,'intervences kodi'!$L$5:$L$222,'Visi kodi'!A206,'intervences kodi'!$J$5:$J$222,'Visi kodi'!$G$2)+SUMIFS('intervences kodi'!$O$5:$O$222,'intervences kodi'!$N$5:$N$222,'Visi kodi'!A206,'intervences kodi'!$J$5:$J$222,'Visi kodi'!$G$2)+SUMIFS('intervences kodi'!$Q$5:$Q$222,'intervences kodi'!$P$5:$P$222,'Visi kodi'!A206,'intervences kodi'!$J$5:$J$222,'Visi kodi'!$G$2)+SUMIFS('intervences kodi'!$S$5:$S$222,'intervences kodi'!$R$5:$R$222,'Visi kodi'!A206,'intervences kodi'!$J$5:$J$222,'Visi kodi'!$G$2)+SUMIFS('intervences kodi'!$U$5:$U$222,'intervences kodi'!$T$5:$T$222,'Visi kodi'!A206,'intervences kodi'!$J$5:$J$222,'Visi kodi'!$G$2)+SUMIFS('intervences kodi'!$W$5:$W$222,'intervences kodi'!$V$5:$V$222,'Visi kodi'!A206,'intervences kodi'!$J$5:$J$222,'Visi kodi'!$G$2)</f>
        <v>21325092</v>
      </c>
      <c r="H206" s="108">
        <f t="shared" si="27"/>
        <v>0</v>
      </c>
      <c r="I206" s="108">
        <f t="shared" si="28"/>
        <v>0</v>
      </c>
      <c r="J206" s="108">
        <f t="shared" si="29"/>
        <v>0</v>
      </c>
      <c r="K206" s="169">
        <f t="shared" si="30"/>
        <v>0</v>
      </c>
      <c r="L206" s="108">
        <f>SUMIFS('intervences kodi'!$M$5:$M$222,'intervences kodi'!$L$5:$L$222,'Visi kodi'!A206,'intervences kodi'!$J$5:$J$222,'Visi kodi'!$L$2)+SUMIFS('intervences kodi'!$M$5:$M$222,'intervences kodi'!$N$5:$N$222,'Visi kodi'!A206,'intervences kodi'!$J$5:$J$222,'Visi kodi'!$L$2)+SUMIFS('intervences kodi'!$M$5:$M$222,'intervences kodi'!$P$5:$P$222,'Visi kodi'!A206,'intervences kodi'!$J$5:$J$222,'Visi kodi'!$L$2)+SUMIFS('intervences kodi'!$M$5:$M$222,'intervences kodi'!$R$5:$R$222,'Visi kodi'!A206,'intervences kodi'!$J$5:$J$222,'Visi kodi'!$L$2)+SUMIFS('intervences kodi'!$M$5:$M$222,'intervences kodi'!$T$5:$T$222,'Visi kodi'!A206,'intervences kodi'!$J$5:$J$222,'Visi kodi'!$L$2)+SUMIFS('intervences kodi'!$M$5:$M$222,'intervences kodi'!$V$5:$V$222,'Visi kodi'!A206,'intervences kodi'!$J$5:$J$222,'Visi kodi'!$L$2)</f>
        <v>0</v>
      </c>
      <c r="M206" s="86">
        <f t="shared" si="31"/>
        <v>0</v>
      </c>
      <c r="N206" s="86"/>
      <c r="O206" s="86"/>
    </row>
    <row r="207" spans="1:15" ht="11.15" customHeight="1" thickBot="1" x14ac:dyDescent="0.25">
      <c r="A207" s="200"/>
      <c r="B207" s="22"/>
      <c r="C207" s="22"/>
      <c r="D207" s="22"/>
      <c r="F207" s="201">
        <f>SUM(F4:F206)</f>
        <v>2565328220</v>
      </c>
      <c r="G207" s="201">
        <f t="shared" ref="G207:N207" si="32">SUM(G4:G206)</f>
        <v>854403933</v>
      </c>
      <c r="H207" s="201">
        <f t="shared" si="32"/>
        <v>805888892.79999995</v>
      </c>
      <c r="I207" s="201">
        <f t="shared" si="32"/>
        <v>593406622.60000002</v>
      </c>
      <c r="J207" s="201">
        <f t="shared" si="32"/>
        <v>627328014.4000001</v>
      </c>
      <c r="K207" s="201">
        <f t="shared" si="32"/>
        <v>301526254.19999999</v>
      </c>
      <c r="L207" s="201">
        <f t="shared" si="32"/>
        <v>301054196</v>
      </c>
      <c r="M207" s="201">
        <f t="shared" si="32"/>
        <v>189948196</v>
      </c>
      <c r="N207" s="201">
        <f t="shared" si="32"/>
        <v>222289432</v>
      </c>
      <c r="O207" s="201">
        <f t="shared" ref="O207" si="33">SUM(O4:O201)</f>
        <v>0</v>
      </c>
    </row>
    <row r="208" spans="1:15" ht="15.75" x14ac:dyDescent="0.3">
      <c r="A208" s="202"/>
      <c r="B208" s="203"/>
      <c r="C208" s="202"/>
      <c r="D208" s="204" t="s">
        <v>479</v>
      </c>
      <c r="F208" s="321"/>
      <c r="G208" s="321"/>
      <c r="H208" s="322">
        <f>H207/I216</f>
        <v>0.3035231923369518</v>
      </c>
      <c r="I208" s="323">
        <f>I207/I217</f>
        <v>0.67758734115540009</v>
      </c>
      <c r="J208" s="322">
        <f>J207/I216</f>
        <v>0.23627152982780172</v>
      </c>
      <c r="K208" s="323">
        <f>K207/I217</f>
        <v>0.3443007966051056</v>
      </c>
      <c r="L208" s="324"/>
      <c r="M208" s="325">
        <f>M207/I218</f>
        <v>0.99134361183669562</v>
      </c>
      <c r="N208" s="326">
        <f>N207/I216</f>
        <v>8.3721215947012706E-2</v>
      </c>
      <c r="O208" s="324">
        <f>O207/I217</f>
        <v>0</v>
      </c>
    </row>
    <row r="209" spans="1:14" x14ac:dyDescent="0.2">
      <c r="A209" s="176"/>
      <c r="B209" s="176"/>
      <c r="C209" s="105"/>
      <c r="D209" s="106"/>
      <c r="H209" s="6"/>
      <c r="I209" s="6"/>
      <c r="N209" s="140"/>
    </row>
    <row r="210" spans="1:14" x14ac:dyDescent="0.2">
      <c r="A210" s="168">
        <v>1</v>
      </c>
      <c r="B210" s="83" t="s">
        <v>480</v>
      </c>
      <c r="C210" s="105"/>
      <c r="D210" s="106">
        <f>SUMIFS('intervences kodi'!$Z$5:$Z$222,'intervences kodi'!$Y$5:$Y$222,'Visi kodi'!$A210)+SUMIFS('intervences kodi'!$AB$5:$AB$222,'intervences kodi'!$AA$5:$AA$222,'Visi kodi'!$A210)+SUMIFS('intervences kodi'!$AD$5:$AD$222,'intervences kodi'!$AC$5:$AC$222,'Visi kodi'!$A210)+SUMIFS('intervences kodi'!$AF$5:$AF$222,'intervences kodi'!$AE$5:$AE$222,'Visi kodi'!$A210)</f>
        <v>3763310496</v>
      </c>
      <c r="H210" s="205" t="s">
        <v>564</v>
      </c>
      <c r="I210" s="205" t="s">
        <v>564</v>
      </c>
      <c r="N210" s="18"/>
    </row>
    <row r="211" spans="1:14" x14ac:dyDescent="0.2">
      <c r="A211" s="176" t="s">
        <v>554</v>
      </c>
      <c r="B211" s="83" t="s">
        <v>481</v>
      </c>
      <c r="C211" s="105"/>
      <c r="D211" s="106">
        <f>SUMIFS('intervences kodi'!$Z$5:$Z$222,'intervences kodi'!$Y$5:$Y$222,'Visi kodi'!$A211)+SUMIFS('intervences kodi'!$AB$5:$AB$222,'intervences kodi'!$AA$5:$AA$222,'Visi kodi'!$A211)+SUMIFS('intervences kodi'!$AD$5:$AD$222,'intervences kodi'!$AC$5:$AC$222,'Visi kodi'!$A211)+SUMIFS('intervences kodi'!$AF$5:$AF$222,'intervences kodi'!$AE$5:$AE$222,'Visi kodi'!$A211)</f>
        <v>0</v>
      </c>
      <c r="E211" s="22"/>
      <c r="H211" s="206">
        <v>0.3</v>
      </c>
      <c r="I211" s="206">
        <v>0.37</v>
      </c>
      <c r="J211" s="141"/>
      <c r="K211" s="141"/>
      <c r="N211" s="18"/>
    </row>
    <row r="212" spans="1:14" x14ac:dyDescent="0.2">
      <c r="A212" s="168">
        <v>2</v>
      </c>
      <c r="B212" s="207" t="s">
        <v>482</v>
      </c>
      <c r="C212" s="320">
        <f>D212/D217</f>
        <v>2.2104868395501371E-2</v>
      </c>
      <c r="D212" s="106">
        <f>SUMIFS('intervences kodi'!$Z$5:$Z$222,'intervences kodi'!$Y$5:$Y$222,'Visi kodi'!$A212)+SUMIFS('intervences kodi'!$AB$5:$AB$222,'intervences kodi'!$AA$5:$AA$222,'Visi kodi'!$A212)+SUMIFS('intervences kodi'!$AD$5:$AD$222,'intervences kodi'!$AC$5:$AC$222,'Visi kodi'!$A212)+SUMIFS('intervences kodi'!$AF$5:$AF$222,'intervences kodi'!$AE$5:$AE$222,'Visi kodi'!$A212)</f>
        <v>93521354</v>
      </c>
      <c r="E212" s="22"/>
      <c r="F212" s="137">
        <f>SAM!I57</f>
        <v>2565328220</v>
      </c>
      <c r="G212" s="137">
        <f>SAM!J57</f>
        <v>854403933</v>
      </c>
      <c r="J212" s="141"/>
      <c r="K212" s="141"/>
    </row>
    <row r="213" spans="1:14" x14ac:dyDescent="0.2">
      <c r="A213" s="168">
        <v>3</v>
      </c>
      <c r="B213" s="207" t="s">
        <v>483</v>
      </c>
      <c r="C213" s="320">
        <f>D213/D217</f>
        <v>2.9224788903159823E-2</v>
      </c>
      <c r="D213" s="106">
        <f>SUMIFS('intervences kodi'!$Z$5:$Z$222,'intervences kodi'!$Y$5:$Y$222,'Visi kodi'!$A213)+SUMIFS('intervences kodi'!$AB$5:$AB$222,'intervences kodi'!$AA$5:$AA$222,'Visi kodi'!$A213)+SUMIFS('intervences kodi'!$AD$5:$AD$222,'intervences kodi'!$AC$5:$AC$222,'Visi kodi'!$A213)+SUMIFS('intervences kodi'!$AF$5:$AF$222,'intervences kodi'!$AE$5:$AE$222,'Visi kodi'!$A213)</f>
        <v>123644338.41840523</v>
      </c>
      <c r="E213" s="22"/>
      <c r="F213" s="2" t="b">
        <f>F207=F212</f>
        <v>1</v>
      </c>
      <c r="G213" s="2" t="b">
        <f>G207=G212</f>
        <v>1</v>
      </c>
    </row>
    <row r="214" spans="1:14" x14ac:dyDescent="0.2">
      <c r="A214" s="168">
        <v>4</v>
      </c>
      <c r="B214" s="207" t="s">
        <v>484</v>
      </c>
      <c r="C214" s="320">
        <f>D214/D217</f>
        <v>7.9760246977616991E-3</v>
      </c>
      <c r="D214" s="106">
        <f>SUMIFS('intervences kodi'!$Z$5:$Z$222,'intervences kodi'!$Y$5:$Y$222,'Visi kodi'!$A214)+SUMIFS('intervences kodi'!$AB$5:$AB$222,'intervences kodi'!$AA$5:$AA$222,'Visi kodi'!$A214)+SUMIFS('intervences kodi'!$AD$5:$AD$222,'intervences kodi'!$AC$5:$AC$222,'Visi kodi'!$A214)+SUMIFS('intervences kodi'!$AF$5:$AF$222,'intervences kodi'!$AE$5:$AE$222,'Visi kodi'!$A214)</f>
        <v>33744993</v>
      </c>
      <c r="G214" s="208"/>
      <c r="J214" s="208"/>
      <c r="K214" s="22"/>
    </row>
    <row r="215" spans="1:14" x14ac:dyDescent="0.2">
      <c r="A215" s="168">
        <v>5</v>
      </c>
      <c r="B215" s="207" t="s">
        <v>485</v>
      </c>
      <c r="C215" s="105"/>
      <c r="D215" s="106">
        <f>SUMIFS('intervences kodi'!$Z$5:$Z$222,'intervences kodi'!$Y$5:$Y$222,'Visi kodi'!$A215)+SUMIFS('intervences kodi'!$AB$5:$AB$222,'intervences kodi'!$AA$5:$AA$222,'Visi kodi'!$A215)+SUMIFS('intervences kodi'!$AD$5:$AD$222,'intervences kodi'!$AC$5:$AC$222,'Visi kodi'!$A215)+SUMIFS('intervences kodi'!$AF$5:$AF$222,'intervences kodi'!$AE$5:$AE$222,'Visi kodi'!$A215)</f>
        <v>216582292.58159477</v>
      </c>
      <c r="G215" s="208"/>
      <c r="H215" s="316" t="s">
        <v>978</v>
      </c>
      <c r="I215" s="316"/>
    </row>
    <row r="216" spans="1:14" ht="15.05" customHeight="1" x14ac:dyDescent="0.2">
      <c r="A216" s="168">
        <v>6</v>
      </c>
      <c r="B216" s="207" t="s">
        <v>486</v>
      </c>
      <c r="C216" s="105"/>
      <c r="D216" s="106">
        <f>SUMIFS('intervences kodi'!$Z$5:$Z$222,'intervences kodi'!$Y$5:$Y$222,'Visi kodi'!$A216)+SUMIFS('intervences kodi'!$AB$5:$AB$222,'intervences kodi'!$AA$5:$AA$222,'Visi kodi'!$A216)+SUMIFS('intervences kodi'!$AD$5:$AD$222,'intervences kodi'!$AC$5:$AC$222,'Visi kodi'!$A216)+SUMIFS('intervences kodi'!$AF$5:$AF$222,'intervences kodi'!$AE$5:$AE$222,'Visi kodi'!$A216)</f>
        <v>0</v>
      </c>
      <c r="G216" s="208"/>
      <c r="H216" s="209" t="s">
        <v>1018</v>
      </c>
      <c r="I216" s="210">
        <v>2655114710</v>
      </c>
      <c r="L216" s="140"/>
    </row>
    <row r="217" spans="1:14" x14ac:dyDescent="0.2">
      <c r="A217" s="176"/>
      <c r="B217" s="22"/>
      <c r="C217" s="22"/>
      <c r="D217" s="151">
        <f>SUM(D210:D216)</f>
        <v>4230803474</v>
      </c>
      <c r="G217" s="208"/>
      <c r="H217" s="209" t="s">
        <v>1019</v>
      </c>
      <c r="I217" s="210">
        <v>875764033</v>
      </c>
      <c r="L217" s="140"/>
    </row>
    <row r="218" spans="1:14" ht="13.75" customHeight="1" x14ac:dyDescent="0.2">
      <c r="A218" s="202"/>
      <c r="B218" s="313"/>
      <c r="C218" s="313"/>
      <c r="D218" s="211" t="s">
        <v>487</v>
      </c>
      <c r="E218" s="212"/>
      <c r="F218" s="212"/>
      <c r="G218" s="208"/>
      <c r="H218" s="209" t="s">
        <v>27</v>
      </c>
      <c r="I218" s="210">
        <v>191606819</v>
      </c>
      <c r="L218" s="140"/>
    </row>
    <row r="219" spans="1:14" ht="13.75" customHeight="1" x14ac:dyDescent="0.2">
      <c r="A219" s="176"/>
      <c r="B219" s="315"/>
      <c r="C219" s="315"/>
      <c r="D219" s="96" t="s">
        <v>4</v>
      </c>
      <c r="H219" s="18"/>
      <c r="I219" s="213"/>
      <c r="J219" s="18"/>
      <c r="K219" s="18"/>
      <c r="L219" s="140"/>
    </row>
    <row r="220" spans="1:14" ht="13.75" customHeight="1" x14ac:dyDescent="0.2">
      <c r="A220" s="176"/>
      <c r="B220" s="214"/>
      <c r="C220" s="116" t="s">
        <v>488</v>
      </c>
      <c r="D220" s="151"/>
      <c r="H220" s="23"/>
      <c r="I220" s="23"/>
    </row>
    <row r="221" spans="1:14" ht="10" customHeight="1" x14ac:dyDescent="0.2">
      <c r="A221" s="168">
        <v>1</v>
      </c>
      <c r="B221" s="116" t="s">
        <v>489</v>
      </c>
      <c r="C221" s="153" t="s">
        <v>490</v>
      </c>
      <c r="D221" s="215">
        <f>SUMIFS('intervences kodi'!$AI$5:$AI$222,'intervences kodi'!$AH$5:$AH$222,'Visi kodi'!$A221)</f>
        <v>0</v>
      </c>
      <c r="H221" s="23"/>
      <c r="I221" s="23"/>
    </row>
    <row r="222" spans="1:14" ht="10" customHeight="1" x14ac:dyDescent="0.2">
      <c r="A222" s="168">
        <v>2</v>
      </c>
      <c r="B222" s="116" t="s">
        <v>1724</v>
      </c>
      <c r="C222" s="153" t="s">
        <v>490</v>
      </c>
      <c r="D222" s="215">
        <f>SUMIFS('intervences kodi'!$AI$5:$AI$222,'intervences kodi'!$AH$5:$AH$222,'Visi kodi'!$A222)</f>
        <v>0</v>
      </c>
      <c r="H222" s="216"/>
      <c r="I222" s="141"/>
      <c r="K222" s="141"/>
    </row>
    <row r="223" spans="1:14" ht="10" customHeight="1" x14ac:dyDescent="0.2">
      <c r="A223" s="168">
        <v>3</v>
      </c>
      <c r="B223" s="217" t="s">
        <v>491</v>
      </c>
      <c r="C223" s="153" t="s">
        <v>490</v>
      </c>
      <c r="D223" s="215">
        <f>SUMIFS('intervences kodi'!$AI$5:$AI$222,'intervences kodi'!$AH$5:$AH$222,'Visi kodi'!$A223)</f>
        <v>0</v>
      </c>
      <c r="H223" s="216"/>
      <c r="I223" s="141"/>
    </row>
    <row r="224" spans="1:14" ht="10" customHeight="1" x14ac:dyDescent="0.2">
      <c r="A224" s="168">
        <v>4</v>
      </c>
      <c r="B224" s="217" t="s">
        <v>492</v>
      </c>
      <c r="C224" s="218"/>
      <c r="D224" s="151">
        <f>SUMIFS('intervences kodi'!$AI$5:$AI$222,'intervences kodi'!$AH$5:$AH$222,'Visi kodi'!$A224)</f>
        <v>0</v>
      </c>
      <c r="F224" s="219" t="s">
        <v>800</v>
      </c>
      <c r="G224" s="220"/>
    </row>
    <row r="225" spans="1:11" ht="10" customHeight="1" x14ac:dyDescent="0.2">
      <c r="A225" s="168">
        <v>5</v>
      </c>
      <c r="B225" s="217" t="s">
        <v>493</v>
      </c>
      <c r="C225" s="218"/>
      <c r="D225" s="151">
        <f>SUMIFS('intervences kodi'!$AI$5:$AI$222,'intervences kodi'!$AH$5:$AH$222,'Visi kodi'!$A225)</f>
        <v>0</v>
      </c>
      <c r="F225" s="151"/>
      <c r="G225" s="34"/>
      <c r="K225" s="18"/>
    </row>
    <row r="226" spans="1:11" ht="10" customHeight="1" x14ac:dyDescent="0.2">
      <c r="A226" s="168">
        <v>6</v>
      </c>
      <c r="B226" s="217" t="s">
        <v>494</v>
      </c>
      <c r="C226" s="218"/>
      <c r="D226" s="151">
        <f>SUMIFS('intervences kodi'!$AI$5:$AI$222,'intervences kodi'!$AH$5:$AH$222,'Visi kodi'!$A226)</f>
        <v>0</v>
      </c>
      <c r="F226" s="140"/>
      <c r="G226" s="221"/>
      <c r="K226" s="18"/>
    </row>
    <row r="227" spans="1:11" ht="10" customHeight="1" x14ac:dyDescent="0.2">
      <c r="A227" s="168">
        <v>7</v>
      </c>
      <c r="B227" s="217" t="s">
        <v>534</v>
      </c>
      <c r="C227" s="218"/>
      <c r="D227" s="151">
        <f>SUMIFS('intervences kodi'!$AI$5:$AI$222,'intervences kodi'!$AH$5:$AH$222,'Visi kodi'!$A227)</f>
        <v>0</v>
      </c>
      <c r="F227" s="222">
        <f>G234/I216</f>
        <v>0.10113344669767582</v>
      </c>
      <c r="G227" s="223" t="s">
        <v>1561</v>
      </c>
      <c r="K227" s="141"/>
    </row>
    <row r="228" spans="1:11" ht="10" customHeight="1" x14ac:dyDescent="0.2">
      <c r="A228" s="168">
        <v>8</v>
      </c>
      <c r="B228" s="217" t="s">
        <v>495</v>
      </c>
      <c r="C228" s="218"/>
      <c r="D228" s="151">
        <f>SUMIFS('intervences kodi'!$AI$5:$AI$222,'intervences kodi'!$AH$5:$AH$222,'Visi kodi'!$A228)</f>
        <v>0</v>
      </c>
      <c r="F228" s="140">
        <v>0.08</v>
      </c>
      <c r="G228" s="34" t="s">
        <v>564</v>
      </c>
    </row>
    <row r="229" spans="1:11" ht="10" customHeight="1" x14ac:dyDescent="0.2">
      <c r="A229" s="176"/>
      <c r="B229" s="214"/>
      <c r="C229" s="116" t="s">
        <v>496</v>
      </c>
      <c r="D229" s="151">
        <f>SUMIFS('intervences kodi'!$AI$5:$AI$222,'intervences kodi'!$AH$5:$AH$222,'Visi kodi'!$A229)</f>
        <v>0</v>
      </c>
      <c r="F229" s="140"/>
    </row>
    <row r="230" spans="1:11" ht="10" customHeight="1" x14ac:dyDescent="0.2">
      <c r="A230" s="168">
        <v>9</v>
      </c>
      <c r="B230" s="116" t="s">
        <v>489</v>
      </c>
      <c r="C230" s="153" t="s">
        <v>490</v>
      </c>
      <c r="D230" s="215">
        <f>SUMIFS('intervences kodi'!$AI$5:$AI$222,'intervences kodi'!$AH$5:$AH$222,'Visi kodi'!$A230)</f>
        <v>0</v>
      </c>
      <c r="F230" s="151"/>
    </row>
    <row r="231" spans="1:11" ht="10" customHeight="1" x14ac:dyDescent="0.2">
      <c r="A231" s="168">
        <v>10</v>
      </c>
      <c r="B231" s="116" t="s">
        <v>535</v>
      </c>
      <c r="C231" s="153" t="s">
        <v>490</v>
      </c>
      <c r="D231" s="215">
        <f>SUMIFS('intervences kodi'!$AI$5:$AI$222,'intervences kodi'!$AH$5:$AH$222,'Visi kodi'!$A231)</f>
        <v>0</v>
      </c>
    </row>
    <row r="232" spans="1:11" ht="10" customHeight="1" x14ac:dyDescent="0.2">
      <c r="A232" s="168">
        <v>11</v>
      </c>
      <c r="B232" s="217" t="s">
        <v>491</v>
      </c>
      <c r="C232" s="153" t="s">
        <v>490</v>
      </c>
      <c r="D232" s="215">
        <f>SUMIFS('intervences kodi'!$AI$5:$AI$222,'intervences kodi'!$AH$5:$AH$222,'Visi kodi'!$A232)</f>
        <v>0</v>
      </c>
      <c r="G232" s="18"/>
    </row>
    <row r="233" spans="1:11" ht="10" customHeight="1" x14ac:dyDescent="0.2">
      <c r="A233" s="168">
        <v>12</v>
      </c>
      <c r="B233" s="217" t="s">
        <v>497</v>
      </c>
      <c r="C233" s="218"/>
      <c r="D233" s="151">
        <f>SUMIFS('intervences kodi'!$AI$5:$AI$222,'intervences kodi'!$AH$5:$AH$222,'Visi kodi'!$A233)</f>
        <v>0</v>
      </c>
      <c r="F233" s="3" t="s">
        <v>946</v>
      </c>
      <c r="G233" s="18">
        <f>D240</f>
        <v>19769234</v>
      </c>
    </row>
    <row r="234" spans="1:11" ht="10" customHeight="1" x14ac:dyDescent="0.2">
      <c r="A234" s="168">
        <v>13</v>
      </c>
      <c r="B234" s="217" t="s">
        <v>493</v>
      </c>
      <c r="C234" s="218"/>
      <c r="D234" s="151">
        <f>SUMIFS('intervences kodi'!$AI$5:$AI$222,'intervences kodi'!$AH$5:$AH$222,'Visi kodi'!$A234)</f>
        <v>0</v>
      </c>
      <c r="F234" s="3" t="s">
        <v>947</v>
      </c>
      <c r="G234" s="18">
        <f>D241</f>
        <v>268520902</v>
      </c>
    </row>
    <row r="235" spans="1:11" ht="10" customHeight="1" x14ac:dyDescent="0.2">
      <c r="A235" s="168">
        <v>14</v>
      </c>
      <c r="B235" s="217" t="s">
        <v>494</v>
      </c>
      <c r="C235" s="218"/>
      <c r="D235" s="151">
        <f>SUMIFS('intervences kodi'!$AI$5:$AI$222,'intervences kodi'!$AH$5:$AH$222,'Visi kodi'!$A235)</f>
        <v>0</v>
      </c>
    </row>
    <row r="236" spans="1:11" ht="10" customHeight="1" x14ac:dyDescent="0.2">
      <c r="A236" s="168">
        <v>15</v>
      </c>
      <c r="B236" s="217" t="s">
        <v>536</v>
      </c>
      <c r="C236" s="218"/>
      <c r="D236" s="151">
        <f>SUMIFS('intervences kodi'!$AI$5:$AI$222,'intervences kodi'!$AH$5:$AH$222,'Visi kodi'!$A236)</f>
        <v>0</v>
      </c>
    </row>
    <row r="237" spans="1:11" ht="10" customHeight="1" x14ac:dyDescent="0.2">
      <c r="A237" s="168">
        <v>16</v>
      </c>
      <c r="B237" s="217" t="s">
        <v>495</v>
      </c>
      <c r="C237" s="218"/>
      <c r="D237" s="151">
        <f>SUMIFS('intervences kodi'!$AI$5:$AI$222,'intervences kodi'!$AH$5:$AH$222,'Visi kodi'!$A237)</f>
        <v>0</v>
      </c>
    </row>
    <row r="238" spans="1:11" ht="10" customHeight="1" x14ac:dyDescent="0.2">
      <c r="A238" s="176"/>
      <c r="B238" s="214"/>
      <c r="C238" s="111" t="s">
        <v>498</v>
      </c>
      <c r="D238" s="151">
        <f>SUMIFS('intervences kodi'!$AI$5:$AI$222,'intervences kodi'!$AH$5:$AH$222,'Visi kodi'!$A238)</f>
        <v>0</v>
      </c>
    </row>
    <row r="239" spans="1:11" ht="10" customHeight="1" x14ac:dyDescent="0.2">
      <c r="A239" s="168">
        <v>17</v>
      </c>
      <c r="B239" s="64" t="s">
        <v>489</v>
      </c>
      <c r="C239" s="153" t="s">
        <v>490</v>
      </c>
      <c r="D239" s="215">
        <f>SUMIFS('intervences kodi'!$AI$5:$AI$222,'intervences kodi'!$AH$5:$AH$222,'Visi kodi'!$A239)</f>
        <v>0</v>
      </c>
    </row>
    <row r="240" spans="1:11" ht="10" customHeight="1" x14ac:dyDescent="0.2">
      <c r="A240" s="168">
        <v>18</v>
      </c>
      <c r="B240" s="64" t="s">
        <v>499</v>
      </c>
      <c r="C240" s="153" t="s">
        <v>490</v>
      </c>
      <c r="D240" s="215">
        <f>SUMIFS('intervences kodi'!$AI$5:$AI$222,'intervences kodi'!$AH$5:$AH$222,'Visi kodi'!$A240)</f>
        <v>19769234</v>
      </c>
    </row>
    <row r="241" spans="1:6" ht="10" customHeight="1" x14ac:dyDescent="0.2">
      <c r="A241" s="168">
        <v>19</v>
      </c>
      <c r="B241" s="171" t="s">
        <v>491</v>
      </c>
      <c r="C241" s="153" t="s">
        <v>490</v>
      </c>
      <c r="D241" s="215">
        <f>SUMIFS('intervences kodi'!$AI$5:$AI$222,'intervences kodi'!$AH$5:$AH$222,'Visi kodi'!$A241)</f>
        <v>268520902</v>
      </c>
    </row>
    <row r="242" spans="1:6" ht="10" customHeight="1" x14ac:dyDescent="0.2">
      <c r="A242" s="168">
        <v>20</v>
      </c>
      <c r="B242" s="171" t="s">
        <v>492</v>
      </c>
      <c r="C242" s="218"/>
      <c r="D242" s="151">
        <f>SUMIFS('intervences kodi'!$AI$5:$AI$222,'intervences kodi'!$AH$5:$AH$222,'Visi kodi'!$A242)</f>
        <v>0</v>
      </c>
    </row>
    <row r="243" spans="1:6" ht="10" customHeight="1" x14ac:dyDescent="0.2">
      <c r="A243" s="168">
        <v>21</v>
      </c>
      <c r="B243" s="171" t="s">
        <v>493</v>
      </c>
      <c r="C243" s="218"/>
      <c r="D243" s="151">
        <f>SUMIFS('intervences kodi'!$AI$5:$AI$222,'intervences kodi'!$AH$5:$AH$222,'Visi kodi'!$A243)</f>
        <v>0</v>
      </c>
    </row>
    <row r="244" spans="1:6" ht="10" customHeight="1" x14ac:dyDescent="0.2">
      <c r="A244" s="168">
        <v>22</v>
      </c>
      <c r="B244" s="171" t="s">
        <v>494</v>
      </c>
      <c r="C244" s="218"/>
      <c r="D244" s="151">
        <f>SUMIFS('intervences kodi'!$AI$5:$AI$222,'intervences kodi'!$AH$5:$AH$222,'Visi kodi'!$A244)</f>
        <v>0</v>
      </c>
    </row>
    <row r="245" spans="1:6" ht="10" customHeight="1" x14ac:dyDescent="0.2">
      <c r="A245" s="168">
        <v>23</v>
      </c>
      <c r="B245" s="171" t="s">
        <v>500</v>
      </c>
      <c r="C245" s="218"/>
      <c r="D245" s="151">
        <f>SUMIFS('intervences kodi'!$AI$5:$AI$222,'intervences kodi'!$AH$5:$AH$222,'Visi kodi'!$A245)</f>
        <v>0</v>
      </c>
    </row>
    <row r="246" spans="1:6" ht="10" customHeight="1" x14ac:dyDescent="0.2">
      <c r="A246" s="168">
        <v>24</v>
      </c>
      <c r="B246" s="52" t="s">
        <v>495</v>
      </c>
      <c r="C246" s="224"/>
      <c r="D246" s="151">
        <f>SUMIFS('intervences kodi'!$AI$5:$AI$222,'intervences kodi'!$AH$5:$AH$222,'Visi kodi'!$A246)</f>
        <v>0</v>
      </c>
    </row>
    <row r="247" spans="1:6" ht="10" customHeight="1" x14ac:dyDescent="0.2">
      <c r="A247" s="168">
        <v>25</v>
      </c>
      <c r="B247" s="52" t="s">
        <v>489</v>
      </c>
      <c r="C247" s="224"/>
      <c r="D247" s="151">
        <f>SUMIFS('intervences kodi'!$AI$5:$AI$222,'intervences kodi'!$AH$5:$AH$222,'Visi kodi'!$A247)</f>
        <v>0</v>
      </c>
    </row>
    <row r="248" spans="1:6" ht="10" customHeight="1" x14ac:dyDescent="0.2">
      <c r="A248" s="168">
        <v>26</v>
      </c>
      <c r="B248" s="225" t="s">
        <v>547</v>
      </c>
      <c r="C248" s="226"/>
      <c r="D248" s="151">
        <f>SUMIFS('intervences kodi'!$AI$5:$AI$222,'intervences kodi'!$AH$5:$AH$222,'Visi kodi'!$A248)</f>
        <v>0</v>
      </c>
    </row>
    <row r="249" spans="1:6" ht="10" customHeight="1" x14ac:dyDescent="0.2">
      <c r="A249" s="168">
        <v>27</v>
      </c>
      <c r="B249" s="171" t="s">
        <v>491</v>
      </c>
      <c r="C249" s="217"/>
      <c r="D249" s="151">
        <f>SUMIFS('intervences kodi'!$AI$5:$AI$222,'intervences kodi'!$AH$5:$AH$222,'Visi kodi'!$A249)</f>
        <v>0</v>
      </c>
    </row>
    <row r="250" spans="1:6" ht="10" customHeight="1" x14ac:dyDescent="0.2">
      <c r="A250" s="168">
        <v>28</v>
      </c>
      <c r="B250" s="225" t="s">
        <v>492</v>
      </c>
      <c r="C250" s="226"/>
      <c r="D250" s="151">
        <f>SUMIFS('intervences kodi'!$AI$5:$AI$222,'intervences kodi'!$AH$5:$AH$222,'Visi kodi'!$A250)</f>
        <v>0</v>
      </c>
    </row>
    <row r="251" spans="1:6" ht="10" customHeight="1" x14ac:dyDescent="0.2">
      <c r="A251" s="168">
        <v>29</v>
      </c>
      <c r="B251" s="225" t="s">
        <v>493</v>
      </c>
      <c r="C251" s="226"/>
      <c r="D251" s="151">
        <f>SUMIFS('intervences kodi'!$AI$5:$AI$222,'intervences kodi'!$AH$5:$AH$222,'Visi kodi'!$A251)</f>
        <v>0</v>
      </c>
    </row>
    <row r="252" spans="1:6" ht="10" customHeight="1" x14ac:dyDescent="0.2">
      <c r="A252" s="168">
        <v>30</v>
      </c>
      <c r="B252" s="225" t="s">
        <v>494</v>
      </c>
      <c r="C252" s="226"/>
      <c r="D252" s="151">
        <f>SUMIFS('intervences kodi'!$AI$5:$AI$222,'intervences kodi'!$AH$5:$AH$222,'Visi kodi'!$A252)</f>
        <v>0</v>
      </c>
    </row>
    <row r="253" spans="1:6" ht="10" customHeight="1" x14ac:dyDescent="0.2">
      <c r="A253" s="168">
        <v>31</v>
      </c>
      <c r="B253" s="225" t="s">
        <v>500</v>
      </c>
      <c r="C253" s="226"/>
      <c r="D253" s="151">
        <f>SUMIFS('intervences kodi'!$AI$5:$AI$222,'intervences kodi'!$AH$5:$AH$222,'Visi kodi'!$A253)</f>
        <v>0</v>
      </c>
    </row>
    <row r="254" spans="1:6" ht="10" customHeight="1" x14ac:dyDescent="0.2">
      <c r="A254" s="168">
        <v>32</v>
      </c>
      <c r="B254" s="225" t="s">
        <v>548</v>
      </c>
      <c r="C254" s="226"/>
      <c r="D254" s="215">
        <f>SUMIFS('intervences kodi'!$AI$5:$AI$222,'intervences kodi'!$AH$5:$AH$222,'Visi kodi'!$A254)</f>
        <v>159277847</v>
      </c>
    </row>
    <row r="255" spans="1:6" ht="10" customHeight="1" x14ac:dyDescent="0.2">
      <c r="A255" s="168">
        <v>33</v>
      </c>
      <c r="B255" s="65" t="s">
        <v>549</v>
      </c>
      <c r="C255" s="105"/>
      <c r="D255" s="215">
        <f>SUMIFS('intervences kodi'!$AI$5:$AI$222,'intervences kodi'!$AH$5:$AH$222,'Visi kodi'!$A255)</f>
        <v>3783235491</v>
      </c>
    </row>
    <row r="256" spans="1:6" ht="10" customHeight="1" x14ac:dyDescent="0.2">
      <c r="A256" s="227"/>
      <c r="B256" s="152"/>
      <c r="C256" s="22"/>
      <c r="D256" s="151">
        <f>SUM(D221:D255)</f>
        <v>4230803474</v>
      </c>
      <c r="F256" s="3" t="b">
        <f>D217=D256</f>
        <v>1</v>
      </c>
    </row>
    <row r="257" spans="1:6" ht="10" customHeight="1" x14ac:dyDescent="0.2">
      <c r="A257" s="202"/>
      <c r="B257" s="313"/>
      <c r="C257" s="313"/>
      <c r="D257" s="211" t="s">
        <v>339</v>
      </c>
      <c r="E257" s="212"/>
    </row>
    <row r="258" spans="1:6" ht="10" customHeight="1" x14ac:dyDescent="0.2">
      <c r="A258" s="176"/>
      <c r="B258" s="214"/>
      <c r="C258" s="111" t="s">
        <v>343</v>
      </c>
      <c r="D258" s="22"/>
    </row>
    <row r="259" spans="1:6" ht="10" customHeight="1" x14ac:dyDescent="0.2">
      <c r="A259" s="168">
        <v>1</v>
      </c>
      <c r="B259" s="116" t="s">
        <v>501</v>
      </c>
      <c r="C259" s="228">
        <v>1</v>
      </c>
      <c r="D259" s="151">
        <f>SUMIFS('intervences kodi'!$AN$5:$AN$222,'intervences kodi'!$AM$5:$AM$222,'Visi kodi'!$A259)+SUMIFS('intervences kodi'!$AP$5:$AP$222,'intervences kodi'!$AO$5:$AO$222,'Visi kodi'!$A259)</f>
        <v>13210614</v>
      </c>
    </row>
    <row r="260" spans="1:6" ht="10" customHeight="1" x14ac:dyDescent="0.2">
      <c r="A260" s="168">
        <v>2</v>
      </c>
      <c r="B260" s="116" t="s">
        <v>502</v>
      </c>
      <c r="C260" s="229">
        <v>0</v>
      </c>
      <c r="D260" s="151">
        <f>SUMIFS('intervences kodi'!$AN$5:$AN$222,'intervences kodi'!$AM$5:$AM$222,'Visi kodi'!$A260)+SUMIFS('intervences kodi'!$AP$5:$AP$222,'intervences kodi'!$AO$5:$AO$222,'Visi kodi'!$A260)</f>
        <v>3685037</v>
      </c>
    </row>
    <row r="261" spans="1:6" ht="10" customHeight="1" x14ac:dyDescent="0.2">
      <c r="A261" s="168">
        <v>3</v>
      </c>
      <c r="B261" s="116" t="s">
        <v>503</v>
      </c>
      <c r="C261" s="229">
        <v>0</v>
      </c>
      <c r="D261" s="151">
        <f>SUMIFS('intervences kodi'!$AN$5:$AN$222,'intervences kodi'!$AM$5:$AM$222,'Visi kodi'!$A261)+SUMIFS('intervences kodi'!$AP$5:$AP$222,'intervences kodi'!$AO$5:$AO$222,'Visi kodi'!$A261)</f>
        <v>0</v>
      </c>
    </row>
    <row r="262" spans="1:6" ht="10" customHeight="1" x14ac:dyDescent="0.2">
      <c r="A262" s="168">
        <v>4</v>
      </c>
      <c r="B262" s="116" t="s">
        <v>504</v>
      </c>
      <c r="C262" s="229">
        <v>0</v>
      </c>
      <c r="D262" s="151">
        <f>SUMIFS('intervences kodi'!$AN$5:$AN$222,'intervences kodi'!$AM$5:$AM$222,'Visi kodi'!$A262)+SUMIFS('intervences kodi'!$AP$5:$AP$222,'intervences kodi'!$AO$5:$AO$222,'Visi kodi'!$A262)</f>
        <v>11730000</v>
      </c>
    </row>
    <row r="263" spans="1:6" ht="10" customHeight="1" x14ac:dyDescent="0.2">
      <c r="A263" s="168">
        <v>5</v>
      </c>
      <c r="B263" s="116" t="s">
        <v>505</v>
      </c>
      <c r="C263" s="229">
        <v>0</v>
      </c>
      <c r="D263" s="151">
        <f>SUMIFS('intervences kodi'!$AN$5:$AN$222,'intervences kodi'!$AM$5:$AM$222,'Visi kodi'!$A263)+SUMIFS('intervences kodi'!$AP$5:$AP$222,'intervences kodi'!$AO$5:$AO$222,'Visi kodi'!$A263)</f>
        <v>8636825</v>
      </c>
    </row>
    <row r="264" spans="1:6" ht="10" customHeight="1" x14ac:dyDescent="0.2">
      <c r="A264" s="168">
        <v>6</v>
      </c>
      <c r="B264" s="116" t="s">
        <v>537</v>
      </c>
      <c r="C264" s="229">
        <v>0</v>
      </c>
      <c r="D264" s="151">
        <f>SUMIFS('intervences kodi'!$AN$5:$AN$222,'intervences kodi'!$AM$5:$AM$222,'Visi kodi'!$A264)+SUMIFS('intervences kodi'!$AP$5:$AP$222,'intervences kodi'!$AO$5:$AO$222,'Visi kodi'!$A264)</f>
        <v>50387711</v>
      </c>
    </row>
    <row r="265" spans="1:6" ht="10" customHeight="1" x14ac:dyDescent="0.2">
      <c r="A265" s="168">
        <v>7</v>
      </c>
      <c r="B265" s="116" t="s">
        <v>506</v>
      </c>
      <c r="C265" s="229">
        <v>0</v>
      </c>
      <c r="D265" s="151">
        <f>SUMIFS('intervences kodi'!$AN$5:$AN$222,'intervences kodi'!$AM$5:$AM$222,'Visi kodi'!$A265)+SUMIFS('intervences kodi'!$AP$5:$AP$222,'intervences kodi'!$AO$5:$AO$222,'Visi kodi'!$A265)</f>
        <v>1448713</v>
      </c>
    </row>
    <row r="266" spans="1:6" ht="10" customHeight="1" x14ac:dyDescent="0.2">
      <c r="A266" s="168">
        <v>8</v>
      </c>
      <c r="B266" s="116" t="s">
        <v>507</v>
      </c>
      <c r="C266" s="229">
        <v>0</v>
      </c>
      <c r="D266" s="151">
        <f>SUMIFS('intervences kodi'!$AN$5:$AN$222,'intervences kodi'!$AM$5:$AM$222,'Visi kodi'!$A266)+SUMIFS('intervences kodi'!$AP$5:$AP$222,'intervences kodi'!$AO$5:$AO$222,'Visi kodi'!$A266)</f>
        <v>5102815</v>
      </c>
    </row>
    <row r="267" spans="1:6" ht="10" customHeight="1" x14ac:dyDescent="0.2">
      <c r="A267" s="168">
        <v>9</v>
      </c>
      <c r="B267" s="116" t="s">
        <v>508</v>
      </c>
      <c r="C267" s="229">
        <v>0</v>
      </c>
      <c r="D267" s="151">
        <f>SUMIFS('intervences kodi'!$AN$5:$AN$222,'intervences kodi'!$AM$5:$AM$222,'Visi kodi'!$A267)+SUMIFS('intervences kodi'!$AP$5:$AP$222,'intervences kodi'!$AO$5:$AO$222,'Visi kodi'!$A267)</f>
        <v>3611568308</v>
      </c>
    </row>
    <row r="268" spans="1:6" ht="10" customHeight="1" x14ac:dyDescent="0.2">
      <c r="A268" s="168">
        <v>10</v>
      </c>
      <c r="B268" s="116" t="s">
        <v>509</v>
      </c>
      <c r="C268" s="230">
        <v>0</v>
      </c>
      <c r="D268" s="151">
        <f>SUMIFS('intervences kodi'!$AN$5:$AN$222,'intervences kodi'!$AM$5:$AM$222,'Visi kodi'!$A268)+SUMIFS('intervences kodi'!$AP$5:$AP$222,'intervences kodi'!$AO$5:$AO$222,'Visi kodi'!$A268)</f>
        <v>525033451</v>
      </c>
    </row>
    <row r="269" spans="1:6" ht="10" customHeight="1" x14ac:dyDescent="0.2">
      <c r="A269" s="281">
        <v>11</v>
      </c>
      <c r="B269" s="282" t="s">
        <v>1778</v>
      </c>
      <c r="C269" s="283">
        <v>0</v>
      </c>
      <c r="D269" s="151"/>
    </row>
    <row r="270" spans="1:6" ht="10" customHeight="1" x14ac:dyDescent="0.2">
      <c r="A270" s="176"/>
      <c r="B270" s="22"/>
      <c r="C270" s="22"/>
      <c r="D270" s="151">
        <f>SUM(D259:D268)</f>
        <v>4230803474</v>
      </c>
      <c r="F270" s="3" t="b">
        <f>D256=D270</f>
        <v>1</v>
      </c>
    </row>
    <row r="271" spans="1:6" ht="10" customHeight="1" x14ac:dyDescent="0.2">
      <c r="A271" s="202"/>
      <c r="B271" s="231" t="s">
        <v>510</v>
      </c>
      <c r="C271" s="232"/>
      <c r="D271" s="211" t="s">
        <v>340</v>
      </c>
    </row>
    <row r="272" spans="1:6" ht="10" customHeight="1" x14ac:dyDescent="0.2">
      <c r="A272" s="176"/>
      <c r="B272" s="105"/>
      <c r="C272" s="105"/>
      <c r="D272" s="22"/>
    </row>
    <row r="273" spans="1:6" ht="10" customHeight="1" x14ac:dyDescent="0.2">
      <c r="A273" s="176"/>
      <c r="B273" s="37" t="s">
        <v>538</v>
      </c>
      <c r="C273" s="111" t="s">
        <v>511</v>
      </c>
      <c r="D273" s="151"/>
    </row>
    <row r="274" spans="1:6" ht="10" customHeight="1" x14ac:dyDescent="0.2">
      <c r="A274" s="168">
        <v>1</v>
      </c>
      <c r="B274" s="37" t="s">
        <v>512</v>
      </c>
      <c r="C274" s="233">
        <v>1</v>
      </c>
      <c r="D274" s="151">
        <f>SUMIFS('intervences kodi'!$AS$5:$AS$222,'intervences kodi'!$AR$5:$AR$222,'Visi kodi'!$A274)</f>
        <v>1700000</v>
      </c>
    </row>
    <row r="275" spans="1:6" ht="10" customHeight="1" x14ac:dyDescent="0.2">
      <c r="A275" s="168">
        <v>2</v>
      </c>
      <c r="B275" s="37" t="s">
        <v>513</v>
      </c>
      <c r="C275" s="234">
        <v>0.4</v>
      </c>
      <c r="D275" s="151">
        <f>SUMIFS('intervences kodi'!$AS$5:$AS$222,'intervences kodi'!$AR$5:$AR$222,'Visi kodi'!$A275)</f>
        <v>623490146</v>
      </c>
    </row>
    <row r="276" spans="1:6" ht="10" customHeight="1" x14ac:dyDescent="0.2">
      <c r="A276" s="168">
        <v>3</v>
      </c>
      <c r="B276" s="37" t="s">
        <v>514</v>
      </c>
      <c r="C276" s="235">
        <v>0</v>
      </c>
      <c r="D276" s="151">
        <f>SUMIFS('intervences kodi'!$AS$5:$AS$222,'intervences kodi'!$AR$5:$AR$222,'Visi kodi'!$A276)</f>
        <v>3605613328</v>
      </c>
    </row>
    <row r="277" spans="1:6" x14ac:dyDescent="0.2">
      <c r="D277" s="18">
        <f>SUM(D274:D276)</f>
        <v>4230803474</v>
      </c>
      <c r="F277" s="3" t="b">
        <f>D270=D277</f>
        <v>1</v>
      </c>
    </row>
  </sheetData>
  <autoFilter ref="A1:O206" xr:uid="{00000000-0001-0000-0500-000000000000}"/>
  <mergeCells count="5">
    <mergeCell ref="B257:C257"/>
    <mergeCell ref="B189:D189"/>
    <mergeCell ref="B218:C218"/>
    <mergeCell ref="B219:C219"/>
    <mergeCell ref="H215:I215"/>
  </mergeCells>
  <pageMargins left="0.7" right="0.7" top="0.75" bottom="0.75" header="0.3" footer="0.3"/>
  <pageSetup orientation="portrait" r:id="rId1"/>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Pasākumi_kārtas</vt:lpstr>
      <vt:lpstr>SAM</vt:lpstr>
      <vt:lpstr>intervences kodi</vt:lpstr>
      <vt:lpstr>Visi kodi</vt:lpstr>
      <vt:lpstr>Pasākumi_kārtas!Print_Titles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Pukse 2</dc:creator>
  <cp:lastModifiedBy>Anna Pukse</cp:lastModifiedBy>
  <cp:lastPrinted>2024-08-16T09:04:17Z</cp:lastPrinted>
  <dcterms:created xsi:type="dcterms:W3CDTF">2020-05-13T15:28:21Z</dcterms:created>
  <dcterms:modified xsi:type="dcterms:W3CDTF">2025-12-17T08:03:06Z</dcterms:modified>
</cp:coreProperties>
</file>