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fvd-pukse\AppData\Local\Microsoft\Windows\INetCache\Content.Outlook\W17RESKS\"/>
    </mc:Choice>
  </mc:AlternateContent>
  <xr:revisionPtr revIDLastSave="0" documentId="13_ncr:1_{106EA383-3D79-41DE-9014-FEE03D0DAA6C}" xr6:coauthVersionLast="47" xr6:coauthVersionMax="47" xr10:uidLastSave="{00000000-0000-0000-0000-000000000000}"/>
  <bookViews>
    <workbookView xWindow="-119" yWindow="-119" windowWidth="38242" windowHeight="20888" tabRatio="555" xr2:uid="{00000000-000D-0000-FFFF-FFFF00000000}"/>
  </bookViews>
  <sheets>
    <sheet name="Pasākumi_kārtas" sheetId="1" r:id="rId1"/>
    <sheet name="SAM" sheetId="8" r:id="rId2"/>
    <sheet name="intervences kodi" sheetId="4" r:id="rId3"/>
    <sheet name="Visi kodi" sheetId="5" r:id="rId4"/>
    <sheet name="atbilstiba Regulām" sheetId="12" r:id="rId5"/>
  </sheets>
  <definedNames>
    <definedName name="_xlnm._FilterDatabase" localSheetId="2" hidden="1">'intervences kodi'!$A$4:$AV$227</definedName>
    <definedName name="_xlnm._FilterDatabase" localSheetId="0" hidden="1">Pasākumi_kārtas!$A$4:$AI$226</definedName>
    <definedName name="_xlnm._FilterDatabase" localSheetId="1" hidden="1">SAM!$A$3:$M$46</definedName>
    <definedName name="_xlnm._FilterDatabase" localSheetId="3" hidden="1">'Visi kodi'!$A$1:$O$206</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4" i="1" l="1"/>
  <c r="S110" i="1" l="1"/>
  <c r="S107" i="1"/>
  <c r="M50" i="4" l="1"/>
  <c r="M49" i="4"/>
  <c r="B36" i="12"/>
  <c r="S120" i="1" l="1"/>
  <c r="S158" i="1" l="1"/>
  <c r="A196" i="4" l="1"/>
  <c r="B196" i="4"/>
  <c r="C196" i="4"/>
  <c r="D196" i="4"/>
  <c r="E196" i="4"/>
  <c r="F196" i="4"/>
  <c r="G196" i="4"/>
  <c r="H196" i="4"/>
  <c r="I196" i="4"/>
  <c r="J196" i="4"/>
  <c r="A35" i="4"/>
  <c r="B35" i="4"/>
  <c r="C35" i="4"/>
  <c r="D35" i="4"/>
  <c r="E35" i="4"/>
  <c r="F35" i="4"/>
  <c r="G35" i="4"/>
  <c r="H35" i="4"/>
  <c r="I35" i="4"/>
  <c r="J35" i="4"/>
  <c r="K196" i="4" l="1"/>
  <c r="S196" i="1"/>
  <c r="AS196" i="4" l="1"/>
  <c r="AV196" i="4" s="1"/>
  <c r="AQ196" i="4"/>
  <c r="AI196" i="4"/>
  <c r="AL196" i="4" s="1"/>
  <c r="Z196" i="4"/>
  <c r="AG196" i="4" s="1"/>
  <c r="X196" i="4"/>
  <c r="Q196" i="1"/>
  <c r="R196" i="1" s="1"/>
  <c r="S35" i="1" l="1"/>
  <c r="Q35" i="1" l="1"/>
  <c r="R35" i="1" s="1"/>
  <c r="A82" i="4"/>
  <c r="B82" i="4"/>
  <c r="C82" i="4"/>
  <c r="D82" i="4"/>
  <c r="E82" i="4"/>
  <c r="F82" i="4"/>
  <c r="G82" i="4"/>
  <c r="H82" i="4"/>
  <c r="I82" i="4"/>
  <c r="J82" i="4"/>
  <c r="K82" i="4" l="1"/>
  <c r="AS82" i="4" l="1"/>
  <c r="AV82" i="4" s="1"/>
  <c r="AN82" i="4"/>
  <c r="AQ82" i="4" s="1"/>
  <c r="AI82" i="4"/>
  <c r="AL82" i="4" s="1"/>
  <c r="M82" i="4"/>
  <c r="X82" i="4" s="1"/>
  <c r="Z82" i="4"/>
  <c r="AG82" i="4" s="1"/>
  <c r="S82" i="1"/>
  <c r="Q82" i="1" l="1"/>
  <c r="R82" i="1" s="1"/>
  <c r="A57" i="4" l="1"/>
  <c r="B57" i="4"/>
  <c r="C57" i="4"/>
  <c r="D57" i="4"/>
  <c r="E57" i="4"/>
  <c r="F57" i="4"/>
  <c r="G57" i="4"/>
  <c r="H57" i="4"/>
  <c r="I57" i="4"/>
  <c r="J57" i="4"/>
  <c r="A58" i="4"/>
  <c r="B58" i="4"/>
  <c r="C58" i="4"/>
  <c r="D58" i="4"/>
  <c r="E58" i="4"/>
  <c r="F58" i="4"/>
  <c r="G58" i="4"/>
  <c r="H58" i="4"/>
  <c r="I58" i="4"/>
  <c r="J58" i="4"/>
  <c r="A59" i="4"/>
  <c r="B59" i="4"/>
  <c r="C59" i="4"/>
  <c r="D59" i="4"/>
  <c r="E59" i="4"/>
  <c r="F59" i="4"/>
  <c r="G59" i="4"/>
  <c r="H59" i="4"/>
  <c r="I59" i="4"/>
  <c r="J59" i="4"/>
  <c r="A60" i="4"/>
  <c r="B60" i="4"/>
  <c r="C60" i="4"/>
  <c r="D60" i="4"/>
  <c r="E60" i="4"/>
  <c r="F60" i="4"/>
  <c r="G60" i="4"/>
  <c r="H60" i="4"/>
  <c r="I60" i="4"/>
  <c r="J60" i="4"/>
  <c r="A61" i="4"/>
  <c r="B61" i="4"/>
  <c r="C61" i="4"/>
  <c r="D61" i="4"/>
  <c r="E61" i="4"/>
  <c r="F61" i="4"/>
  <c r="G61" i="4"/>
  <c r="H61" i="4"/>
  <c r="I61" i="4"/>
  <c r="J61" i="4"/>
  <c r="A62" i="4"/>
  <c r="B62" i="4"/>
  <c r="C62" i="4"/>
  <c r="D62" i="4"/>
  <c r="E62" i="4"/>
  <c r="F62" i="4"/>
  <c r="G62" i="4"/>
  <c r="H62" i="4"/>
  <c r="I62" i="4"/>
  <c r="J62" i="4"/>
  <c r="A63" i="4"/>
  <c r="B63" i="4"/>
  <c r="C63" i="4"/>
  <c r="D63" i="4"/>
  <c r="E63" i="4"/>
  <c r="F63" i="4"/>
  <c r="G63" i="4"/>
  <c r="H63" i="4"/>
  <c r="I63" i="4"/>
  <c r="J63" i="4"/>
  <c r="A64" i="4"/>
  <c r="B64" i="4"/>
  <c r="C64" i="4"/>
  <c r="D64" i="4"/>
  <c r="E64" i="4"/>
  <c r="F64" i="4"/>
  <c r="G64" i="4"/>
  <c r="H64" i="4"/>
  <c r="I64" i="4"/>
  <c r="J64" i="4"/>
  <c r="A65" i="4"/>
  <c r="B65" i="4"/>
  <c r="C65" i="4"/>
  <c r="D65" i="4"/>
  <c r="E65" i="4"/>
  <c r="F65" i="4"/>
  <c r="G65" i="4"/>
  <c r="H65" i="4"/>
  <c r="I65" i="4"/>
  <c r="J65" i="4"/>
  <c r="A66" i="4"/>
  <c r="B66" i="4"/>
  <c r="C66" i="4"/>
  <c r="D66" i="4"/>
  <c r="E66" i="4"/>
  <c r="F66" i="4"/>
  <c r="G66" i="4"/>
  <c r="H66" i="4"/>
  <c r="I66" i="4"/>
  <c r="J66" i="4"/>
  <c r="A67" i="4"/>
  <c r="B67" i="4"/>
  <c r="C67" i="4"/>
  <c r="D67" i="4"/>
  <c r="E67" i="4"/>
  <c r="F67" i="4"/>
  <c r="G67" i="4"/>
  <c r="H67" i="4"/>
  <c r="I67" i="4"/>
  <c r="J67" i="4"/>
  <c r="A68" i="4"/>
  <c r="B68" i="4"/>
  <c r="C68" i="4"/>
  <c r="D68" i="4"/>
  <c r="E68" i="4"/>
  <c r="F68" i="4"/>
  <c r="G68" i="4"/>
  <c r="H68" i="4"/>
  <c r="I68" i="4"/>
  <c r="J68" i="4"/>
  <c r="A69" i="4"/>
  <c r="B69" i="4"/>
  <c r="C69" i="4"/>
  <c r="D69" i="4"/>
  <c r="E69" i="4"/>
  <c r="F69" i="4"/>
  <c r="G69" i="4"/>
  <c r="H69" i="4"/>
  <c r="I69" i="4"/>
  <c r="J69" i="4"/>
  <c r="A70" i="4"/>
  <c r="B70" i="4"/>
  <c r="C70" i="4"/>
  <c r="D70" i="4"/>
  <c r="E70" i="4"/>
  <c r="F70" i="4"/>
  <c r="G70" i="4"/>
  <c r="H70" i="4"/>
  <c r="I70" i="4"/>
  <c r="J70" i="4"/>
  <c r="A71" i="4"/>
  <c r="B71" i="4"/>
  <c r="C71" i="4"/>
  <c r="D71" i="4"/>
  <c r="E71" i="4"/>
  <c r="F71" i="4"/>
  <c r="G71" i="4"/>
  <c r="H71" i="4"/>
  <c r="I71" i="4"/>
  <c r="J71" i="4"/>
  <c r="A72" i="4"/>
  <c r="B72" i="4"/>
  <c r="C72" i="4"/>
  <c r="D72" i="4"/>
  <c r="E72" i="4"/>
  <c r="F72" i="4"/>
  <c r="G72" i="4"/>
  <c r="H72" i="4"/>
  <c r="I72" i="4"/>
  <c r="J72" i="4"/>
  <c r="A73" i="4"/>
  <c r="B73" i="4"/>
  <c r="C73" i="4"/>
  <c r="D73" i="4"/>
  <c r="E73" i="4"/>
  <c r="F73" i="4"/>
  <c r="G73" i="4"/>
  <c r="H73" i="4"/>
  <c r="I73" i="4"/>
  <c r="J73" i="4"/>
  <c r="M138" i="4" l="1"/>
  <c r="W19" i="8" l="1"/>
  <c r="X19" i="8"/>
  <c r="A219" i="4" l="1"/>
  <c r="B219" i="4"/>
  <c r="C219" i="4"/>
  <c r="D219" i="4"/>
  <c r="E219" i="4"/>
  <c r="F219" i="4"/>
  <c r="G219" i="4"/>
  <c r="H219" i="4"/>
  <c r="I219" i="4"/>
  <c r="J219" i="4"/>
  <c r="A220" i="4"/>
  <c r="B220" i="4"/>
  <c r="C220" i="4"/>
  <c r="D220" i="4"/>
  <c r="E220" i="4"/>
  <c r="F220" i="4"/>
  <c r="G220" i="4"/>
  <c r="H220" i="4"/>
  <c r="I220" i="4"/>
  <c r="J220" i="4"/>
  <c r="A221" i="4"/>
  <c r="B221" i="4"/>
  <c r="C221" i="4"/>
  <c r="D221" i="4"/>
  <c r="E221" i="4"/>
  <c r="F221" i="4"/>
  <c r="G221" i="4"/>
  <c r="H221" i="4"/>
  <c r="I221" i="4"/>
  <c r="J221" i="4"/>
  <c r="A222" i="4"/>
  <c r="B222" i="4"/>
  <c r="C222" i="4"/>
  <c r="D222" i="4"/>
  <c r="E222" i="4"/>
  <c r="F222" i="4"/>
  <c r="G222" i="4"/>
  <c r="H222" i="4"/>
  <c r="I222" i="4"/>
  <c r="J222" i="4"/>
  <c r="A223" i="4"/>
  <c r="B223" i="4"/>
  <c r="C223" i="4"/>
  <c r="D223" i="4"/>
  <c r="E223" i="4"/>
  <c r="F223" i="4"/>
  <c r="G223" i="4"/>
  <c r="H223" i="4"/>
  <c r="I223" i="4"/>
  <c r="J223" i="4"/>
  <c r="A100" i="4"/>
  <c r="B100" i="4"/>
  <c r="C100" i="4"/>
  <c r="D100" i="4"/>
  <c r="E100" i="4"/>
  <c r="F100" i="4"/>
  <c r="G100" i="4"/>
  <c r="H100" i="4"/>
  <c r="I100" i="4"/>
  <c r="J100" i="4"/>
  <c r="F153" i="5"/>
  <c r="H153" i="5" s="1"/>
  <c r="G153" i="5"/>
  <c r="I153" i="5" s="1"/>
  <c r="L153" i="5"/>
  <c r="M153" i="5" s="1"/>
  <c r="K153" i="5" l="1"/>
  <c r="J153" i="5"/>
  <c r="S100" i="1" l="1"/>
  <c r="Q100" i="1" l="1"/>
  <c r="R100" i="1" s="1"/>
  <c r="S88" i="1" l="1"/>
  <c r="H98" i="4" l="1"/>
  <c r="H99" i="4"/>
  <c r="H101" i="4"/>
  <c r="S87" i="1" l="1"/>
  <c r="Q87" i="1" s="1"/>
  <c r="R87" i="1" s="1"/>
  <c r="U18" i="8"/>
  <c r="Q88" i="1"/>
  <c r="R88" i="1" s="1"/>
  <c r="S102" i="1"/>
  <c r="Q102" i="1" s="1"/>
  <c r="R102" i="1" s="1"/>
  <c r="S98" i="1" l="1"/>
  <c r="Q98" i="1" s="1"/>
  <c r="R98" i="1" s="1"/>
  <c r="S101" i="1"/>
  <c r="Q101" i="1" s="1"/>
  <c r="R101" i="1" s="1"/>
  <c r="S99" i="1" l="1"/>
  <c r="Q99" i="1" s="1"/>
  <c r="R99" i="1" s="1"/>
  <c r="A98" i="4" l="1"/>
  <c r="B98" i="4"/>
  <c r="C98" i="4"/>
  <c r="D98" i="4"/>
  <c r="E98" i="4"/>
  <c r="F98" i="4"/>
  <c r="G98" i="4"/>
  <c r="I98" i="4"/>
  <c r="J98" i="4"/>
  <c r="A99" i="4"/>
  <c r="B99" i="4"/>
  <c r="C99" i="4"/>
  <c r="D99" i="4"/>
  <c r="E99" i="4"/>
  <c r="F99" i="4"/>
  <c r="G99" i="4"/>
  <c r="I99" i="4"/>
  <c r="J99" i="4"/>
  <c r="A101" i="4"/>
  <c r="B101" i="4"/>
  <c r="C101" i="4"/>
  <c r="D101" i="4"/>
  <c r="E101" i="4"/>
  <c r="F101" i="4"/>
  <c r="G101" i="4"/>
  <c r="I101" i="4"/>
  <c r="J101" i="4"/>
  <c r="A102" i="4"/>
  <c r="B102" i="4"/>
  <c r="C102" i="4"/>
  <c r="D102" i="4"/>
  <c r="E102" i="4"/>
  <c r="F102" i="4"/>
  <c r="G102" i="4"/>
  <c r="H102" i="4"/>
  <c r="I102" i="4"/>
  <c r="J102" i="4"/>
  <c r="A103" i="4"/>
  <c r="B103" i="4"/>
  <c r="C103" i="4"/>
  <c r="D103" i="4"/>
  <c r="E103" i="4"/>
  <c r="F103" i="4"/>
  <c r="G103" i="4"/>
  <c r="H103" i="4"/>
  <c r="I103" i="4"/>
  <c r="J103" i="4"/>
  <c r="A87" i="4"/>
  <c r="B87" i="4"/>
  <c r="C87" i="4"/>
  <c r="D87" i="4"/>
  <c r="E87" i="4"/>
  <c r="F87" i="4"/>
  <c r="G87" i="4"/>
  <c r="H87" i="4"/>
  <c r="I87" i="4"/>
  <c r="J87" i="4"/>
  <c r="A88" i="4"/>
  <c r="B88" i="4"/>
  <c r="C88" i="4"/>
  <c r="D88" i="4"/>
  <c r="E88" i="4"/>
  <c r="F88" i="4"/>
  <c r="G88" i="4"/>
  <c r="H88" i="4"/>
  <c r="I88" i="4"/>
  <c r="J88" i="4"/>
  <c r="K88" i="4"/>
  <c r="V31" i="8"/>
  <c r="W31" i="8"/>
  <c r="X31" i="8"/>
  <c r="T18" i="8"/>
  <c r="T22" i="8"/>
  <c r="V22" i="8"/>
  <c r="H22" i="8"/>
  <c r="G22" i="8" s="1"/>
  <c r="I22" i="8"/>
  <c r="J22" i="8"/>
  <c r="K22" i="8"/>
  <c r="L22" i="8"/>
  <c r="M22" i="8"/>
  <c r="J23" i="8"/>
  <c r="L23" i="8"/>
  <c r="M23" i="8"/>
  <c r="K24" i="8"/>
  <c r="L24" i="8"/>
  <c r="M24" i="8"/>
  <c r="H25" i="8"/>
  <c r="G25" i="8" s="1"/>
  <c r="I25" i="8"/>
  <c r="J25" i="8"/>
  <c r="K25" i="8"/>
  <c r="L25" i="8"/>
  <c r="M25" i="8"/>
  <c r="K26" i="8"/>
  <c r="L26" i="8"/>
  <c r="M26" i="8"/>
  <c r="J27" i="8"/>
  <c r="K27" i="8"/>
  <c r="M27" i="8"/>
  <c r="K28" i="8"/>
  <c r="L28" i="8"/>
  <c r="M28" i="8"/>
  <c r="J29" i="8"/>
  <c r="K29" i="8"/>
  <c r="M29" i="8"/>
  <c r="J30" i="8"/>
  <c r="K30" i="8"/>
  <c r="M30" i="8"/>
  <c r="J31" i="8"/>
  <c r="K31" i="8"/>
  <c r="M31" i="8"/>
  <c r="K32" i="8"/>
  <c r="L32" i="8"/>
  <c r="M32" i="8"/>
  <c r="K33" i="8"/>
  <c r="L33" i="8"/>
  <c r="M33" i="8"/>
  <c r="J34" i="8"/>
  <c r="K34" i="8"/>
  <c r="M34" i="8"/>
  <c r="J35" i="8"/>
  <c r="K35" i="8"/>
  <c r="M35" i="8"/>
  <c r="J36" i="8"/>
  <c r="K36" i="8"/>
  <c r="M36" i="8"/>
  <c r="J37" i="8"/>
  <c r="K37" i="8"/>
  <c r="M37" i="8"/>
  <c r="J38" i="8"/>
  <c r="K38" i="8"/>
  <c r="M38" i="8"/>
  <c r="K39" i="8"/>
  <c r="L39" i="8"/>
  <c r="M39" i="8"/>
  <c r="K40" i="8"/>
  <c r="L40" i="8"/>
  <c r="M40" i="8"/>
  <c r="J41" i="8"/>
  <c r="K41" i="8"/>
  <c r="L41" i="8"/>
  <c r="L204" i="5" l="1"/>
  <c r="M204" i="5" s="1"/>
  <c r="G204" i="5"/>
  <c r="V18" i="8"/>
  <c r="X18" i="8" s="1"/>
  <c r="X10" i="8" s="1"/>
  <c r="AN88" i="4"/>
  <c r="AQ88" i="4" s="1"/>
  <c r="AI88" i="4"/>
  <c r="AL88" i="4" s="1"/>
  <c r="AS88" i="4"/>
  <c r="AV88" i="4" s="1"/>
  <c r="M88" i="4"/>
  <c r="X88" i="4" s="1"/>
  <c r="Z88" i="4"/>
  <c r="AG88" i="4" s="1"/>
  <c r="S22" i="8"/>
  <c r="S18" i="8"/>
  <c r="W18" i="8" s="1"/>
  <c r="W10" i="8" s="1"/>
  <c r="F204" i="5" l="1"/>
  <c r="I204" i="5"/>
  <c r="K204" i="5"/>
  <c r="H204" i="5" l="1"/>
  <c r="J204" i="5"/>
  <c r="A89" i="4" l="1"/>
  <c r="B89" i="4"/>
  <c r="C89" i="4"/>
  <c r="D89" i="4"/>
  <c r="E89" i="4"/>
  <c r="F89" i="4"/>
  <c r="G89" i="4"/>
  <c r="H89" i="4"/>
  <c r="I89" i="4"/>
  <c r="J89" i="4"/>
  <c r="S89" i="1" l="1"/>
  <c r="Q89" i="1" s="1"/>
  <c r="R89" i="1" l="1"/>
  <c r="S212" i="1" l="1"/>
  <c r="A96" i="4" l="1"/>
  <c r="B96" i="4"/>
  <c r="C96" i="4"/>
  <c r="D96" i="4"/>
  <c r="E96" i="4"/>
  <c r="F96" i="4"/>
  <c r="G96" i="4"/>
  <c r="H96" i="4"/>
  <c r="I96" i="4"/>
  <c r="J96" i="4"/>
  <c r="L205" i="5" l="1"/>
  <c r="M205" i="5" s="1"/>
  <c r="S96" i="1"/>
  <c r="Q96" i="1" s="1"/>
  <c r="R96" i="1" l="1"/>
  <c r="S58" i="1" l="1"/>
  <c r="A34" i="4" l="1"/>
  <c r="B34" i="4"/>
  <c r="C34" i="4"/>
  <c r="D34" i="4"/>
  <c r="E34" i="4"/>
  <c r="F34" i="4"/>
  <c r="G34" i="4"/>
  <c r="H34" i="4"/>
  <c r="I34" i="4"/>
  <c r="J34" i="4"/>
  <c r="K11" i="8"/>
  <c r="L11" i="8"/>
  <c r="M11" i="8"/>
  <c r="L202" i="5" l="1"/>
  <c r="M202" i="5" s="1"/>
  <c r="G202" i="5"/>
  <c r="L203" i="5"/>
  <c r="M203" i="5" s="1"/>
  <c r="F202" i="5"/>
  <c r="G203" i="5"/>
  <c r="F203" i="5"/>
  <c r="H202" i="5" l="1"/>
  <c r="J202" i="5"/>
  <c r="J203" i="5"/>
  <c r="H203" i="5"/>
  <c r="K203" i="5"/>
  <c r="I203" i="5"/>
  <c r="I202" i="5"/>
  <c r="K202" i="5"/>
  <c r="S34" i="1"/>
  <c r="U9" i="8"/>
  <c r="J11" i="8"/>
  <c r="I11" i="8"/>
  <c r="T9" i="8"/>
  <c r="Q34" i="1" l="1"/>
  <c r="R34" i="1" s="1"/>
  <c r="H11" i="8" l="1"/>
  <c r="G11" i="8" s="1"/>
  <c r="S9" i="8" l="1"/>
  <c r="A211" i="4" l="1"/>
  <c r="B211" i="4"/>
  <c r="C211" i="4"/>
  <c r="D211" i="4"/>
  <c r="E211" i="4"/>
  <c r="F211" i="4"/>
  <c r="G211" i="4"/>
  <c r="H211" i="4"/>
  <c r="I211" i="4"/>
  <c r="J211" i="4"/>
  <c r="A212" i="4"/>
  <c r="B212" i="4"/>
  <c r="C212" i="4"/>
  <c r="D212" i="4"/>
  <c r="E212" i="4"/>
  <c r="F212" i="4"/>
  <c r="G212" i="4"/>
  <c r="H212" i="4"/>
  <c r="I212" i="4"/>
  <c r="J212" i="4"/>
  <c r="A213" i="4"/>
  <c r="B213" i="4"/>
  <c r="C213" i="4"/>
  <c r="D213" i="4"/>
  <c r="E213" i="4"/>
  <c r="F213" i="4"/>
  <c r="G213" i="4"/>
  <c r="H213" i="4"/>
  <c r="I213" i="4"/>
  <c r="J213" i="4"/>
  <c r="K213" i="4"/>
  <c r="AS213" i="4" l="1"/>
  <c r="AV213" i="4" s="1"/>
  <c r="AI213" i="4"/>
  <c r="AL213" i="4" s="1"/>
  <c r="M213" i="4"/>
  <c r="X213" i="4" s="1"/>
  <c r="AN213" i="4"/>
  <c r="AQ213" i="4" s="1"/>
  <c r="Z213" i="4"/>
  <c r="AG213" i="4" s="1"/>
  <c r="K212" i="4"/>
  <c r="S211" i="1"/>
  <c r="S213" i="1"/>
  <c r="AS212" i="4" l="1"/>
  <c r="AV212" i="4" s="1"/>
  <c r="AI212" i="4"/>
  <c r="AL212" i="4" s="1"/>
  <c r="M212" i="4"/>
  <c r="X212" i="4" s="1"/>
  <c r="AN212" i="4"/>
  <c r="AQ212" i="4" s="1"/>
  <c r="Z212" i="4"/>
  <c r="AG212" i="4" s="1"/>
  <c r="Q213" i="1"/>
  <c r="R213" i="1" s="1"/>
  <c r="Q212" i="1"/>
  <c r="R212" i="1" s="1"/>
  <c r="Q211" i="1"/>
  <c r="R211" i="1" s="1"/>
  <c r="Q58" i="1"/>
  <c r="R58" i="1" s="1"/>
  <c r="A76" i="4" l="1"/>
  <c r="B76" i="4"/>
  <c r="C76" i="4"/>
  <c r="D76" i="4"/>
  <c r="E76" i="4"/>
  <c r="F76" i="4"/>
  <c r="G76" i="4"/>
  <c r="H76" i="4"/>
  <c r="I76" i="4"/>
  <c r="J76" i="4"/>
  <c r="S76" i="1" l="1"/>
  <c r="Q76" i="1" l="1"/>
  <c r="R76" i="1" s="1"/>
  <c r="E36" i="12" l="1"/>
  <c r="D36" i="12"/>
  <c r="C36" i="12"/>
  <c r="M35" i="12"/>
  <c r="B37" i="12" l="1"/>
  <c r="I33" i="8" l="1"/>
  <c r="J33" i="8"/>
  <c r="S157" i="1"/>
  <c r="Q157" i="1" l="1"/>
  <c r="R157" i="1" l="1"/>
  <c r="H33" i="8"/>
  <c r="G33" i="8" s="1"/>
  <c r="A208" i="4" l="1"/>
  <c r="B208" i="4"/>
  <c r="C208" i="4"/>
  <c r="D208" i="4"/>
  <c r="E208" i="4"/>
  <c r="F208" i="4"/>
  <c r="G208" i="4"/>
  <c r="H208" i="4"/>
  <c r="I208" i="4"/>
  <c r="J208" i="4"/>
  <c r="T33" i="8" l="1"/>
  <c r="U33" i="8"/>
  <c r="I40" i="8"/>
  <c r="J40" i="8"/>
  <c r="S208" i="1"/>
  <c r="Q208" i="1" l="1"/>
  <c r="R208" i="1" l="1"/>
  <c r="H40" i="8"/>
  <c r="G40" i="8" l="1"/>
  <c r="S33" i="8"/>
  <c r="A36" i="4" l="1"/>
  <c r="B36" i="4"/>
  <c r="C36" i="4"/>
  <c r="D36" i="4"/>
  <c r="E36" i="4"/>
  <c r="F36" i="4"/>
  <c r="G36" i="4"/>
  <c r="H36" i="4"/>
  <c r="I36" i="4"/>
  <c r="J36" i="4"/>
  <c r="S36" i="1" l="1"/>
  <c r="Q36" i="1" l="1"/>
  <c r="R36" i="1" s="1"/>
  <c r="A97" i="4" l="1"/>
  <c r="B97" i="4"/>
  <c r="C97" i="4"/>
  <c r="D97" i="4"/>
  <c r="E97" i="4"/>
  <c r="F97" i="4"/>
  <c r="G97" i="4"/>
  <c r="H97" i="4"/>
  <c r="I97" i="4"/>
  <c r="J97" i="4"/>
  <c r="L206" i="5" l="1"/>
  <c r="M206" i="5" s="1"/>
  <c r="K57" i="4"/>
  <c r="I24" i="8" l="1"/>
  <c r="J24" i="8"/>
  <c r="S97" i="1"/>
  <c r="Q97" i="1" s="1"/>
  <c r="H24" i="8" s="1"/>
  <c r="G24" i="8" s="1"/>
  <c r="T21" i="8"/>
  <c r="U21" i="8"/>
  <c r="U19" i="8" s="1"/>
  <c r="R97" i="1" l="1"/>
  <c r="S21" i="8" l="1"/>
  <c r="L15" i="8" l="1"/>
  <c r="M15" i="8"/>
  <c r="J15" i="8" l="1"/>
  <c r="K15" i="8"/>
  <c r="I15" i="8"/>
  <c r="H15" i="8" l="1"/>
  <c r="G15" i="8" s="1"/>
  <c r="S41" i="1" l="1"/>
  <c r="K62" i="4"/>
  <c r="K63" i="4"/>
  <c r="K64" i="4"/>
  <c r="K66" i="4"/>
  <c r="K68" i="4"/>
  <c r="K73" i="4"/>
  <c r="M73" i="4" s="1"/>
  <c r="S103" i="1"/>
  <c r="K101" i="4" l="1"/>
  <c r="K100" i="4"/>
  <c r="K58" i="4"/>
  <c r="AI58" i="4" s="1"/>
  <c r="AL58" i="4" s="1"/>
  <c r="S138" i="1"/>
  <c r="K211" i="4"/>
  <c r="K99" i="4"/>
  <c r="K89" i="4"/>
  <c r="K35" i="4"/>
  <c r="K72" i="4"/>
  <c r="M72" i="4" s="1"/>
  <c r="K98" i="4"/>
  <c r="K102" i="4"/>
  <c r="S39" i="1"/>
  <c r="S125" i="1"/>
  <c r="S178" i="1"/>
  <c r="S199" i="1"/>
  <c r="S198" i="1"/>
  <c r="K71" i="4"/>
  <c r="M71" i="4" s="1"/>
  <c r="K60" i="4"/>
  <c r="K70" i="4"/>
  <c r="M70" i="4" s="1"/>
  <c r="K59" i="4"/>
  <c r="K69" i="4"/>
  <c r="K61" i="4"/>
  <c r="K67" i="4"/>
  <c r="K65" i="4"/>
  <c r="S26" i="1"/>
  <c r="K219" i="4"/>
  <c r="S215" i="1"/>
  <c r="S216" i="1"/>
  <c r="K87" i="4"/>
  <c r="Z87" i="4" s="1"/>
  <c r="AG87" i="4" s="1"/>
  <c r="K223" i="4"/>
  <c r="K222" i="4"/>
  <c r="K221" i="4"/>
  <c r="K220" i="4"/>
  <c r="K103" i="4"/>
  <c r="X103" i="4" s="1"/>
  <c r="L35" i="8"/>
  <c r="I35" i="8"/>
  <c r="I36" i="8"/>
  <c r="L36" i="8"/>
  <c r="M41" i="8"/>
  <c r="I41" i="8"/>
  <c r="I38" i="8"/>
  <c r="L38" i="8"/>
  <c r="L37" i="8"/>
  <c r="I37" i="8"/>
  <c r="I23" i="8"/>
  <c r="K23" i="8"/>
  <c r="I28" i="8"/>
  <c r="J28" i="8"/>
  <c r="I32" i="8"/>
  <c r="J32" i="8"/>
  <c r="I34" i="8"/>
  <c r="L34" i="8"/>
  <c r="I26" i="8"/>
  <c r="J26" i="8"/>
  <c r="I30" i="8"/>
  <c r="L30" i="8"/>
  <c r="L27" i="8"/>
  <c r="I27" i="8"/>
  <c r="L31" i="8"/>
  <c r="I31" i="8"/>
  <c r="L29" i="8"/>
  <c r="I29" i="8"/>
  <c r="K96" i="4"/>
  <c r="AS96" i="4" s="1"/>
  <c r="AV96" i="4" s="1"/>
  <c r="K34" i="4"/>
  <c r="S194" i="1"/>
  <c r="K208" i="4"/>
  <c r="AS208" i="4" s="1"/>
  <c r="AV208" i="4" s="1"/>
  <c r="S149" i="1"/>
  <c r="S23" i="1"/>
  <c r="S45" i="1"/>
  <c r="S85" i="1"/>
  <c r="K36" i="4"/>
  <c r="K97" i="4"/>
  <c r="M97" i="4" s="1"/>
  <c r="K76" i="4"/>
  <c r="M76" i="4" s="1"/>
  <c r="AS89" i="4" l="1"/>
  <c r="AV89" i="4" s="1"/>
  <c r="AI89" i="4"/>
  <c r="AL89" i="4" s="1"/>
  <c r="Z89" i="4"/>
  <c r="AG89" i="4" s="1"/>
  <c r="M89" i="4"/>
  <c r="X89" i="4" s="1"/>
  <c r="AN89" i="4"/>
  <c r="AQ89" i="4" s="1"/>
  <c r="AG35" i="4"/>
  <c r="X35" i="4"/>
  <c r="AS35" i="4"/>
  <c r="AV35" i="4" s="1"/>
  <c r="AN35" i="4"/>
  <c r="AQ35" i="4" s="1"/>
  <c r="AI35" i="4"/>
  <c r="AL35" i="4" s="1"/>
  <c r="Z99" i="4"/>
  <c r="AG99" i="4" s="1"/>
  <c r="AS99" i="4"/>
  <c r="AV99" i="4" s="1"/>
  <c r="AI99" i="4"/>
  <c r="AL99" i="4" s="1"/>
  <c r="AN99" i="4"/>
  <c r="AQ99" i="4" s="1"/>
  <c r="M99" i="4"/>
  <c r="X99" i="4" s="1"/>
  <c r="AS211" i="4"/>
  <c r="AV211" i="4" s="1"/>
  <c r="AN211" i="4"/>
  <c r="AQ211" i="4" s="1"/>
  <c r="Z211" i="4"/>
  <c r="AG211" i="4" s="1"/>
  <c r="AI211" i="4"/>
  <c r="AL211" i="4" s="1"/>
  <c r="X211" i="4"/>
  <c r="AS102" i="4"/>
  <c r="AV102" i="4" s="1"/>
  <c r="AI102" i="4"/>
  <c r="AL102" i="4" s="1"/>
  <c r="M102" i="4"/>
  <c r="AN102" i="4"/>
  <c r="AQ102" i="4" s="1"/>
  <c r="Z102" i="4"/>
  <c r="AG102" i="4" s="1"/>
  <c r="AS100" i="4"/>
  <c r="AV100" i="4" s="1"/>
  <c r="AN100" i="4"/>
  <c r="AQ100" i="4" s="1"/>
  <c r="M100" i="4"/>
  <c r="X100" i="4" s="1"/>
  <c r="AI100" i="4"/>
  <c r="AL100" i="4" s="1"/>
  <c r="Z100" i="4"/>
  <c r="AG100" i="4" s="1"/>
  <c r="AS98" i="4"/>
  <c r="AV98" i="4" s="1"/>
  <c r="Z98" i="4"/>
  <c r="AG98" i="4" s="1"/>
  <c r="X98" i="4"/>
  <c r="AN98" i="4"/>
  <c r="AQ98" i="4" s="1"/>
  <c r="AI98" i="4"/>
  <c r="AL98" i="4" s="1"/>
  <c r="M101" i="4"/>
  <c r="X101" i="4" s="1"/>
  <c r="AN101" i="4"/>
  <c r="AQ101" i="4" s="1"/>
  <c r="Z101" i="4"/>
  <c r="AG101" i="4" s="1"/>
  <c r="AS101" i="4"/>
  <c r="AV101" i="4" s="1"/>
  <c r="AI101" i="4"/>
  <c r="AL101" i="4" s="1"/>
  <c r="AN36" i="4"/>
  <c r="AQ36" i="4" s="1"/>
  <c r="Z36" i="4"/>
  <c r="AG36" i="4" s="1"/>
  <c r="AI34" i="4"/>
  <c r="AL34" i="4" s="1"/>
  <c r="Z34" i="4"/>
  <c r="AG34" i="4" s="1"/>
  <c r="AS87" i="4"/>
  <c r="AV87" i="4" s="1"/>
  <c r="AI87" i="4"/>
  <c r="AL87" i="4" s="1"/>
  <c r="AN87" i="4"/>
  <c r="AQ87" i="4" s="1"/>
  <c r="M87" i="4"/>
  <c r="X87" i="4" s="1"/>
  <c r="X97" i="4"/>
  <c r="AN58" i="4"/>
  <c r="AQ58" i="4" s="1"/>
  <c r="AS58" i="4"/>
  <c r="AV58" i="4" s="1"/>
  <c r="J39" i="8"/>
  <c r="I39" i="8"/>
  <c r="Z58" i="4"/>
  <c r="AG58" i="4" s="1"/>
  <c r="AS34" i="4"/>
  <c r="AV34" i="4" s="1"/>
  <c r="AN96" i="4"/>
  <c r="AQ96" i="4" s="1"/>
  <c r="Z96" i="4"/>
  <c r="AG96" i="4" s="1"/>
  <c r="X34" i="4"/>
  <c r="M96" i="4"/>
  <c r="AN34" i="4"/>
  <c r="AQ34" i="4" s="1"/>
  <c r="AI96" i="4"/>
  <c r="AL96" i="4" s="1"/>
  <c r="M208" i="4"/>
  <c r="Z208" i="4"/>
  <c r="AI208" i="4"/>
  <c r="AN208" i="4"/>
  <c r="AQ208" i="4" s="1"/>
  <c r="AS36" i="4"/>
  <c r="AV36" i="4" s="1"/>
  <c r="AS97" i="4"/>
  <c r="AV97" i="4" s="1"/>
  <c r="M36" i="4"/>
  <c r="X36" i="4" s="1"/>
  <c r="AI36" i="4"/>
  <c r="AL36" i="4" s="1"/>
  <c r="Z97" i="4"/>
  <c r="AG97" i="4" s="1"/>
  <c r="AI97" i="4"/>
  <c r="AL97" i="4" s="1"/>
  <c r="AN97" i="4"/>
  <c r="AQ97" i="4" s="1"/>
  <c r="X58" i="4"/>
  <c r="Z76" i="4"/>
  <c r="AG76" i="4" s="1"/>
  <c r="AI76" i="4"/>
  <c r="AL76" i="4" s="1"/>
  <c r="X76" i="4"/>
  <c r="AS76" i="4"/>
  <c r="AV76" i="4" s="1"/>
  <c r="AN76" i="4"/>
  <c r="AQ76" i="4" s="1"/>
  <c r="F206" i="5" l="1"/>
  <c r="J206" i="5" s="1"/>
  <c r="X102" i="4"/>
  <c r="G206" i="5"/>
  <c r="F205" i="5"/>
  <c r="H205" i="5" s="1"/>
  <c r="G205" i="5"/>
  <c r="AG208" i="4"/>
  <c r="AL208" i="4"/>
  <c r="X96" i="4"/>
  <c r="X208" i="4"/>
  <c r="H206" i="5" l="1"/>
  <c r="J205" i="5"/>
  <c r="K206" i="5"/>
  <c r="I206" i="5"/>
  <c r="I205" i="5"/>
  <c r="K205" i="5"/>
  <c r="A79" i="4" l="1"/>
  <c r="B79" i="4"/>
  <c r="C79" i="4"/>
  <c r="D79" i="4"/>
  <c r="E79" i="4"/>
  <c r="F79" i="4"/>
  <c r="G79" i="4"/>
  <c r="H79" i="4"/>
  <c r="I79" i="4"/>
  <c r="J79" i="4"/>
  <c r="K79" i="4"/>
  <c r="AI79" i="4" s="1"/>
  <c r="AL79" i="4" s="1"/>
  <c r="A80" i="4"/>
  <c r="B80" i="4"/>
  <c r="C80" i="4"/>
  <c r="D80" i="4"/>
  <c r="E80" i="4"/>
  <c r="F80" i="4"/>
  <c r="G80" i="4"/>
  <c r="H80" i="4"/>
  <c r="I80" i="4"/>
  <c r="J80" i="4"/>
  <c r="K80" i="4"/>
  <c r="S80" i="1"/>
  <c r="Q80" i="1" s="1"/>
  <c r="R80" i="1" s="1"/>
  <c r="S79" i="1"/>
  <c r="Q79" i="1" s="1"/>
  <c r="R79" i="1" s="1"/>
  <c r="A145" i="4"/>
  <c r="B145" i="4"/>
  <c r="C145" i="4"/>
  <c r="D145" i="4"/>
  <c r="E145" i="4"/>
  <c r="F145" i="4"/>
  <c r="G145" i="4"/>
  <c r="H145" i="4"/>
  <c r="I145" i="4"/>
  <c r="J145" i="4"/>
  <c r="K145" i="4"/>
  <c r="AS145" i="4" s="1"/>
  <c r="AV145" i="4" s="1"/>
  <c r="S145" i="1"/>
  <c r="Q145" i="1" s="1"/>
  <c r="R145" i="1" s="1"/>
  <c r="Z80" i="4" l="1"/>
  <c r="AG80" i="4" s="1"/>
  <c r="X80" i="4"/>
  <c r="Z79" i="4"/>
  <c r="AG79" i="4" s="1"/>
  <c r="X79" i="4"/>
  <c r="AS80" i="4"/>
  <c r="AV80" i="4" s="1"/>
  <c r="AN80" i="4"/>
  <c r="AQ80" i="4" s="1"/>
  <c r="AI80" i="4"/>
  <c r="AL80" i="4" s="1"/>
  <c r="AS79" i="4"/>
  <c r="AV79" i="4" s="1"/>
  <c r="AN79" i="4"/>
  <c r="AQ79" i="4" s="1"/>
  <c r="M145" i="4"/>
  <c r="X145" i="4" s="1"/>
  <c r="Z145" i="4"/>
  <c r="AG145" i="4" s="1"/>
  <c r="AI145" i="4"/>
  <c r="AL145" i="4" s="1"/>
  <c r="AQ145" i="4"/>
  <c r="S90" i="1"/>
  <c r="A179" i="4" l="1"/>
  <c r="B179" i="4"/>
  <c r="C179" i="4"/>
  <c r="D179" i="4"/>
  <c r="E179" i="4"/>
  <c r="F179" i="4"/>
  <c r="G179" i="4"/>
  <c r="H179" i="4"/>
  <c r="I179" i="4"/>
  <c r="J179" i="4"/>
  <c r="K179" i="4"/>
  <c r="Z179" i="4" s="1"/>
  <c r="AG179" i="4" s="1"/>
  <c r="S179" i="1"/>
  <c r="Q179" i="1" s="1"/>
  <c r="R179" i="1" s="1"/>
  <c r="S123" i="1" l="1"/>
  <c r="AI179" i="4"/>
  <c r="AL179" i="4" s="1"/>
  <c r="AS179" i="4"/>
  <c r="AV179" i="4" s="1"/>
  <c r="AQ179" i="4"/>
  <c r="X179" i="4"/>
  <c r="D211" i="5" l="1"/>
  <c r="D216" i="5"/>
  <c r="S57" i="1" l="1"/>
  <c r="A178" i="4" l="1"/>
  <c r="B178" i="4"/>
  <c r="C178" i="4"/>
  <c r="D178" i="4"/>
  <c r="E178" i="4"/>
  <c r="F178" i="4"/>
  <c r="G178" i="4"/>
  <c r="H178" i="4"/>
  <c r="I178" i="4"/>
  <c r="J178" i="4"/>
  <c r="K178" i="4"/>
  <c r="AQ178" i="4" s="1"/>
  <c r="Q178" i="1"/>
  <c r="R178" i="1" s="1"/>
  <c r="S177" i="1"/>
  <c r="M178" i="4" l="1"/>
  <c r="X178" i="4" s="1"/>
  <c r="AI178" i="4"/>
  <c r="AL178" i="4" s="1"/>
  <c r="Z178" i="4"/>
  <c r="AG178" i="4" s="1"/>
  <c r="AS178" i="4"/>
  <c r="AV178" i="4" s="1"/>
  <c r="H33" i="4" l="1"/>
  <c r="A111" i="4" l="1"/>
  <c r="B111" i="4"/>
  <c r="C111" i="4"/>
  <c r="D111" i="4"/>
  <c r="E111" i="4"/>
  <c r="F111" i="4"/>
  <c r="G111" i="4"/>
  <c r="H111" i="4"/>
  <c r="I111" i="4"/>
  <c r="J111" i="4"/>
  <c r="K111" i="4"/>
  <c r="AN111" i="4" s="1"/>
  <c r="AQ111" i="4" s="1"/>
  <c r="S111" i="1"/>
  <c r="Q111" i="1" l="1"/>
  <c r="R111" i="1" s="1"/>
  <c r="AS111" i="4"/>
  <c r="AV111" i="4" s="1"/>
  <c r="M111" i="4"/>
  <c r="X111" i="4" s="1"/>
  <c r="AI111" i="4"/>
  <c r="AL111" i="4" s="1"/>
  <c r="Z111" i="4"/>
  <c r="AG111" i="4" s="1"/>
  <c r="A134" i="4" l="1"/>
  <c r="B134" i="4"/>
  <c r="C134" i="4"/>
  <c r="D134" i="4"/>
  <c r="E134" i="4"/>
  <c r="F134" i="4"/>
  <c r="G134" i="4"/>
  <c r="H134" i="4"/>
  <c r="I134" i="4"/>
  <c r="J134" i="4"/>
  <c r="A84" i="4"/>
  <c r="B84" i="4"/>
  <c r="C84" i="4"/>
  <c r="D84" i="4"/>
  <c r="E84" i="4"/>
  <c r="F84" i="4"/>
  <c r="G84" i="4"/>
  <c r="H84" i="4"/>
  <c r="I84" i="4"/>
  <c r="J84" i="4"/>
  <c r="K84" i="4"/>
  <c r="AS84" i="4" s="1"/>
  <c r="AV84" i="4" s="1"/>
  <c r="S84" i="1"/>
  <c r="Q84" i="1" l="1"/>
  <c r="R84" i="1" s="1"/>
  <c r="K134" i="4"/>
  <c r="AS134" i="4" s="1"/>
  <c r="AV134" i="4" s="1"/>
  <c r="S134" i="1"/>
  <c r="M84" i="4"/>
  <c r="X84" i="4" s="1"/>
  <c r="Z84" i="4"/>
  <c r="AG84" i="4" s="1"/>
  <c r="AN84" i="4"/>
  <c r="AQ84" i="4" s="1"/>
  <c r="AI84" i="4"/>
  <c r="AL84" i="4" s="1"/>
  <c r="X134" i="4" l="1"/>
  <c r="Z134" i="4"/>
  <c r="AG134" i="4" s="1"/>
  <c r="AI134" i="4"/>
  <c r="AL134" i="4" s="1"/>
  <c r="AN134" i="4"/>
  <c r="AQ134" i="4" s="1"/>
  <c r="Q134" i="1"/>
  <c r="R134" i="1" s="1"/>
  <c r="M59" i="4" l="1"/>
  <c r="A109" i="4" l="1"/>
  <c r="B109" i="4"/>
  <c r="C109" i="4"/>
  <c r="D109" i="4"/>
  <c r="E109" i="4"/>
  <c r="F109" i="4"/>
  <c r="G109" i="4"/>
  <c r="H109" i="4"/>
  <c r="I109" i="4"/>
  <c r="J109" i="4"/>
  <c r="K109" i="4"/>
  <c r="AS109" i="4" s="1"/>
  <c r="AV109" i="4" s="1"/>
  <c r="X109" i="4" l="1"/>
  <c r="Z109" i="4"/>
  <c r="AG109" i="4" s="1"/>
  <c r="AI109" i="4"/>
  <c r="AL109" i="4" s="1"/>
  <c r="AN109" i="4"/>
  <c r="AQ109" i="4" s="1"/>
  <c r="S109" i="1"/>
  <c r="Q109" i="1" l="1"/>
  <c r="R109" i="1" s="1"/>
  <c r="A205" i="4" l="1"/>
  <c r="B205" i="4"/>
  <c r="C205" i="4"/>
  <c r="D205" i="4"/>
  <c r="E205" i="4"/>
  <c r="F205" i="4"/>
  <c r="G205" i="4"/>
  <c r="H205" i="4"/>
  <c r="I205" i="4"/>
  <c r="J205" i="4"/>
  <c r="K205" i="4"/>
  <c r="S205" i="1"/>
  <c r="A167" i="4"/>
  <c r="B167" i="4"/>
  <c r="C167" i="4"/>
  <c r="D167" i="4"/>
  <c r="E167" i="4"/>
  <c r="F167" i="4"/>
  <c r="G167" i="4"/>
  <c r="H167" i="4"/>
  <c r="I167" i="4"/>
  <c r="J167" i="4"/>
  <c r="K167" i="4"/>
  <c r="AS167" i="4" s="1"/>
  <c r="AV167" i="4" s="1"/>
  <c r="S167" i="1"/>
  <c r="Q205" i="1" l="1"/>
  <c r="R205" i="1" s="1"/>
  <c r="Q167" i="1"/>
  <c r="R167" i="1" s="1"/>
  <c r="M205" i="4"/>
  <c r="X205" i="4" s="1"/>
  <c r="Z205" i="4"/>
  <c r="AG205" i="4" s="1"/>
  <c r="AI205" i="4"/>
  <c r="AL205" i="4" s="1"/>
  <c r="AN205" i="4"/>
  <c r="AQ205" i="4" s="1"/>
  <c r="AS205" i="4"/>
  <c r="AV205" i="4" s="1"/>
  <c r="M167" i="4"/>
  <c r="X167" i="4" s="1"/>
  <c r="Z167" i="4"/>
  <c r="AG167" i="4" s="1"/>
  <c r="AI167" i="4"/>
  <c r="AL167" i="4" s="1"/>
  <c r="AN167" i="4"/>
  <c r="AQ167" i="4" s="1"/>
  <c r="A133" i="4" l="1"/>
  <c r="B133" i="4"/>
  <c r="C133" i="4"/>
  <c r="D133" i="4"/>
  <c r="E133" i="4"/>
  <c r="F133" i="4"/>
  <c r="G133" i="4"/>
  <c r="H133" i="4"/>
  <c r="I133" i="4"/>
  <c r="J133" i="4"/>
  <c r="K133" i="4"/>
  <c r="AN133" i="4" s="1"/>
  <c r="AQ133" i="4" s="1"/>
  <c r="S133" i="1"/>
  <c r="S132" i="1"/>
  <c r="S144" i="1" l="1"/>
  <c r="Q133" i="1"/>
  <c r="R133" i="1" s="1"/>
  <c r="AS133" i="4"/>
  <c r="AV133" i="4" s="1"/>
  <c r="X133" i="4"/>
  <c r="Z133" i="4"/>
  <c r="AG133" i="4" s="1"/>
  <c r="AI133" i="4"/>
  <c r="AL133" i="4" s="1"/>
  <c r="A195" i="4" l="1"/>
  <c r="B195" i="4"/>
  <c r="C195" i="4"/>
  <c r="D195" i="4"/>
  <c r="E195" i="4"/>
  <c r="F195" i="4"/>
  <c r="G195" i="4"/>
  <c r="H195" i="4"/>
  <c r="I195" i="4"/>
  <c r="J195" i="4"/>
  <c r="K195" i="4"/>
  <c r="AQ195" i="4" s="1"/>
  <c r="S195" i="1"/>
  <c r="Q195" i="1" l="1"/>
  <c r="R195" i="1" s="1"/>
  <c r="AI195" i="4"/>
  <c r="AL195" i="4" s="1"/>
  <c r="AS195" i="4"/>
  <c r="AV195" i="4" s="1"/>
  <c r="X195" i="4"/>
  <c r="Z195" i="4"/>
  <c r="AG195" i="4" s="1"/>
  <c r="A85" i="4"/>
  <c r="B85" i="4"/>
  <c r="C85" i="4"/>
  <c r="D85" i="4"/>
  <c r="E85" i="4"/>
  <c r="F85" i="4"/>
  <c r="G85" i="4"/>
  <c r="H85" i="4"/>
  <c r="I85" i="4"/>
  <c r="J85" i="4"/>
  <c r="K85" i="4"/>
  <c r="Q85" i="1" l="1"/>
  <c r="R85" i="1" s="1"/>
  <c r="Z85" i="4"/>
  <c r="AG85" i="4" s="1"/>
  <c r="AS85" i="4"/>
  <c r="AV85" i="4" s="1"/>
  <c r="M85" i="4"/>
  <c r="X85" i="4" s="1"/>
  <c r="AN85" i="4"/>
  <c r="AQ85" i="4" s="1"/>
  <c r="AI85" i="4"/>
  <c r="AL85" i="4" s="1"/>
  <c r="I83" i="4" l="1"/>
  <c r="A130" i="4" l="1"/>
  <c r="B130" i="4"/>
  <c r="C130" i="4"/>
  <c r="D130" i="4"/>
  <c r="E130" i="4"/>
  <c r="F130" i="4"/>
  <c r="G130" i="4"/>
  <c r="H130" i="4"/>
  <c r="I130" i="4"/>
  <c r="J130" i="4"/>
  <c r="K130" i="4" l="1"/>
  <c r="S130" i="1"/>
  <c r="M130" i="4" l="1"/>
  <c r="Q130" i="1"/>
  <c r="R130" i="1" s="1"/>
  <c r="AS130" i="4"/>
  <c r="AV130" i="4" s="1"/>
  <c r="AN130" i="4"/>
  <c r="AQ130" i="4" s="1"/>
  <c r="AI130" i="4"/>
  <c r="AL130" i="4" s="1"/>
  <c r="Z130" i="4"/>
  <c r="AG130" i="4" s="1"/>
  <c r="X130" i="4" l="1"/>
  <c r="A210" i="4" l="1"/>
  <c r="B210" i="4"/>
  <c r="C210" i="4"/>
  <c r="D210" i="4"/>
  <c r="E210" i="4"/>
  <c r="F210" i="4"/>
  <c r="G210" i="4"/>
  <c r="H210" i="4"/>
  <c r="I210" i="4"/>
  <c r="J210" i="4"/>
  <c r="K210" i="4"/>
  <c r="AN210" i="4" s="1"/>
  <c r="S210" i="1"/>
  <c r="Z68" i="4"/>
  <c r="AG68" i="4" s="1"/>
  <c r="S68" i="1"/>
  <c r="AS61" i="4"/>
  <c r="AV61" i="4" s="1"/>
  <c r="S61" i="1"/>
  <c r="A44" i="4"/>
  <c r="B44" i="4"/>
  <c r="C44" i="4"/>
  <c r="D44" i="4"/>
  <c r="E44" i="4"/>
  <c r="F44" i="4"/>
  <c r="G44" i="4"/>
  <c r="H44" i="4"/>
  <c r="I44" i="4"/>
  <c r="J44" i="4"/>
  <c r="K44" i="4"/>
  <c r="AS44" i="4" s="1"/>
  <c r="AV44" i="4" s="1"/>
  <c r="A45" i="4"/>
  <c r="B45" i="4"/>
  <c r="C45" i="4"/>
  <c r="D45" i="4"/>
  <c r="E45" i="4"/>
  <c r="F45" i="4"/>
  <c r="G45" i="4"/>
  <c r="H45" i="4"/>
  <c r="I45" i="4"/>
  <c r="J45" i="4"/>
  <c r="K45" i="4"/>
  <c r="S44" i="1"/>
  <c r="Q45" i="1" l="1"/>
  <c r="R45" i="1" s="1"/>
  <c r="Q61" i="1"/>
  <c r="R61" i="1" s="1"/>
  <c r="Q68" i="1"/>
  <c r="R68" i="1" s="1"/>
  <c r="Q44" i="1"/>
  <c r="R44" i="1" s="1"/>
  <c r="Q210" i="1"/>
  <c r="R210" i="1" s="1"/>
  <c r="AS45" i="4"/>
  <c r="AV45" i="4" s="1"/>
  <c r="M45" i="4"/>
  <c r="X45" i="4" s="1"/>
  <c r="M210" i="4"/>
  <c r="X210" i="4" s="1"/>
  <c r="Z210" i="4"/>
  <c r="AG210" i="4" s="1"/>
  <c r="AI210" i="4"/>
  <c r="AL210" i="4" s="1"/>
  <c r="AQ210" i="4"/>
  <c r="AS210" i="4"/>
  <c r="AV210" i="4" s="1"/>
  <c r="AS68" i="4"/>
  <c r="AV68" i="4" s="1"/>
  <c r="AI68" i="4"/>
  <c r="AL68" i="4" s="1"/>
  <c r="AN68" i="4"/>
  <c r="AQ68" i="4" s="1"/>
  <c r="X68" i="4"/>
  <c r="AN61" i="4"/>
  <c r="AQ61" i="4" s="1"/>
  <c r="X61" i="4"/>
  <c r="Z61" i="4"/>
  <c r="AG61" i="4" s="1"/>
  <c r="AI61" i="4"/>
  <c r="AL61" i="4" s="1"/>
  <c r="AN44" i="4"/>
  <c r="AQ44" i="4" s="1"/>
  <c r="X44" i="4"/>
  <c r="AI45" i="4"/>
  <c r="AL45" i="4" s="1"/>
  <c r="AI44" i="4"/>
  <c r="AL44" i="4" s="1"/>
  <c r="Z45" i="4"/>
  <c r="AG45" i="4" s="1"/>
  <c r="Z44" i="4"/>
  <c r="AG44" i="4" s="1"/>
  <c r="AN45" i="4"/>
  <c r="AQ45" i="4" s="1"/>
  <c r="A40" i="4" l="1"/>
  <c r="B40" i="4"/>
  <c r="C40" i="4"/>
  <c r="D40" i="4"/>
  <c r="E40" i="4"/>
  <c r="F40" i="4"/>
  <c r="G40" i="4"/>
  <c r="H40" i="4"/>
  <c r="I40" i="4"/>
  <c r="J40" i="4"/>
  <c r="A107" i="4"/>
  <c r="B107" i="4"/>
  <c r="C107" i="4"/>
  <c r="D107" i="4"/>
  <c r="E107" i="4"/>
  <c r="F107" i="4"/>
  <c r="G107" i="4"/>
  <c r="H107" i="4"/>
  <c r="I107" i="4"/>
  <c r="J107" i="4"/>
  <c r="K107" i="4"/>
  <c r="AI107" i="4" s="1"/>
  <c r="AL107" i="4" s="1"/>
  <c r="S86" i="1" l="1"/>
  <c r="Q107" i="1"/>
  <c r="R107" i="1" s="1"/>
  <c r="S40" i="1"/>
  <c r="K40" i="4"/>
  <c r="X107" i="4"/>
  <c r="AN107" i="4"/>
  <c r="AQ107" i="4" s="1"/>
  <c r="AS107" i="4"/>
  <c r="AV107" i="4" s="1"/>
  <c r="Z107" i="4"/>
  <c r="AG107" i="4" s="1"/>
  <c r="Q40" i="1" l="1"/>
  <c r="R40" i="1" s="1"/>
  <c r="M40" i="4"/>
  <c r="X40" i="4" s="1"/>
  <c r="AS40" i="4"/>
  <c r="AV40" i="4" s="1"/>
  <c r="AN40" i="4"/>
  <c r="AQ40" i="4" s="1"/>
  <c r="AI40" i="4"/>
  <c r="AL40" i="4" s="1"/>
  <c r="AG40" i="4"/>
  <c r="S19" i="1" l="1"/>
  <c r="S50" i="1" l="1"/>
  <c r="S95" i="1" l="1"/>
  <c r="S56" i="1" l="1"/>
  <c r="A31" i="4" l="1"/>
  <c r="B31" i="4"/>
  <c r="C31" i="4"/>
  <c r="D31" i="4"/>
  <c r="E31" i="4"/>
  <c r="F31" i="4"/>
  <c r="G31" i="4"/>
  <c r="H31" i="4"/>
  <c r="I31" i="4"/>
  <c r="J31" i="4"/>
  <c r="S20" i="1" l="1"/>
  <c r="K31" i="4" l="1"/>
  <c r="T17" i="8" l="1"/>
  <c r="U17" i="8"/>
  <c r="I21" i="8"/>
  <c r="J21" i="8"/>
  <c r="K21" i="8"/>
  <c r="L21" i="8"/>
  <c r="M21" i="8"/>
  <c r="L194" i="5"/>
  <c r="M194" i="5" s="1"/>
  <c r="L195" i="5"/>
  <c r="M195" i="5" s="1"/>
  <c r="L198" i="5"/>
  <c r="M198" i="5" s="1"/>
  <c r="L199" i="5"/>
  <c r="M199" i="5" s="1"/>
  <c r="L200" i="5"/>
  <c r="M200" i="5" s="1"/>
  <c r="L201" i="5"/>
  <c r="M201" i="5" s="1"/>
  <c r="F194" i="5"/>
  <c r="H194" i="5" s="1"/>
  <c r="G194" i="5"/>
  <c r="I194" i="5" s="1"/>
  <c r="F195" i="5"/>
  <c r="H195" i="5" s="1"/>
  <c r="G195" i="5"/>
  <c r="I195" i="5" s="1"/>
  <c r="F198" i="5"/>
  <c r="H198" i="5" s="1"/>
  <c r="G198" i="5"/>
  <c r="I198" i="5" s="1"/>
  <c r="F199" i="5"/>
  <c r="H199" i="5" s="1"/>
  <c r="G199" i="5"/>
  <c r="I199" i="5" s="1"/>
  <c r="F200" i="5"/>
  <c r="H200" i="5" s="1"/>
  <c r="G200" i="5"/>
  <c r="I200" i="5" s="1"/>
  <c r="F201" i="5"/>
  <c r="H201" i="5" s="1"/>
  <c r="G201" i="5"/>
  <c r="I201" i="5" s="1"/>
  <c r="A86" i="4"/>
  <c r="B86" i="4"/>
  <c r="C86" i="4"/>
  <c r="D86" i="4"/>
  <c r="E86" i="4"/>
  <c r="F86" i="4"/>
  <c r="G86" i="4"/>
  <c r="H86" i="4"/>
  <c r="I86" i="4"/>
  <c r="J86" i="4"/>
  <c r="K86" i="4"/>
  <c r="M86" i="4" s="1"/>
  <c r="Q86" i="1"/>
  <c r="R86" i="1" s="1"/>
  <c r="F197" i="5" l="1"/>
  <c r="H197" i="5" s="1"/>
  <c r="G196" i="5"/>
  <c r="I196" i="5" s="1"/>
  <c r="F196" i="5"/>
  <c r="H196" i="5" s="1"/>
  <c r="L196" i="5"/>
  <c r="M196" i="5" s="1"/>
  <c r="X86" i="4"/>
  <c r="H21" i="8"/>
  <c r="G21" i="8" s="1"/>
  <c r="Z86" i="4"/>
  <c r="AI86" i="4"/>
  <c r="AL86" i="4" s="1"/>
  <c r="AS86" i="4"/>
  <c r="AV86" i="4" s="1"/>
  <c r="AN86" i="4"/>
  <c r="AQ86" i="4" s="1"/>
  <c r="G197" i="5"/>
  <c r="I197" i="5" s="1"/>
  <c r="L197" i="5"/>
  <c r="M197" i="5" s="1"/>
  <c r="K201" i="5"/>
  <c r="K199" i="5"/>
  <c r="K195" i="5"/>
  <c r="J201" i="5"/>
  <c r="J199" i="5"/>
  <c r="J195" i="5"/>
  <c r="K200" i="5"/>
  <c r="K198" i="5"/>
  <c r="K194" i="5"/>
  <c r="J200" i="5"/>
  <c r="J198" i="5"/>
  <c r="J194" i="5"/>
  <c r="AG86" i="4" l="1"/>
  <c r="J197" i="5"/>
  <c r="K196" i="5"/>
  <c r="J196" i="5"/>
  <c r="K197" i="5"/>
  <c r="S17" i="8"/>
  <c r="A83" i="4"/>
  <c r="B83" i="4"/>
  <c r="C83" i="4"/>
  <c r="D83" i="4"/>
  <c r="E83" i="4"/>
  <c r="F83" i="4"/>
  <c r="G83" i="4"/>
  <c r="H83" i="4"/>
  <c r="J83" i="4"/>
  <c r="K83" i="4"/>
  <c r="Q83" i="1"/>
  <c r="M83" i="4" l="1"/>
  <c r="AN83" i="4"/>
  <c r="AQ83" i="4" s="1"/>
  <c r="AS83" i="4"/>
  <c r="AV83" i="4" s="1"/>
  <c r="AI83" i="4"/>
  <c r="AL83" i="4" s="1"/>
  <c r="Z83" i="4"/>
  <c r="AG83" i="4" s="1"/>
  <c r="R83" i="1"/>
  <c r="X83" i="4" l="1"/>
  <c r="A192" i="4" l="1"/>
  <c r="B192" i="4"/>
  <c r="C192" i="4"/>
  <c r="D192" i="4"/>
  <c r="E192" i="4"/>
  <c r="F192" i="4"/>
  <c r="G192" i="4"/>
  <c r="H192" i="4"/>
  <c r="I192" i="4"/>
  <c r="J192" i="4"/>
  <c r="K192" i="4"/>
  <c r="X192" i="4" s="1"/>
  <c r="S192" i="1"/>
  <c r="S191" i="1"/>
  <c r="Q192" i="1" l="1"/>
  <c r="R192" i="1" s="1"/>
  <c r="AS192" i="4"/>
  <c r="AV192" i="4" s="1"/>
  <c r="AI192" i="4"/>
  <c r="AL192" i="4" s="1"/>
  <c r="AQ192" i="4"/>
  <c r="Z192" i="4"/>
  <c r="AG192" i="4" s="1"/>
  <c r="A126" i="4" l="1"/>
  <c r="B126" i="4"/>
  <c r="C126" i="4"/>
  <c r="D126" i="4"/>
  <c r="E126" i="4"/>
  <c r="F126" i="4"/>
  <c r="G126" i="4"/>
  <c r="H126" i="4"/>
  <c r="I126" i="4"/>
  <c r="J126" i="4"/>
  <c r="K126" i="4"/>
  <c r="A127" i="4"/>
  <c r="B127" i="4"/>
  <c r="C127" i="4"/>
  <c r="D127" i="4"/>
  <c r="E127" i="4"/>
  <c r="F127" i="4"/>
  <c r="G127" i="4"/>
  <c r="H127" i="4"/>
  <c r="I127" i="4"/>
  <c r="J127" i="4"/>
  <c r="K127" i="4"/>
  <c r="S126" i="1"/>
  <c r="Q126" i="1" l="1"/>
  <c r="R126" i="1" s="1"/>
  <c r="AS126" i="4"/>
  <c r="AV126" i="4" s="1"/>
  <c r="M126" i="4"/>
  <c r="X126" i="4" s="1"/>
  <c r="Z126" i="4"/>
  <c r="AG126" i="4" s="1"/>
  <c r="AI126" i="4"/>
  <c r="AL126" i="4" s="1"/>
  <c r="AN126" i="4"/>
  <c r="AQ126" i="4" s="1"/>
  <c r="J11" i="4" l="1"/>
  <c r="A11" i="4"/>
  <c r="B11" i="4"/>
  <c r="C11" i="4"/>
  <c r="D11" i="4"/>
  <c r="E11" i="4"/>
  <c r="F11" i="4"/>
  <c r="G11" i="4"/>
  <c r="H11" i="4"/>
  <c r="I11" i="4"/>
  <c r="A12" i="4"/>
  <c r="B12" i="4"/>
  <c r="C12" i="4"/>
  <c r="D12" i="4"/>
  <c r="E12" i="4"/>
  <c r="F12" i="4"/>
  <c r="G12" i="4"/>
  <c r="H12" i="4"/>
  <c r="I12" i="4"/>
  <c r="S11" i="1"/>
  <c r="Q11" i="1" l="1"/>
  <c r="R11" i="1" s="1"/>
  <c r="A10" i="4" l="1"/>
  <c r="B10" i="4"/>
  <c r="C10" i="4"/>
  <c r="D10" i="4"/>
  <c r="E10" i="4"/>
  <c r="F10" i="4"/>
  <c r="G10" i="4"/>
  <c r="H10" i="4"/>
  <c r="I10" i="4"/>
  <c r="J10" i="4"/>
  <c r="S10" i="1"/>
  <c r="Q10" i="1" l="1"/>
  <c r="R10" i="1" s="1"/>
  <c r="A8" i="4" l="1"/>
  <c r="B8" i="4"/>
  <c r="C8" i="4"/>
  <c r="D8" i="4"/>
  <c r="E8" i="4"/>
  <c r="F8" i="4"/>
  <c r="G8" i="4"/>
  <c r="H8" i="4"/>
  <c r="I8" i="4"/>
  <c r="J8" i="4"/>
  <c r="S8" i="1"/>
  <c r="Q8" i="1" l="1"/>
  <c r="R8" i="1" s="1"/>
  <c r="A216" i="4" l="1"/>
  <c r="B216" i="4"/>
  <c r="C216" i="4"/>
  <c r="D216" i="4"/>
  <c r="E216" i="4"/>
  <c r="F216" i="4"/>
  <c r="G216" i="4"/>
  <c r="H216" i="4"/>
  <c r="I216" i="4"/>
  <c r="J216" i="4"/>
  <c r="K216" i="4"/>
  <c r="X216" i="4" s="1"/>
  <c r="Q216" i="1"/>
  <c r="R216" i="1" l="1"/>
  <c r="AS216" i="4"/>
  <c r="AV216" i="4" s="1"/>
  <c r="AN216" i="4"/>
  <c r="AQ216" i="4" s="1"/>
  <c r="AI216" i="4"/>
  <c r="AL216" i="4" s="1"/>
  <c r="Z216" i="4"/>
  <c r="AG216" i="4" s="1"/>
  <c r="A155" i="4"/>
  <c r="B155" i="4"/>
  <c r="C155" i="4"/>
  <c r="D155" i="4"/>
  <c r="E155" i="4"/>
  <c r="F155" i="4"/>
  <c r="G155" i="4"/>
  <c r="H155" i="4"/>
  <c r="I155" i="4"/>
  <c r="J155" i="4"/>
  <c r="K155" i="4"/>
  <c r="S154" i="1"/>
  <c r="S155" i="1"/>
  <c r="AI155" i="4" l="1"/>
  <c r="AL155" i="4" s="1"/>
  <c r="Q155" i="1"/>
  <c r="R155" i="1" s="1"/>
  <c r="Z155" i="4"/>
  <c r="AG155" i="4" s="1"/>
  <c r="M155" i="4"/>
  <c r="X155" i="4" s="1"/>
  <c r="AS155" i="4"/>
  <c r="AV155" i="4" s="1"/>
  <c r="AN155" i="4"/>
  <c r="AQ155" i="4" s="1"/>
  <c r="S51" i="1" l="1"/>
  <c r="AS73" i="4"/>
  <c r="AV73" i="4" s="1"/>
  <c r="A74" i="4"/>
  <c r="B74" i="4"/>
  <c r="C74" i="4"/>
  <c r="D74" i="4"/>
  <c r="E74" i="4"/>
  <c r="F74" i="4"/>
  <c r="G74" i="4"/>
  <c r="H74" i="4"/>
  <c r="I74" i="4"/>
  <c r="J74" i="4"/>
  <c r="K74" i="4"/>
  <c r="A75" i="4"/>
  <c r="B75" i="4"/>
  <c r="C75" i="4"/>
  <c r="D75" i="4"/>
  <c r="E75" i="4"/>
  <c r="F75" i="4"/>
  <c r="G75" i="4"/>
  <c r="H75" i="4"/>
  <c r="I75" i="4"/>
  <c r="J75" i="4"/>
  <c r="K75" i="4"/>
  <c r="S73" i="1"/>
  <c r="S74" i="1"/>
  <c r="S75" i="1"/>
  <c r="AS75" i="4" l="1"/>
  <c r="AV75" i="4" s="1"/>
  <c r="M75" i="4"/>
  <c r="AS74" i="4"/>
  <c r="AV74" i="4" s="1"/>
  <c r="M74" i="4"/>
  <c r="X74" i="4" s="1"/>
  <c r="Q73" i="1"/>
  <c r="R73" i="1" s="1"/>
  <c r="Q74" i="1"/>
  <c r="R74" i="1" s="1"/>
  <c r="Q75" i="1"/>
  <c r="R75" i="1" s="1"/>
  <c r="AI75" i="4"/>
  <c r="AL75" i="4" s="1"/>
  <c r="AN74" i="4"/>
  <c r="AQ74" i="4" s="1"/>
  <c r="AI74" i="4"/>
  <c r="AL74" i="4" s="1"/>
  <c r="Z74" i="4"/>
  <c r="AG74" i="4" s="1"/>
  <c r="X75" i="4"/>
  <c r="AN73" i="4"/>
  <c r="AQ73" i="4" s="1"/>
  <c r="X73" i="4"/>
  <c r="AI73" i="4"/>
  <c r="AL73" i="4" s="1"/>
  <c r="AN75" i="4"/>
  <c r="AQ75" i="4" s="1"/>
  <c r="Z73" i="4"/>
  <c r="AG73" i="4" s="1"/>
  <c r="Z75" i="4"/>
  <c r="AG75" i="4" s="1"/>
  <c r="S104" i="1" l="1"/>
  <c r="A104" i="4"/>
  <c r="B104" i="4"/>
  <c r="C104" i="4"/>
  <c r="D104" i="4"/>
  <c r="E104" i="4"/>
  <c r="F104" i="4"/>
  <c r="G104" i="4"/>
  <c r="H104" i="4"/>
  <c r="I104" i="4"/>
  <c r="J104" i="4"/>
  <c r="K104" i="4"/>
  <c r="X104" i="4" s="1"/>
  <c r="A105" i="4"/>
  <c r="B105" i="4"/>
  <c r="C105" i="4"/>
  <c r="D105" i="4"/>
  <c r="E105" i="4"/>
  <c r="F105" i="4"/>
  <c r="G105" i="4"/>
  <c r="H105" i="4"/>
  <c r="I105" i="4"/>
  <c r="J105" i="4"/>
  <c r="K105" i="4"/>
  <c r="AI105" i="4" s="1"/>
  <c r="AL105" i="4" s="1"/>
  <c r="A106" i="4"/>
  <c r="B106" i="4"/>
  <c r="C106" i="4"/>
  <c r="D106" i="4"/>
  <c r="E106" i="4"/>
  <c r="F106" i="4"/>
  <c r="G106" i="4"/>
  <c r="H106" i="4"/>
  <c r="I106" i="4"/>
  <c r="J106" i="4"/>
  <c r="K106" i="4"/>
  <c r="S105" i="1"/>
  <c r="S106" i="1"/>
  <c r="AN71" i="4"/>
  <c r="AQ71" i="4" s="1"/>
  <c r="S71" i="1"/>
  <c r="M67" i="4"/>
  <c r="S67" i="1"/>
  <c r="S66" i="1"/>
  <c r="Q106" i="1" l="1"/>
  <c r="R106" i="1" s="1"/>
  <c r="Q105" i="1"/>
  <c r="R105" i="1" s="1"/>
  <c r="Q71" i="1"/>
  <c r="R71" i="1" s="1"/>
  <c r="Q67" i="1"/>
  <c r="R67" i="1" s="1"/>
  <c r="Q104" i="1"/>
  <c r="R104" i="1" s="1"/>
  <c r="AN106" i="4"/>
  <c r="AQ106" i="4" s="1"/>
  <c r="AS106" i="4"/>
  <c r="AV106" i="4" s="1"/>
  <c r="Z106" i="4"/>
  <c r="AG106" i="4" s="1"/>
  <c r="AI106" i="4"/>
  <c r="AL106" i="4" s="1"/>
  <c r="AN104" i="4"/>
  <c r="AQ104" i="4" s="1"/>
  <c r="AS105" i="4"/>
  <c r="AV105" i="4" s="1"/>
  <c r="X106" i="4"/>
  <c r="Z105" i="4"/>
  <c r="AG105" i="4" s="1"/>
  <c r="AN105" i="4"/>
  <c r="AQ105" i="4" s="1"/>
  <c r="AI104" i="4"/>
  <c r="AL104" i="4" s="1"/>
  <c r="AS104" i="4"/>
  <c r="AV104" i="4" s="1"/>
  <c r="X105" i="4"/>
  <c r="Z104" i="4"/>
  <c r="AG104" i="4" s="1"/>
  <c r="X71" i="4"/>
  <c r="AI71" i="4"/>
  <c r="AL71" i="4" s="1"/>
  <c r="AS71" i="4"/>
  <c r="AV71" i="4" s="1"/>
  <c r="Z71" i="4"/>
  <c r="AG71" i="4" s="1"/>
  <c r="AN67" i="4"/>
  <c r="AQ67" i="4" s="1"/>
  <c r="X67" i="4"/>
  <c r="Z67" i="4"/>
  <c r="AG67" i="4" s="1"/>
  <c r="AS67" i="4"/>
  <c r="AV67" i="4" s="1"/>
  <c r="AI67" i="4"/>
  <c r="AL67" i="4" s="1"/>
  <c r="A125" i="4" l="1"/>
  <c r="B125" i="4"/>
  <c r="C125" i="4"/>
  <c r="D125" i="4"/>
  <c r="E125" i="4"/>
  <c r="F125" i="4"/>
  <c r="G125" i="4"/>
  <c r="H125" i="4"/>
  <c r="I125" i="4"/>
  <c r="J125" i="4"/>
  <c r="K125" i="4"/>
  <c r="Q125" i="1" l="1"/>
  <c r="R125" i="1" s="1"/>
  <c r="Z125" i="4"/>
  <c r="AG125" i="4" s="1"/>
  <c r="M125" i="4"/>
  <c r="X125" i="4" s="1"/>
  <c r="AN125" i="4"/>
  <c r="AQ125" i="4" s="1"/>
  <c r="AS125" i="4"/>
  <c r="AV125" i="4" s="1"/>
  <c r="AI125" i="4"/>
  <c r="AL125" i="4" s="1"/>
  <c r="A52" i="4" l="1"/>
  <c r="B52" i="4"/>
  <c r="C52" i="4"/>
  <c r="D52" i="4"/>
  <c r="E52" i="4"/>
  <c r="F52" i="4"/>
  <c r="G52" i="4"/>
  <c r="H52" i="4"/>
  <c r="I52" i="4"/>
  <c r="J52" i="4"/>
  <c r="K52" i="4"/>
  <c r="M52" i="4" s="1"/>
  <c r="S52" i="1"/>
  <c r="Q52" i="1" l="1"/>
  <c r="R52" i="1" s="1"/>
  <c r="X52" i="4"/>
  <c r="AN52" i="4"/>
  <c r="AQ52" i="4" s="1"/>
  <c r="AI52" i="4"/>
  <c r="AL52" i="4" s="1"/>
  <c r="Z52" i="4"/>
  <c r="AG52" i="4" s="1"/>
  <c r="AS52" i="4"/>
  <c r="AV52" i="4" s="1"/>
  <c r="S55" i="1" l="1"/>
  <c r="Q55" i="1" l="1"/>
  <c r="R55" i="1" s="1"/>
  <c r="A54" i="4"/>
  <c r="B54" i="4"/>
  <c r="C54" i="4"/>
  <c r="D54" i="4"/>
  <c r="E54" i="4"/>
  <c r="F54" i="4"/>
  <c r="G54" i="4"/>
  <c r="H54" i="4"/>
  <c r="I54" i="4"/>
  <c r="J54" i="4"/>
  <c r="AI54" i="4"/>
  <c r="A55" i="4"/>
  <c r="B55" i="4"/>
  <c r="C55" i="4"/>
  <c r="D55" i="4"/>
  <c r="E55" i="4"/>
  <c r="F55" i="4"/>
  <c r="G55" i="4"/>
  <c r="H55" i="4"/>
  <c r="I55" i="4"/>
  <c r="J55" i="4"/>
  <c r="K55" i="4"/>
  <c r="AS55" i="4" s="1"/>
  <c r="M54" i="4" l="1"/>
  <c r="X54" i="4" s="1"/>
  <c r="Z54" i="4"/>
  <c r="AG54" i="4" s="1"/>
  <c r="AN55" i="4"/>
  <c r="AQ55" i="4" s="1"/>
  <c r="AL54" i="4"/>
  <c r="AS54" i="4"/>
  <c r="AV54" i="4" s="1"/>
  <c r="AI55" i="4"/>
  <c r="AL55" i="4" s="1"/>
  <c r="M55" i="4"/>
  <c r="X55" i="4" s="1"/>
  <c r="AV55" i="4"/>
  <c r="AN54" i="4"/>
  <c r="AQ54" i="4" s="1"/>
  <c r="Z55" i="4"/>
  <c r="AG55" i="4" s="1"/>
  <c r="M63" i="4" l="1"/>
  <c r="S60" i="1"/>
  <c r="S62" i="1"/>
  <c r="S63" i="1"/>
  <c r="Q63" i="1" l="1"/>
  <c r="Q62" i="1"/>
  <c r="AS60" i="4"/>
  <c r="AV60" i="4" s="1"/>
  <c r="AI60" i="4"/>
  <c r="AL60" i="4" s="1"/>
  <c r="AN60" i="4"/>
  <c r="AQ60" i="4" s="1"/>
  <c r="Z60" i="4"/>
  <c r="AG60" i="4" s="1"/>
  <c r="X60" i="4"/>
  <c r="Q60" i="1"/>
  <c r="X62" i="4"/>
  <c r="AS62" i="4"/>
  <c r="AV62" i="4" s="1"/>
  <c r="AI62" i="4"/>
  <c r="AL62" i="4" s="1"/>
  <c r="AN62" i="4"/>
  <c r="AQ62" i="4" s="1"/>
  <c r="Z62" i="4"/>
  <c r="AG62" i="4" s="1"/>
  <c r="X63" i="4"/>
  <c r="AS63" i="4"/>
  <c r="AV63" i="4" s="1"/>
  <c r="AI63" i="4"/>
  <c r="AL63" i="4" s="1"/>
  <c r="AN63" i="4"/>
  <c r="AQ63" i="4" s="1"/>
  <c r="Z63" i="4"/>
  <c r="AG63" i="4" s="1"/>
  <c r="R63" i="1" l="1"/>
  <c r="R62" i="1"/>
  <c r="R60" i="1"/>
  <c r="A17" i="4" l="1"/>
  <c r="B17" i="4"/>
  <c r="C17" i="4"/>
  <c r="D17" i="4"/>
  <c r="E17" i="4"/>
  <c r="F17" i="4"/>
  <c r="G17" i="4"/>
  <c r="H17" i="4"/>
  <c r="I17" i="4"/>
  <c r="J17" i="4"/>
  <c r="K17" i="4"/>
  <c r="A18" i="4"/>
  <c r="B18" i="4"/>
  <c r="C18" i="4"/>
  <c r="D18" i="4"/>
  <c r="E18" i="4"/>
  <c r="F18" i="4"/>
  <c r="G18" i="4"/>
  <c r="H18" i="4"/>
  <c r="I18" i="4"/>
  <c r="J18" i="4"/>
  <c r="K18" i="4"/>
  <c r="M18" i="4" s="1"/>
  <c r="A19" i="4"/>
  <c r="B19" i="4"/>
  <c r="C19" i="4"/>
  <c r="D19" i="4"/>
  <c r="E19" i="4"/>
  <c r="F19" i="4"/>
  <c r="G19" i="4"/>
  <c r="H19" i="4"/>
  <c r="I19" i="4"/>
  <c r="J19" i="4"/>
  <c r="K19" i="4"/>
  <c r="AS19" i="4" s="1"/>
  <c r="S17" i="1"/>
  <c r="S18" i="1"/>
  <c r="Q19" i="1"/>
  <c r="R19" i="1" s="1"/>
  <c r="Q18" i="1" l="1"/>
  <c r="R18" i="1" s="1"/>
  <c r="M17" i="4"/>
  <c r="X17" i="4" s="1"/>
  <c r="Q17" i="1"/>
  <c r="R17" i="1" s="1"/>
  <c r="X19" i="4"/>
  <c r="X18" i="4"/>
  <c r="AN19" i="4"/>
  <c r="AQ19" i="4" s="1"/>
  <c r="AS18" i="4"/>
  <c r="AV18" i="4" s="1"/>
  <c r="AI19" i="4"/>
  <c r="AL19" i="4" s="1"/>
  <c r="AN18" i="4"/>
  <c r="AQ18" i="4" s="1"/>
  <c r="AS17" i="4"/>
  <c r="AV17" i="4" s="1"/>
  <c r="Z19" i="4"/>
  <c r="AG19" i="4" s="1"/>
  <c r="AI18" i="4"/>
  <c r="AL18" i="4" s="1"/>
  <c r="AN17" i="4"/>
  <c r="AQ17" i="4" s="1"/>
  <c r="AV19" i="4"/>
  <c r="Z18" i="4"/>
  <c r="AG18" i="4" s="1"/>
  <c r="AI17" i="4"/>
  <c r="AL17" i="4" s="1"/>
  <c r="Z17" i="4"/>
  <c r="AG17" i="4" s="1"/>
  <c r="A209" i="4" l="1"/>
  <c r="B209" i="4"/>
  <c r="C209" i="4"/>
  <c r="D209" i="4"/>
  <c r="E209" i="4"/>
  <c r="F209" i="4"/>
  <c r="G209" i="4"/>
  <c r="H209" i="4"/>
  <c r="I209" i="4"/>
  <c r="J209" i="4"/>
  <c r="K209" i="4"/>
  <c r="A214" i="4"/>
  <c r="B214" i="4"/>
  <c r="C214" i="4"/>
  <c r="D214" i="4"/>
  <c r="E214" i="4"/>
  <c r="F214" i="4"/>
  <c r="G214" i="4"/>
  <c r="H214" i="4"/>
  <c r="I214" i="4"/>
  <c r="J214" i="4"/>
  <c r="K214" i="4"/>
  <c r="A215" i="4"/>
  <c r="B215" i="4"/>
  <c r="C215" i="4"/>
  <c r="D215" i="4"/>
  <c r="E215" i="4"/>
  <c r="F215" i="4"/>
  <c r="G215" i="4"/>
  <c r="H215" i="4"/>
  <c r="I215" i="4"/>
  <c r="J215" i="4"/>
  <c r="K215" i="4"/>
  <c r="X215" i="4" s="1"/>
  <c r="A217" i="4"/>
  <c r="B217" i="4"/>
  <c r="C217" i="4"/>
  <c r="D217" i="4"/>
  <c r="E217" i="4"/>
  <c r="F217" i="4"/>
  <c r="G217" i="4"/>
  <c r="H217" i="4"/>
  <c r="I217" i="4"/>
  <c r="J217" i="4"/>
  <c r="K217" i="4"/>
  <c r="A218" i="4"/>
  <c r="B218" i="4"/>
  <c r="C218" i="4"/>
  <c r="D218" i="4"/>
  <c r="E218" i="4"/>
  <c r="F218" i="4"/>
  <c r="G218" i="4"/>
  <c r="H218" i="4"/>
  <c r="I218" i="4"/>
  <c r="J218" i="4"/>
  <c r="K218" i="4"/>
  <c r="S221" i="1" l="1"/>
  <c r="AD224" i="4" l="1"/>
  <c r="AP224" i="4"/>
  <c r="A128" i="4" l="1"/>
  <c r="B128" i="4"/>
  <c r="C128" i="4"/>
  <c r="D128" i="4"/>
  <c r="E128" i="4"/>
  <c r="F128" i="4"/>
  <c r="G128" i="4"/>
  <c r="H128" i="4"/>
  <c r="I128" i="4"/>
  <c r="J128" i="4"/>
  <c r="K128" i="4"/>
  <c r="A129" i="4"/>
  <c r="B129" i="4"/>
  <c r="C129" i="4"/>
  <c r="D129" i="4"/>
  <c r="E129" i="4"/>
  <c r="F129" i="4"/>
  <c r="G129" i="4"/>
  <c r="H129" i="4"/>
  <c r="I129" i="4"/>
  <c r="J129" i="4"/>
  <c r="K129" i="4"/>
  <c r="S129" i="1"/>
  <c r="S128" i="1"/>
  <c r="AS128" i="4" l="1"/>
  <c r="AV128" i="4" s="1"/>
  <c r="Z129" i="4"/>
  <c r="AG129" i="4" s="1"/>
  <c r="Q128" i="1"/>
  <c r="R128" i="1" s="1"/>
  <c r="Q129" i="1"/>
  <c r="R129" i="1" s="1"/>
  <c r="Z128" i="4"/>
  <c r="AG128" i="4" s="1"/>
  <c r="AI128" i="4"/>
  <c r="AL128" i="4" s="1"/>
  <c r="AI129" i="4"/>
  <c r="AL129" i="4" s="1"/>
  <c r="AN129" i="4"/>
  <c r="AQ129" i="4" s="1"/>
  <c r="X129" i="4"/>
  <c r="AN128" i="4"/>
  <c r="AQ128" i="4" s="1"/>
  <c r="X128" i="4"/>
  <c r="AS129" i="4"/>
  <c r="AV129" i="4" s="1"/>
  <c r="S142" i="1" l="1"/>
  <c r="K207" i="4" l="1"/>
  <c r="J207" i="4"/>
  <c r="I207" i="4"/>
  <c r="H207" i="4"/>
  <c r="G207" i="4"/>
  <c r="F207" i="4"/>
  <c r="E207" i="4"/>
  <c r="D207" i="4"/>
  <c r="C207" i="4"/>
  <c r="B207" i="4"/>
  <c r="A207" i="4"/>
  <c r="K206" i="4"/>
  <c r="J206" i="4"/>
  <c r="I206" i="4"/>
  <c r="H206" i="4"/>
  <c r="G206" i="4"/>
  <c r="F206" i="4"/>
  <c r="E206" i="4"/>
  <c r="D206" i="4"/>
  <c r="C206" i="4"/>
  <c r="B206" i="4"/>
  <c r="A206" i="4"/>
  <c r="K204" i="4"/>
  <c r="Z204" i="4" s="1"/>
  <c r="J204" i="4"/>
  <c r="I204" i="4"/>
  <c r="H204" i="4"/>
  <c r="G204" i="4"/>
  <c r="F204" i="4"/>
  <c r="E204" i="4"/>
  <c r="D204" i="4"/>
  <c r="C204" i="4"/>
  <c r="B204" i="4"/>
  <c r="A204" i="4"/>
  <c r="K203" i="4"/>
  <c r="J203" i="4"/>
  <c r="I203" i="4"/>
  <c r="H203" i="4"/>
  <c r="G203" i="4"/>
  <c r="F203" i="4"/>
  <c r="E203" i="4"/>
  <c r="D203" i="4"/>
  <c r="C203" i="4"/>
  <c r="B203" i="4"/>
  <c r="A203" i="4"/>
  <c r="K202" i="4"/>
  <c r="J202" i="4"/>
  <c r="I202" i="4"/>
  <c r="H202" i="4"/>
  <c r="G202" i="4"/>
  <c r="F202" i="4"/>
  <c r="E202" i="4"/>
  <c r="D202" i="4"/>
  <c r="C202" i="4"/>
  <c r="B202" i="4"/>
  <c r="A202" i="4"/>
  <c r="K201" i="4"/>
  <c r="J201" i="4"/>
  <c r="I201" i="4"/>
  <c r="H201" i="4"/>
  <c r="G201" i="4"/>
  <c r="F201" i="4"/>
  <c r="E201" i="4"/>
  <c r="D201" i="4"/>
  <c r="C201" i="4"/>
  <c r="B201" i="4"/>
  <c r="A201" i="4"/>
  <c r="K200" i="4"/>
  <c r="J200" i="4"/>
  <c r="I200" i="4"/>
  <c r="H200" i="4"/>
  <c r="G200" i="4"/>
  <c r="F200" i="4"/>
  <c r="E200" i="4"/>
  <c r="D200" i="4"/>
  <c r="C200" i="4"/>
  <c r="B200" i="4"/>
  <c r="A200" i="4"/>
  <c r="K199" i="4"/>
  <c r="J199" i="4"/>
  <c r="I199" i="4"/>
  <c r="H199" i="4"/>
  <c r="G199" i="4"/>
  <c r="F199" i="4"/>
  <c r="E199" i="4"/>
  <c r="D199" i="4"/>
  <c r="C199" i="4"/>
  <c r="B199" i="4"/>
  <c r="A199" i="4"/>
  <c r="K198" i="4"/>
  <c r="J198" i="4"/>
  <c r="I198" i="4"/>
  <c r="H198" i="4"/>
  <c r="G198" i="4"/>
  <c r="F198" i="4"/>
  <c r="E198" i="4"/>
  <c r="D198" i="4"/>
  <c r="C198" i="4"/>
  <c r="B198" i="4"/>
  <c r="A198" i="4"/>
  <c r="K197" i="4"/>
  <c r="J197" i="4"/>
  <c r="I197" i="4"/>
  <c r="H197" i="4"/>
  <c r="G197" i="4"/>
  <c r="F197" i="4"/>
  <c r="E197" i="4"/>
  <c r="D197" i="4"/>
  <c r="C197" i="4"/>
  <c r="B197" i="4"/>
  <c r="A197" i="4"/>
  <c r="K194" i="4"/>
  <c r="J194" i="4"/>
  <c r="I194" i="4"/>
  <c r="H194" i="4"/>
  <c r="G194" i="4"/>
  <c r="F194" i="4"/>
  <c r="E194" i="4"/>
  <c r="D194" i="4"/>
  <c r="C194" i="4"/>
  <c r="B194" i="4"/>
  <c r="A194" i="4"/>
  <c r="K193" i="4"/>
  <c r="J193" i="4"/>
  <c r="I193" i="4"/>
  <c r="H193" i="4"/>
  <c r="G193" i="4"/>
  <c r="F193" i="4"/>
  <c r="E193" i="4"/>
  <c r="D193" i="4"/>
  <c r="C193" i="4"/>
  <c r="B193" i="4"/>
  <c r="A193" i="4"/>
  <c r="K191" i="4"/>
  <c r="J191" i="4"/>
  <c r="I191" i="4"/>
  <c r="H191" i="4"/>
  <c r="G191" i="4"/>
  <c r="F191" i="4"/>
  <c r="E191" i="4"/>
  <c r="D191" i="4"/>
  <c r="C191" i="4"/>
  <c r="B191" i="4"/>
  <c r="A191" i="4"/>
  <c r="K190" i="4"/>
  <c r="J190" i="4"/>
  <c r="I190" i="4"/>
  <c r="H190" i="4"/>
  <c r="G190" i="4"/>
  <c r="F190" i="4"/>
  <c r="E190" i="4"/>
  <c r="D190" i="4"/>
  <c r="C190" i="4"/>
  <c r="B190" i="4"/>
  <c r="A190" i="4"/>
  <c r="K189" i="4"/>
  <c r="J189" i="4"/>
  <c r="I189" i="4"/>
  <c r="H189" i="4"/>
  <c r="G189" i="4"/>
  <c r="F189" i="4"/>
  <c r="E189" i="4"/>
  <c r="D189" i="4"/>
  <c r="C189" i="4"/>
  <c r="B189" i="4"/>
  <c r="A189" i="4"/>
  <c r="K188" i="4"/>
  <c r="J188" i="4"/>
  <c r="I188" i="4"/>
  <c r="H188" i="4"/>
  <c r="G188" i="4"/>
  <c r="F188" i="4"/>
  <c r="E188" i="4"/>
  <c r="D188" i="4"/>
  <c r="C188" i="4"/>
  <c r="B188" i="4"/>
  <c r="A188" i="4"/>
  <c r="K187" i="4"/>
  <c r="J187" i="4"/>
  <c r="I187" i="4"/>
  <c r="H187" i="4"/>
  <c r="G187" i="4"/>
  <c r="F187" i="4"/>
  <c r="E187" i="4"/>
  <c r="D187" i="4"/>
  <c r="C187" i="4"/>
  <c r="B187" i="4"/>
  <c r="A187" i="4"/>
  <c r="K186" i="4"/>
  <c r="J186" i="4"/>
  <c r="I186" i="4"/>
  <c r="H186" i="4"/>
  <c r="G186" i="4"/>
  <c r="F186" i="4"/>
  <c r="E186" i="4"/>
  <c r="D186" i="4"/>
  <c r="C186" i="4"/>
  <c r="B186" i="4"/>
  <c r="A186" i="4"/>
  <c r="K185" i="4"/>
  <c r="J185" i="4"/>
  <c r="I185" i="4"/>
  <c r="H185" i="4"/>
  <c r="G185" i="4"/>
  <c r="F185" i="4"/>
  <c r="E185" i="4"/>
  <c r="D185" i="4"/>
  <c r="C185" i="4"/>
  <c r="B185" i="4"/>
  <c r="A185" i="4"/>
  <c r="K184" i="4"/>
  <c r="J184" i="4"/>
  <c r="I184" i="4"/>
  <c r="H184" i="4"/>
  <c r="G184" i="4"/>
  <c r="F184" i="4"/>
  <c r="E184" i="4"/>
  <c r="D184" i="4"/>
  <c r="C184" i="4"/>
  <c r="B184" i="4"/>
  <c r="A184" i="4"/>
  <c r="K183" i="4"/>
  <c r="J183" i="4"/>
  <c r="I183" i="4"/>
  <c r="H183" i="4"/>
  <c r="G183" i="4"/>
  <c r="F183" i="4"/>
  <c r="E183" i="4"/>
  <c r="D183" i="4"/>
  <c r="C183" i="4"/>
  <c r="B183" i="4"/>
  <c r="A183" i="4"/>
  <c r="K182" i="4"/>
  <c r="J182" i="4"/>
  <c r="I182" i="4"/>
  <c r="H182" i="4"/>
  <c r="G182" i="4"/>
  <c r="F182" i="4"/>
  <c r="E182" i="4"/>
  <c r="D182" i="4"/>
  <c r="C182" i="4"/>
  <c r="B182" i="4"/>
  <c r="A182" i="4"/>
  <c r="K181" i="4"/>
  <c r="J181" i="4"/>
  <c r="I181" i="4"/>
  <c r="H181" i="4"/>
  <c r="G181" i="4"/>
  <c r="F181" i="4"/>
  <c r="E181" i="4"/>
  <c r="D181" i="4"/>
  <c r="C181" i="4"/>
  <c r="B181" i="4"/>
  <c r="A181" i="4"/>
  <c r="K180" i="4"/>
  <c r="J180" i="4"/>
  <c r="I180" i="4"/>
  <c r="H180" i="4"/>
  <c r="G180" i="4"/>
  <c r="F180" i="4"/>
  <c r="E180" i="4"/>
  <c r="D180" i="4"/>
  <c r="C180" i="4"/>
  <c r="B180" i="4"/>
  <c r="A180" i="4"/>
  <c r="K177"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K174" i="4"/>
  <c r="J174" i="4"/>
  <c r="I174" i="4"/>
  <c r="H174" i="4"/>
  <c r="G174" i="4"/>
  <c r="F174" i="4"/>
  <c r="E174" i="4"/>
  <c r="D174" i="4"/>
  <c r="C174" i="4"/>
  <c r="B174" i="4"/>
  <c r="A174" i="4"/>
  <c r="K173" i="4"/>
  <c r="J173" i="4"/>
  <c r="I173" i="4"/>
  <c r="H173" i="4"/>
  <c r="G173" i="4"/>
  <c r="F173" i="4"/>
  <c r="E173" i="4"/>
  <c r="D173" i="4"/>
  <c r="C173" i="4"/>
  <c r="B173" i="4"/>
  <c r="A173" i="4"/>
  <c r="K172" i="4"/>
  <c r="J172" i="4"/>
  <c r="I172" i="4"/>
  <c r="H172" i="4"/>
  <c r="G172" i="4"/>
  <c r="F172" i="4"/>
  <c r="E172" i="4"/>
  <c r="D172" i="4"/>
  <c r="C172" i="4"/>
  <c r="B172" i="4"/>
  <c r="A172" i="4"/>
  <c r="K171" i="4"/>
  <c r="J171" i="4"/>
  <c r="I171" i="4"/>
  <c r="H171" i="4"/>
  <c r="G171" i="4"/>
  <c r="F171" i="4"/>
  <c r="E171" i="4"/>
  <c r="D171" i="4"/>
  <c r="C171" i="4"/>
  <c r="B171" i="4"/>
  <c r="A171" i="4"/>
  <c r="K170" i="4"/>
  <c r="J170" i="4"/>
  <c r="I170" i="4"/>
  <c r="H170" i="4"/>
  <c r="G170" i="4"/>
  <c r="F170" i="4"/>
  <c r="E170" i="4"/>
  <c r="D170" i="4"/>
  <c r="C170" i="4"/>
  <c r="B170" i="4"/>
  <c r="A170" i="4"/>
  <c r="K169" i="4"/>
  <c r="J169" i="4"/>
  <c r="I169" i="4"/>
  <c r="H169" i="4"/>
  <c r="G169" i="4"/>
  <c r="F169" i="4"/>
  <c r="E169" i="4"/>
  <c r="D169" i="4"/>
  <c r="C169" i="4"/>
  <c r="B169" i="4"/>
  <c r="A169" i="4"/>
  <c r="K168" i="4"/>
  <c r="J168" i="4"/>
  <c r="I168" i="4"/>
  <c r="H168" i="4"/>
  <c r="G168" i="4"/>
  <c r="F168" i="4"/>
  <c r="E168" i="4"/>
  <c r="D168" i="4"/>
  <c r="C168" i="4"/>
  <c r="B168" i="4"/>
  <c r="A168" i="4"/>
  <c r="K166" i="4"/>
  <c r="J166" i="4"/>
  <c r="I166" i="4"/>
  <c r="H166" i="4"/>
  <c r="G166" i="4"/>
  <c r="F166" i="4"/>
  <c r="E166" i="4"/>
  <c r="D166" i="4"/>
  <c r="C166" i="4"/>
  <c r="B166" i="4"/>
  <c r="A166" i="4"/>
  <c r="K165" i="4"/>
  <c r="J165" i="4"/>
  <c r="I165" i="4"/>
  <c r="H165" i="4"/>
  <c r="G165" i="4"/>
  <c r="F165" i="4"/>
  <c r="E165" i="4"/>
  <c r="D165" i="4"/>
  <c r="C165" i="4"/>
  <c r="B165" i="4"/>
  <c r="A165" i="4"/>
  <c r="K164" i="4"/>
  <c r="J164" i="4"/>
  <c r="I164" i="4"/>
  <c r="H164" i="4"/>
  <c r="G164" i="4"/>
  <c r="F164" i="4"/>
  <c r="E164" i="4"/>
  <c r="D164" i="4"/>
  <c r="C164" i="4"/>
  <c r="B164" i="4"/>
  <c r="A164" i="4"/>
  <c r="K163" i="4"/>
  <c r="J163" i="4"/>
  <c r="I163" i="4"/>
  <c r="H163" i="4"/>
  <c r="G163" i="4"/>
  <c r="F163" i="4"/>
  <c r="E163" i="4"/>
  <c r="D163" i="4"/>
  <c r="C163" i="4"/>
  <c r="B163" i="4"/>
  <c r="A163" i="4"/>
  <c r="J162" i="4"/>
  <c r="I162" i="4"/>
  <c r="H162" i="4"/>
  <c r="G162" i="4"/>
  <c r="F162" i="4"/>
  <c r="E162" i="4"/>
  <c r="D162" i="4"/>
  <c r="C162" i="4"/>
  <c r="B162" i="4"/>
  <c r="A162" i="4"/>
  <c r="K161" i="4"/>
  <c r="J161" i="4"/>
  <c r="I161" i="4"/>
  <c r="H161" i="4"/>
  <c r="G161" i="4"/>
  <c r="F161" i="4"/>
  <c r="E161" i="4"/>
  <c r="D161" i="4"/>
  <c r="C161" i="4"/>
  <c r="B161" i="4"/>
  <c r="A161" i="4"/>
  <c r="K160" i="4"/>
  <c r="J160" i="4"/>
  <c r="I160" i="4"/>
  <c r="H160" i="4"/>
  <c r="G160" i="4"/>
  <c r="F160" i="4"/>
  <c r="E160" i="4"/>
  <c r="D160" i="4"/>
  <c r="C160" i="4"/>
  <c r="B160" i="4"/>
  <c r="A160" i="4"/>
  <c r="K159" i="4"/>
  <c r="J159" i="4"/>
  <c r="I159" i="4"/>
  <c r="H159" i="4"/>
  <c r="G159" i="4"/>
  <c r="F159" i="4"/>
  <c r="E159" i="4"/>
  <c r="D159" i="4"/>
  <c r="C159" i="4"/>
  <c r="B159" i="4"/>
  <c r="A159" i="4"/>
  <c r="K158"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K154" i="4"/>
  <c r="J154" i="4"/>
  <c r="I154" i="4"/>
  <c r="H154" i="4"/>
  <c r="G154" i="4"/>
  <c r="F154" i="4"/>
  <c r="E154" i="4"/>
  <c r="D154" i="4"/>
  <c r="C154" i="4"/>
  <c r="B154" i="4"/>
  <c r="A154" i="4"/>
  <c r="K153" i="4"/>
  <c r="J153" i="4"/>
  <c r="I153" i="4"/>
  <c r="H153" i="4"/>
  <c r="G153" i="4"/>
  <c r="F153" i="4"/>
  <c r="E153" i="4"/>
  <c r="D153" i="4"/>
  <c r="C153" i="4"/>
  <c r="B153" i="4"/>
  <c r="A153" i="4"/>
  <c r="K152" i="4"/>
  <c r="J152" i="4"/>
  <c r="I152" i="4"/>
  <c r="H152" i="4"/>
  <c r="G152" i="4"/>
  <c r="F152" i="4"/>
  <c r="E152" i="4"/>
  <c r="D152" i="4"/>
  <c r="C152" i="4"/>
  <c r="B152" i="4"/>
  <c r="A152" i="4"/>
  <c r="K151" i="4"/>
  <c r="J151" i="4"/>
  <c r="I151" i="4"/>
  <c r="H151" i="4"/>
  <c r="G151" i="4"/>
  <c r="F151" i="4"/>
  <c r="E151" i="4"/>
  <c r="D151" i="4"/>
  <c r="C151" i="4"/>
  <c r="B151" i="4"/>
  <c r="A151" i="4"/>
  <c r="K150" i="4"/>
  <c r="J150" i="4"/>
  <c r="I150" i="4"/>
  <c r="H150" i="4"/>
  <c r="G150" i="4"/>
  <c r="F150" i="4"/>
  <c r="E150" i="4"/>
  <c r="D150" i="4"/>
  <c r="C150" i="4"/>
  <c r="B150" i="4"/>
  <c r="A150" i="4"/>
  <c r="K149" i="4"/>
  <c r="J149" i="4"/>
  <c r="I149" i="4"/>
  <c r="H149" i="4"/>
  <c r="G149" i="4"/>
  <c r="F149" i="4"/>
  <c r="E149" i="4"/>
  <c r="D149" i="4"/>
  <c r="C149" i="4"/>
  <c r="B149" i="4"/>
  <c r="A149" i="4"/>
  <c r="K148" i="4"/>
  <c r="J148" i="4"/>
  <c r="I148" i="4"/>
  <c r="H148" i="4"/>
  <c r="G148" i="4"/>
  <c r="F148" i="4"/>
  <c r="E148" i="4"/>
  <c r="D148" i="4"/>
  <c r="C148" i="4"/>
  <c r="B148" i="4"/>
  <c r="A148" i="4"/>
  <c r="K147" i="4"/>
  <c r="J147" i="4"/>
  <c r="I147" i="4"/>
  <c r="H147" i="4"/>
  <c r="G147" i="4"/>
  <c r="F147" i="4"/>
  <c r="E147" i="4"/>
  <c r="D147" i="4"/>
  <c r="C147" i="4"/>
  <c r="B147" i="4"/>
  <c r="A147" i="4"/>
  <c r="K146" i="4"/>
  <c r="J146" i="4"/>
  <c r="I146" i="4"/>
  <c r="H146" i="4"/>
  <c r="G146" i="4"/>
  <c r="F146" i="4"/>
  <c r="E146" i="4"/>
  <c r="D146" i="4"/>
  <c r="C146" i="4"/>
  <c r="B146" i="4"/>
  <c r="A146" i="4"/>
  <c r="K144" i="4"/>
  <c r="J144" i="4"/>
  <c r="I144" i="4"/>
  <c r="H144" i="4"/>
  <c r="G144" i="4"/>
  <c r="F144" i="4"/>
  <c r="E144" i="4"/>
  <c r="D144" i="4"/>
  <c r="C144" i="4"/>
  <c r="B144" i="4"/>
  <c r="A144" i="4"/>
  <c r="K143" i="4"/>
  <c r="J143" i="4"/>
  <c r="I143" i="4"/>
  <c r="H143" i="4"/>
  <c r="G143" i="4"/>
  <c r="F143" i="4"/>
  <c r="E143" i="4"/>
  <c r="D143" i="4"/>
  <c r="C143" i="4"/>
  <c r="B143" i="4"/>
  <c r="A143" i="4"/>
  <c r="K142" i="4"/>
  <c r="J142" i="4"/>
  <c r="I142" i="4"/>
  <c r="H142" i="4"/>
  <c r="G142" i="4"/>
  <c r="F142" i="4"/>
  <c r="E142" i="4"/>
  <c r="D142" i="4"/>
  <c r="C142" i="4"/>
  <c r="B142" i="4"/>
  <c r="A142" i="4"/>
  <c r="K141" i="4"/>
  <c r="J141" i="4"/>
  <c r="I141" i="4"/>
  <c r="H141" i="4"/>
  <c r="G141" i="4"/>
  <c r="F141" i="4"/>
  <c r="E141" i="4"/>
  <c r="D141" i="4"/>
  <c r="C141" i="4"/>
  <c r="B141" i="4"/>
  <c r="A141" i="4"/>
  <c r="K140" i="4"/>
  <c r="J140" i="4"/>
  <c r="I140" i="4"/>
  <c r="H140" i="4"/>
  <c r="G140" i="4"/>
  <c r="F140" i="4"/>
  <c r="E140" i="4"/>
  <c r="D140" i="4"/>
  <c r="C140" i="4"/>
  <c r="B140" i="4"/>
  <c r="A140" i="4"/>
  <c r="K139" i="4"/>
  <c r="J139" i="4"/>
  <c r="I139" i="4"/>
  <c r="H139" i="4"/>
  <c r="G139" i="4"/>
  <c r="F139" i="4"/>
  <c r="E139" i="4"/>
  <c r="D139" i="4"/>
  <c r="C139" i="4"/>
  <c r="B139" i="4"/>
  <c r="A139" i="4"/>
  <c r="K138" i="4"/>
  <c r="J138" i="4"/>
  <c r="I138" i="4"/>
  <c r="H138" i="4"/>
  <c r="G138" i="4"/>
  <c r="F138" i="4"/>
  <c r="E138" i="4"/>
  <c r="D138" i="4"/>
  <c r="C138" i="4"/>
  <c r="B138" i="4"/>
  <c r="A138" i="4"/>
  <c r="K137" i="4"/>
  <c r="J137" i="4"/>
  <c r="I137" i="4"/>
  <c r="H137" i="4"/>
  <c r="G137" i="4"/>
  <c r="F137" i="4"/>
  <c r="E137" i="4"/>
  <c r="D137" i="4"/>
  <c r="C137" i="4"/>
  <c r="B137" i="4"/>
  <c r="A137" i="4"/>
  <c r="K136" i="4"/>
  <c r="J136" i="4"/>
  <c r="I136" i="4"/>
  <c r="H136" i="4"/>
  <c r="G136" i="4"/>
  <c r="F136" i="4"/>
  <c r="E136" i="4"/>
  <c r="D136" i="4"/>
  <c r="C136" i="4"/>
  <c r="B136" i="4"/>
  <c r="A136" i="4"/>
  <c r="K135" i="4"/>
  <c r="J135" i="4"/>
  <c r="I135" i="4"/>
  <c r="H135" i="4"/>
  <c r="G135" i="4"/>
  <c r="F135" i="4"/>
  <c r="E135" i="4"/>
  <c r="D135" i="4"/>
  <c r="C135" i="4"/>
  <c r="B135" i="4"/>
  <c r="A135" i="4"/>
  <c r="K132" i="4"/>
  <c r="J132" i="4"/>
  <c r="I132" i="4"/>
  <c r="H132" i="4"/>
  <c r="G132" i="4"/>
  <c r="F132" i="4"/>
  <c r="E132" i="4"/>
  <c r="D132" i="4"/>
  <c r="C132" i="4"/>
  <c r="B132" i="4"/>
  <c r="A132" i="4"/>
  <c r="K131" i="4"/>
  <c r="J131" i="4"/>
  <c r="I131" i="4"/>
  <c r="H131" i="4"/>
  <c r="G131" i="4"/>
  <c r="F131" i="4"/>
  <c r="E131" i="4"/>
  <c r="D131" i="4"/>
  <c r="C131" i="4"/>
  <c r="B131" i="4"/>
  <c r="A131" i="4"/>
  <c r="J124" i="4"/>
  <c r="I124" i="4"/>
  <c r="H124" i="4"/>
  <c r="G124" i="4"/>
  <c r="F124" i="4"/>
  <c r="E124" i="4"/>
  <c r="D124" i="4"/>
  <c r="C124" i="4"/>
  <c r="B124" i="4"/>
  <c r="A124" i="4"/>
  <c r="K123" i="4"/>
  <c r="J123" i="4"/>
  <c r="I123" i="4"/>
  <c r="H123" i="4"/>
  <c r="G123" i="4"/>
  <c r="F123" i="4"/>
  <c r="E123" i="4"/>
  <c r="D123" i="4"/>
  <c r="C123" i="4"/>
  <c r="B123" i="4"/>
  <c r="A123" i="4"/>
  <c r="K122" i="4"/>
  <c r="J122" i="4"/>
  <c r="I122" i="4"/>
  <c r="H122" i="4"/>
  <c r="G122" i="4"/>
  <c r="F122" i="4"/>
  <c r="E122" i="4"/>
  <c r="D122" i="4"/>
  <c r="C122" i="4"/>
  <c r="B122" i="4"/>
  <c r="A122" i="4"/>
  <c r="K121" i="4"/>
  <c r="J121" i="4"/>
  <c r="I121" i="4"/>
  <c r="H121" i="4"/>
  <c r="G121" i="4"/>
  <c r="F121" i="4"/>
  <c r="E121" i="4"/>
  <c r="D121" i="4"/>
  <c r="C121" i="4"/>
  <c r="B121" i="4"/>
  <c r="A121" i="4"/>
  <c r="K120" i="4"/>
  <c r="J120" i="4"/>
  <c r="I120" i="4"/>
  <c r="H120" i="4"/>
  <c r="G120" i="4"/>
  <c r="F120" i="4"/>
  <c r="E120" i="4"/>
  <c r="D120" i="4"/>
  <c r="C120" i="4"/>
  <c r="B120" i="4"/>
  <c r="A120" i="4"/>
  <c r="K119" i="4"/>
  <c r="J119" i="4"/>
  <c r="I119" i="4"/>
  <c r="H119" i="4"/>
  <c r="G119" i="4"/>
  <c r="F119" i="4"/>
  <c r="E119" i="4"/>
  <c r="D119" i="4"/>
  <c r="C119" i="4"/>
  <c r="B119" i="4"/>
  <c r="A119" i="4"/>
  <c r="K117" i="4"/>
  <c r="J117" i="4"/>
  <c r="I117" i="4"/>
  <c r="H117" i="4"/>
  <c r="G117" i="4"/>
  <c r="F117" i="4"/>
  <c r="E117" i="4"/>
  <c r="D117" i="4"/>
  <c r="C117" i="4"/>
  <c r="B117" i="4"/>
  <c r="A117" i="4"/>
  <c r="K118" i="4"/>
  <c r="J118" i="4"/>
  <c r="I118" i="4"/>
  <c r="H118" i="4"/>
  <c r="G118" i="4"/>
  <c r="F118" i="4"/>
  <c r="E118" i="4"/>
  <c r="D118" i="4"/>
  <c r="C118" i="4"/>
  <c r="B118" i="4"/>
  <c r="A118" i="4"/>
  <c r="K116" i="4"/>
  <c r="J116" i="4"/>
  <c r="I116" i="4"/>
  <c r="H116" i="4"/>
  <c r="G116" i="4"/>
  <c r="F116" i="4"/>
  <c r="E116" i="4"/>
  <c r="D116" i="4"/>
  <c r="C116" i="4"/>
  <c r="B116" i="4"/>
  <c r="A116" i="4"/>
  <c r="K115" i="4"/>
  <c r="J115" i="4"/>
  <c r="I115" i="4"/>
  <c r="H115" i="4"/>
  <c r="G115" i="4"/>
  <c r="F115" i="4"/>
  <c r="E115" i="4"/>
  <c r="D115" i="4"/>
  <c r="C115" i="4"/>
  <c r="B115" i="4"/>
  <c r="A115" i="4"/>
  <c r="J113" i="4"/>
  <c r="I113" i="4"/>
  <c r="H113" i="4"/>
  <c r="G113" i="4"/>
  <c r="F113" i="4"/>
  <c r="E113" i="4"/>
  <c r="D113" i="4"/>
  <c r="C113" i="4"/>
  <c r="B113" i="4"/>
  <c r="A113" i="4"/>
  <c r="K114" i="4"/>
  <c r="J114" i="4"/>
  <c r="I114" i="4"/>
  <c r="H114" i="4"/>
  <c r="G114" i="4"/>
  <c r="F114" i="4"/>
  <c r="E114" i="4"/>
  <c r="D114" i="4"/>
  <c r="C114" i="4"/>
  <c r="B114" i="4"/>
  <c r="A114" i="4"/>
  <c r="J112" i="4"/>
  <c r="I112" i="4"/>
  <c r="H112" i="4"/>
  <c r="G112" i="4"/>
  <c r="F112" i="4"/>
  <c r="E112" i="4"/>
  <c r="D112" i="4"/>
  <c r="C112" i="4"/>
  <c r="B112" i="4"/>
  <c r="A112" i="4"/>
  <c r="J110" i="4"/>
  <c r="I110" i="4"/>
  <c r="H110" i="4"/>
  <c r="G110" i="4"/>
  <c r="F110" i="4"/>
  <c r="E110" i="4"/>
  <c r="D110" i="4"/>
  <c r="C110" i="4"/>
  <c r="B110" i="4"/>
  <c r="A110" i="4"/>
  <c r="K108" i="4"/>
  <c r="J108" i="4"/>
  <c r="I108" i="4"/>
  <c r="H108" i="4"/>
  <c r="G108" i="4"/>
  <c r="F108" i="4"/>
  <c r="E108" i="4"/>
  <c r="D108" i="4"/>
  <c r="C108" i="4"/>
  <c r="B108" i="4"/>
  <c r="A108" i="4"/>
  <c r="K95" i="4"/>
  <c r="X95" i="4" s="1"/>
  <c r="J95" i="4"/>
  <c r="I95" i="4"/>
  <c r="H95" i="4"/>
  <c r="G95" i="4"/>
  <c r="F95" i="4"/>
  <c r="E95" i="4"/>
  <c r="D95" i="4"/>
  <c r="C95" i="4"/>
  <c r="B95" i="4"/>
  <c r="A95" i="4"/>
  <c r="K94"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1" i="4"/>
  <c r="I81" i="4"/>
  <c r="H81" i="4"/>
  <c r="G81" i="4"/>
  <c r="F81" i="4"/>
  <c r="E81" i="4"/>
  <c r="D81" i="4"/>
  <c r="C81" i="4"/>
  <c r="B81" i="4"/>
  <c r="A81" i="4"/>
  <c r="J78" i="4"/>
  <c r="I78" i="4"/>
  <c r="H78" i="4"/>
  <c r="G78" i="4"/>
  <c r="F78" i="4"/>
  <c r="E78" i="4"/>
  <c r="D78" i="4"/>
  <c r="C78" i="4"/>
  <c r="B78" i="4"/>
  <c r="A78" i="4"/>
  <c r="K77" i="4"/>
  <c r="J77" i="4"/>
  <c r="I77" i="4"/>
  <c r="H77" i="4"/>
  <c r="G77" i="4"/>
  <c r="F77" i="4"/>
  <c r="E77" i="4"/>
  <c r="D77" i="4"/>
  <c r="C77" i="4"/>
  <c r="B77" i="4"/>
  <c r="A77" i="4"/>
  <c r="M66" i="4"/>
  <c r="M65" i="4"/>
  <c r="X59" i="4"/>
  <c r="K56" i="4"/>
  <c r="J56" i="4"/>
  <c r="I56" i="4"/>
  <c r="H56" i="4"/>
  <c r="G56" i="4"/>
  <c r="F56" i="4"/>
  <c r="E56" i="4"/>
  <c r="D56" i="4"/>
  <c r="C56" i="4"/>
  <c r="B56" i="4"/>
  <c r="A56" i="4"/>
  <c r="J53" i="4"/>
  <c r="I53" i="4"/>
  <c r="H53" i="4"/>
  <c r="G53" i="4"/>
  <c r="F53" i="4"/>
  <c r="E53" i="4"/>
  <c r="D53" i="4"/>
  <c r="C53" i="4"/>
  <c r="B53" i="4"/>
  <c r="A53" i="4"/>
  <c r="K51" i="4"/>
  <c r="M51" i="4" s="1"/>
  <c r="J51" i="4"/>
  <c r="I51" i="4"/>
  <c r="H51" i="4"/>
  <c r="G51" i="4"/>
  <c r="F51" i="4"/>
  <c r="E51" i="4"/>
  <c r="D51" i="4"/>
  <c r="C51" i="4"/>
  <c r="B51" i="4"/>
  <c r="A51" i="4"/>
  <c r="K50" i="4"/>
  <c r="J50" i="4"/>
  <c r="I50" i="4"/>
  <c r="H50" i="4"/>
  <c r="G50" i="4"/>
  <c r="F50" i="4"/>
  <c r="E50" i="4"/>
  <c r="D50" i="4"/>
  <c r="C50" i="4"/>
  <c r="B50" i="4"/>
  <c r="A50" i="4"/>
  <c r="K49" i="4"/>
  <c r="J49" i="4"/>
  <c r="I49" i="4"/>
  <c r="H49" i="4"/>
  <c r="G49" i="4"/>
  <c r="F49" i="4"/>
  <c r="E49" i="4"/>
  <c r="D49" i="4"/>
  <c r="C49" i="4"/>
  <c r="B49" i="4"/>
  <c r="A49" i="4"/>
  <c r="K48" i="4"/>
  <c r="J48" i="4"/>
  <c r="I48" i="4"/>
  <c r="H48" i="4"/>
  <c r="G48" i="4"/>
  <c r="F48" i="4"/>
  <c r="E48" i="4"/>
  <c r="D48" i="4"/>
  <c r="C48" i="4"/>
  <c r="B48" i="4"/>
  <c r="A48" i="4"/>
  <c r="K47" i="4"/>
  <c r="J47" i="4"/>
  <c r="I47" i="4"/>
  <c r="H47" i="4"/>
  <c r="G47" i="4"/>
  <c r="F47" i="4"/>
  <c r="E47" i="4"/>
  <c r="D47" i="4"/>
  <c r="C47" i="4"/>
  <c r="B47" i="4"/>
  <c r="A47" i="4"/>
  <c r="K46" i="4"/>
  <c r="J46" i="4"/>
  <c r="I46" i="4"/>
  <c r="H46" i="4"/>
  <c r="G46" i="4"/>
  <c r="F46" i="4"/>
  <c r="E46" i="4"/>
  <c r="D46" i="4"/>
  <c r="C46" i="4"/>
  <c r="B46" i="4"/>
  <c r="A46" i="4"/>
  <c r="K43" i="4"/>
  <c r="M43" i="4" s="1"/>
  <c r="J43" i="4"/>
  <c r="I43" i="4"/>
  <c r="H43" i="4"/>
  <c r="G43" i="4"/>
  <c r="F43" i="4"/>
  <c r="E43" i="4"/>
  <c r="D43" i="4"/>
  <c r="C43" i="4"/>
  <c r="B43" i="4"/>
  <c r="A43" i="4"/>
  <c r="K42" i="4"/>
  <c r="J42" i="4"/>
  <c r="I42" i="4"/>
  <c r="H42" i="4"/>
  <c r="G42" i="4"/>
  <c r="F42" i="4"/>
  <c r="E42" i="4"/>
  <c r="D42" i="4"/>
  <c r="C42" i="4"/>
  <c r="B42" i="4"/>
  <c r="A42" i="4"/>
  <c r="J41" i="4"/>
  <c r="I41" i="4"/>
  <c r="H41" i="4"/>
  <c r="G41" i="4"/>
  <c r="F41" i="4"/>
  <c r="E41" i="4"/>
  <c r="D41" i="4"/>
  <c r="C41" i="4"/>
  <c r="B41" i="4"/>
  <c r="A41" i="4"/>
  <c r="J39" i="4"/>
  <c r="I39" i="4"/>
  <c r="H39" i="4"/>
  <c r="G39" i="4"/>
  <c r="F39" i="4"/>
  <c r="E39" i="4"/>
  <c r="D39" i="4"/>
  <c r="C39" i="4"/>
  <c r="B39" i="4"/>
  <c r="A39" i="4"/>
  <c r="K38" i="4"/>
  <c r="J38" i="4"/>
  <c r="I38" i="4"/>
  <c r="H38" i="4"/>
  <c r="G38" i="4"/>
  <c r="F38" i="4"/>
  <c r="E38" i="4"/>
  <c r="D38" i="4"/>
  <c r="C38" i="4"/>
  <c r="B38" i="4"/>
  <c r="A38" i="4"/>
  <c r="K37" i="4"/>
  <c r="J37" i="4"/>
  <c r="I37" i="4"/>
  <c r="H37" i="4"/>
  <c r="G37" i="4"/>
  <c r="F37" i="4"/>
  <c r="E37" i="4"/>
  <c r="D37" i="4"/>
  <c r="C37" i="4"/>
  <c r="B37" i="4"/>
  <c r="A37" i="4"/>
  <c r="K33" i="4"/>
  <c r="J33" i="4"/>
  <c r="I33" i="4"/>
  <c r="G33" i="4"/>
  <c r="F33" i="4"/>
  <c r="E33" i="4"/>
  <c r="D33" i="4"/>
  <c r="C33" i="4"/>
  <c r="B33" i="4"/>
  <c r="A33" i="4"/>
  <c r="K32" i="4"/>
  <c r="J32" i="4"/>
  <c r="I32" i="4"/>
  <c r="H32" i="4"/>
  <c r="G32" i="4"/>
  <c r="F32" i="4"/>
  <c r="E32" i="4"/>
  <c r="D32" i="4"/>
  <c r="C32" i="4"/>
  <c r="B32" i="4"/>
  <c r="A32" i="4"/>
  <c r="J30" i="4"/>
  <c r="I30" i="4"/>
  <c r="H30" i="4"/>
  <c r="G30" i="4"/>
  <c r="F30" i="4"/>
  <c r="E30" i="4"/>
  <c r="D30" i="4"/>
  <c r="C30" i="4"/>
  <c r="B30" i="4"/>
  <c r="A30" i="4"/>
  <c r="J29" i="4"/>
  <c r="I29" i="4"/>
  <c r="H29" i="4"/>
  <c r="G29" i="4"/>
  <c r="F29" i="4"/>
  <c r="E29" i="4"/>
  <c r="D29" i="4"/>
  <c r="C29" i="4"/>
  <c r="B29" i="4"/>
  <c r="A29" i="4"/>
  <c r="K28" i="4"/>
  <c r="J28" i="4"/>
  <c r="I28" i="4"/>
  <c r="H28" i="4"/>
  <c r="G28" i="4"/>
  <c r="F28" i="4"/>
  <c r="E28" i="4"/>
  <c r="D28" i="4"/>
  <c r="C28" i="4"/>
  <c r="B28" i="4"/>
  <c r="A28" i="4"/>
  <c r="J27" i="4"/>
  <c r="I27" i="4"/>
  <c r="H27" i="4"/>
  <c r="G27" i="4"/>
  <c r="F27" i="4"/>
  <c r="E27" i="4"/>
  <c r="D27" i="4"/>
  <c r="C27" i="4"/>
  <c r="B27" i="4"/>
  <c r="A27" i="4"/>
  <c r="K26" i="4"/>
  <c r="J26" i="4"/>
  <c r="I26" i="4"/>
  <c r="H26" i="4"/>
  <c r="G26" i="4"/>
  <c r="F26" i="4"/>
  <c r="E26" i="4"/>
  <c r="D26" i="4"/>
  <c r="C26" i="4"/>
  <c r="B26" i="4"/>
  <c r="A26" i="4"/>
  <c r="K25" i="4"/>
  <c r="J25" i="4"/>
  <c r="I25" i="4"/>
  <c r="H25" i="4"/>
  <c r="G25" i="4"/>
  <c r="F25" i="4"/>
  <c r="E25" i="4"/>
  <c r="D25" i="4"/>
  <c r="C25" i="4"/>
  <c r="B25" i="4"/>
  <c r="A25" i="4"/>
  <c r="K24" i="4"/>
  <c r="J24" i="4"/>
  <c r="I24" i="4"/>
  <c r="H24" i="4"/>
  <c r="G24" i="4"/>
  <c r="F24" i="4"/>
  <c r="E24" i="4"/>
  <c r="D24" i="4"/>
  <c r="C24" i="4"/>
  <c r="B24" i="4"/>
  <c r="A24" i="4"/>
  <c r="K23" i="4"/>
  <c r="J23" i="4"/>
  <c r="I23" i="4"/>
  <c r="H23" i="4"/>
  <c r="G23" i="4"/>
  <c r="F23" i="4"/>
  <c r="E23" i="4"/>
  <c r="D23" i="4"/>
  <c r="C23" i="4"/>
  <c r="B23" i="4"/>
  <c r="A23" i="4"/>
  <c r="K22" i="4"/>
  <c r="J22" i="4"/>
  <c r="I22" i="4"/>
  <c r="H22" i="4"/>
  <c r="G22" i="4"/>
  <c r="F22" i="4"/>
  <c r="E22" i="4"/>
  <c r="D22" i="4"/>
  <c r="C22" i="4"/>
  <c r="B22" i="4"/>
  <c r="A22" i="4"/>
  <c r="K21" i="4"/>
  <c r="J21" i="4"/>
  <c r="I21" i="4"/>
  <c r="H21" i="4"/>
  <c r="G21" i="4"/>
  <c r="F21" i="4"/>
  <c r="E21" i="4"/>
  <c r="D21" i="4"/>
  <c r="C21" i="4"/>
  <c r="B21" i="4"/>
  <c r="A21" i="4"/>
  <c r="J20" i="4"/>
  <c r="I20" i="4"/>
  <c r="H20" i="4"/>
  <c r="G20" i="4"/>
  <c r="F20" i="4"/>
  <c r="E20" i="4"/>
  <c r="D20" i="4"/>
  <c r="C20" i="4"/>
  <c r="B20" i="4"/>
  <c r="A20" i="4"/>
  <c r="J16" i="4"/>
  <c r="I16" i="4"/>
  <c r="H16" i="4"/>
  <c r="G16" i="4"/>
  <c r="F16" i="4"/>
  <c r="E16" i="4"/>
  <c r="D16" i="4"/>
  <c r="C16" i="4"/>
  <c r="B16" i="4"/>
  <c r="A16" i="4"/>
  <c r="K15" i="4"/>
  <c r="J15" i="4"/>
  <c r="I15" i="4"/>
  <c r="H15" i="4"/>
  <c r="G15" i="4"/>
  <c r="F15" i="4"/>
  <c r="E15" i="4"/>
  <c r="D15" i="4"/>
  <c r="C15" i="4"/>
  <c r="B15" i="4"/>
  <c r="A15" i="4"/>
  <c r="K14" i="4"/>
  <c r="J14" i="4"/>
  <c r="I14" i="4"/>
  <c r="H14" i="4"/>
  <c r="G14" i="4"/>
  <c r="F14" i="4"/>
  <c r="E14" i="4"/>
  <c r="D14" i="4"/>
  <c r="C14" i="4"/>
  <c r="B14" i="4"/>
  <c r="A14" i="4"/>
  <c r="K13" i="4"/>
  <c r="J13" i="4"/>
  <c r="I13" i="4"/>
  <c r="H13" i="4"/>
  <c r="G13" i="4"/>
  <c r="F13" i="4"/>
  <c r="E13" i="4"/>
  <c r="D13" i="4"/>
  <c r="C13" i="4"/>
  <c r="B13" i="4"/>
  <c r="A13" i="4"/>
  <c r="K12" i="4"/>
  <c r="J12" i="4"/>
  <c r="J9" i="4"/>
  <c r="I9" i="4"/>
  <c r="H9" i="4"/>
  <c r="G9" i="4"/>
  <c r="F9" i="4"/>
  <c r="E9" i="4"/>
  <c r="D9" i="4"/>
  <c r="C9" i="4"/>
  <c r="B9" i="4"/>
  <c r="A9" i="4"/>
  <c r="J7" i="4"/>
  <c r="I7" i="4"/>
  <c r="H7" i="4"/>
  <c r="G7" i="4"/>
  <c r="F7" i="4"/>
  <c r="E7" i="4"/>
  <c r="D7" i="4"/>
  <c r="C7" i="4"/>
  <c r="B7" i="4"/>
  <c r="A7" i="4"/>
  <c r="J6" i="4"/>
  <c r="I6" i="4"/>
  <c r="H6" i="4"/>
  <c r="G6" i="4"/>
  <c r="F6" i="4"/>
  <c r="E6" i="4"/>
  <c r="D6" i="4"/>
  <c r="C6" i="4"/>
  <c r="B6" i="4"/>
  <c r="A6" i="4"/>
  <c r="U15" i="4" l="1"/>
  <c r="S15" i="4"/>
  <c r="Q15" i="4"/>
  <c r="O15" i="4"/>
  <c r="M15" i="4"/>
  <c r="Q221" i="1"/>
  <c r="AS221" i="4"/>
  <c r="AV221" i="4" s="1"/>
  <c r="R221" i="1" l="1"/>
  <c r="X221" i="4"/>
  <c r="AI221" i="4"/>
  <c r="AL221" i="4" s="1"/>
  <c r="Z221" i="4"/>
  <c r="AG221" i="4" s="1"/>
  <c r="AN221" i="4"/>
  <c r="AQ221" i="4" s="1"/>
  <c r="S5" i="1" l="1"/>
  <c r="S217" i="1"/>
  <c r="S220" i="1"/>
  <c r="Q199" i="1"/>
  <c r="Q191" i="1"/>
  <c r="S187" i="1"/>
  <c r="S172" i="1"/>
  <c r="S164" i="1"/>
  <c r="S159" i="1"/>
  <c r="S151" i="1"/>
  <c r="S135" i="1"/>
  <c r="Q95" i="1"/>
  <c r="S77" i="1"/>
  <c r="S70" i="1"/>
  <c r="Q66" i="1"/>
  <c r="Q56" i="1"/>
  <c r="Q50" i="1"/>
  <c r="S6" i="1"/>
  <c r="S7" i="1"/>
  <c r="S12" i="1"/>
  <c r="S13" i="1"/>
  <c r="S14" i="1"/>
  <c r="S15" i="1"/>
  <c r="S21" i="1"/>
  <c r="S22" i="1"/>
  <c r="S24" i="1"/>
  <c r="S25" i="1"/>
  <c r="S28" i="1"/>
  <c r="S32" i="1"/>
  <c r="S33" i="1"/>
  <c r="S37" i="1"/>
  <c r="S38" i="1"/>
  <c r="S42" i="1"/>
  <c r="S43" i="1"/>
  <c r="S46" i="1"/>
  <c r="S47" i="1"/>
  <c r="S48" i="1"/>
  <c r="S49" i="1"/>
  <c r="Q51" i="1"/>
  <c r="S59" i="1"/>
  <c r="S64" i="1"/>
  <c r="S65" i="1"/>
  <c r="S69" i="1"/>
  <c r="S72" i="1"/>
  <c r="S94" i="1"/>
  <c r="S108" i="1"/>
  <c r="S114" i="1"/>
  <c r="S115" i="1"/>
  <c r="S116" i="1"/>
  <c r="S118" i="1"/>
  <c r="S117" i="1"/>
  <c r="S119" i="1"/>
  <c r="S121" i="1"/>
  <c r="S122" i="1"/>
  <c r="S127" i="1"/>
  <c r="S131" i="1"/>
  <c r="Q132" i="1"/>
  <c r="S136" i="1"/>
  <c r="S137" i="1"/>
  <c r="S139" i="1"/>
  <c r="S140" i="1"/>
  <c r="S141" i="1"/>
  <c r="Q142" i="1"/>
  <c r="S143" i="1"/>
  <c r="Q144" i="1"/>
  <c r="S146" i="1"/>
  <c r="S147" i="1"/>
  <c r="S148" i="1"/>
  <c r="S150" i="1"/>
  <c r="S152" i="1"/>
  <c r="S153" i="1"/>
  <c r="Q154" i="1"/>
  <c r="Q158" i="1"/>
  <c r="S160" i="1"/>
  <c r="S161" i="1"/>
  <c r="S163" i="1"/>
  <c r="S165" i="1"/>
  <c r="S166" i="1"/>
  <c r="S168" i="1"/>
  <c r="S169" i="1"/>
  <c r="S170" i="1"/>
  <c r="S171" i="1"/>
  <c r="S173" i="1"/>
  <c r="Q173" i="1" s="1"/>
  <c r="S174" i="1"/>
  <c r="S180" i="1"/>
  <c r="S181" i="1"/>
  <c r="S182" i="1"/>
  <c r="S183" i="1"/>
  <c r="S184" i="1"/>
  <c r="S185" i="1"/>
  <c r="S186" i="1"/>
  <c r="S188" i="1"/>
  <c r="S189" i="1"/>
  <c r="S190" i="1"/>
  <c r="S193" i="1"/>
  <c r="S197" i="1"/>
  <c r="S200" i="1"/>
  <c r="S201" i="1"/>
  <c r="S202" i="1"/>
  <c r="S203" i="1"/>
  <c r="S204" i="1"/>
  <c r="S206" i="1"/>
  <c r="S207" i="1"/>
  <c r="S209" i="1"/>
  <c r="S214" i="1"/>
  <c r="S218" i="1"/>
  <c r="S219" i="1"/>
  <c r="Q163" i="1" l="1"/>
  <c r="Q23" i="1"/>
  <c r="Q127" i="1"/>
  <c r="Q37" i="1"/>
  <c r="Q218" i="1"/>
  <c r="Q197" i="1"/>
  <c r="Q180" i="1"/>
  <c r="Q57" i="1"/>
  <c r="H16" i="8" s="1"/>
  <c r="Q33" i="1"/>
  <c r="H10" i="8" s="1"/>
  <c r="S8" i="8" s="1"/>
  <c r="Q21" i="1"/>
  <c r="Q172" i="1"/>
  <c r="Q183" i="1"/>
  <c r="Q182" i="1"/>
  <c r="Q159" i="1"/>
  <c r="Q22" i="1"/>
  <c r="Q214" i="1"/>
  <c r="Q194" i="1"/>
  <c r="Q174" i="1"/>
  <c r="Q123" i="1"/>
  <c r="Q177" i="1"/>
  <c r="Q115" i="1"/>
  <c r="Q161" i="1"/>
  <c r="Q160" i="1"/>
  <c r="Q164" i="1"/>
  <c r="Q209" i="1"/>
  <c r="Q193" i="1"/>
  <c r="Q122" i="1"/>
  <c r="Q94" i="1"/>
  <c r="Q15" i="1"/>
  <c r="Q70" i="1"/>
  <c r="Q187" i="1"/>
  <c r="Q200" i="1"/>
  <c r="Q198" i="1"/>
  <c r="Q38" i="1"/>
  <c r="Q181" i="1"/>
  <c r="Q207" i="1"/>
  <c r="Q190" i="1"/>
  <c r="Q171" i="1"/>
  <c r="Q153" i="1"/>
  <c r="Q141" i="1"/>
  <c r="Q121" i="1"/>
  <c r="Q49" i="1"/>
  <c r="Q14" i="1"/>
  <c r="Q77" i="1"/>
  <c r="Q131" i="1"/>
  <c r="Q219" i="1"/>
  <c r="Q108" i="1"/>
  <c r="Q206" i="1"/>
  <c r="Q189" i="1"/>
  <c r="Q170" i="1"/>
  <c r="Q152" i="1"/>
  <c r="Q140" i="1"/>
  <c r="Q120" i="1"/>
  <c r="Q48" i="1"/>
  <c r="H13" i="8" s="1"/>
  <c r="S12" i="8" s="1"/>
  <c r="Q32" i="1"/>
  <c r="Q13" i="1"/>
  <c r="Q64" i="1"/>
  <c r="Q114" i="1"/>
  <c r="Q59" i="1"/>
  <c r="Q204" i="1"/>
  <c r="Q188" i="1"/>
  <c r="Q169" i="1"/>
  <c r="Q150" i="1"/>
  <c r="Q139" i="1"/>
  <c r="Q119" i="1"/>
  <c r="Q72" i="1"/>
  <c r="Q47" i="1"/>
  <c r="Q28" i="1"/>
  <c r="Q12" i="1"/>
  <c r="H20" i="8"/>
  <c r="S16" i="8" s="1"/>
  <c r="Q220" i="1"/>
  <c r="Q117" i="1"/>
  <c r="Q46" i="1"/>
  <c r="Q26" i="1"/>
  <c r="Q217" i="1"/>
  <c r="Q151" i="1"/>
  <c r="Q186" i="1"/>
  <c r="Q202" i="1"/>
  <c r="Q185" i="1"/>
  <c r="Q166" i="1"/>
  <c r="Q148" i="1"/>
  <c r="Q136" i="1"/>
  <c r="Q118" i="1"/>
  <c r="Q69" i="1"/>
  <c r="Q43" i="1"/>
  <c r="Q25" i="1"/>
  <c r="Q135" i="1"/>
  <c r="Q5" i="1"/>
  <c r="Q146" i="1"/>
  <c r="Q203" i="1"/>
  <c r="Q168" i="1"/>
  <c r="Q149" i="1"/>
  <c r="Q201" i="1"/>
  <c r="Q184" i="1"/>
  <c r="Q165" i="1"/>
  <c r="Q147" i="1"/>
  <c r="Q116" i="1"/>
  <c r="Q65" i="1"/>
  <c r="Q42" i="1"/>
  <c r="Q24" i="1"/>
  <c r="Q6" i="1"/>
  <c r="Q138" i="1"/>
  <c r="Q137" i="1"/>
  <c r="Q39" i="1"/>
  <c r="Q7" i="1"/>
  <c r="Q215" i="1"/>
  <c r="Q143" i="1"/>
  <c r="H30" i="8" l="1"/>
  <c r="G30" i="8" s="1"/>
  <c r="H35" i="8"/>
  <c r="G35" i="8" s="1"/>
  <c r="H37" i="8"/>
  <c r="G37" i="8" s="1"/>
  <c r="H38" i="8"/>
  <c r="G38" i="8" s="1"/>
  <c r="H41" i="8"/>
  <c r="G41" i="8" s="1"/>
  <c r="H31" i="8"/>
  <c r="G31" i="8" s="1"/>
  <c r="H39" i="8"/>
  <c r="G39" i="8" s="1"/>
  <c r="R5" i="1"/>
  <c r="R171" i="1"/>
  <c r="H17" i="8"/>
  <c r="S14" i="8" s="1"/>
  <c r="S30" i="8" l="1"/>
  <c r="S32" i="8"/>
  <c r="S31" i="8" s="1"/>
  <c r="S35" i="8"/>
  <c r="S29" i="1"/>
  <c r="Q29" i="1" s="1"/>
  <c r="K29" i="4"/>
  <c r="S30" i="1"/>
  <c r="Q30" i="1" l="1"/>
  <c r="R30" i="1" s="1"/>
  <c r="K175" i="4" l="1"/>
  <c r="S176" i="1"/>
  <c r="K176" i="4"/>
  <c r="S175" i="1"/>
  <c r="Q176" i="1" l="1"/>
  <c r="Q175" i="1"/>
  <c r="Q20" i="1"/>
  <c r="K20" i="4"/>
  <c r="S27" i="1"/>
  <c r="Z23" i="4"/>
  <c r="R175" i="1" l="1"/>
  <c r="H36" i="8"/>
  <c r="G36" i="8" s="1"/>
  <c r="Q27" i="1"/>
  <c r="H8" i="8" s="1"/>
  <c r="AS29" i="4"/>
  <c r="AV29" i="4" s="1"/>
  <c r="Z29" i="4"/>
  <c r="AG29" i="4" s="1"/>
  <c r="M29" i="4"/>
  <c r="AI29" i="4"/>
  <c r="AL29" i="4" s="1"/>
  <c r="AN29" i="4"/>
  <c r="AQ29" i="4" s="1"/>
  <c r="AS120" i="4"/>
  <c r="R120" i="1"/>
  <c r="X29" i="4" l="1"/>
  <c r="AV120" i="4"/>
  <c r="Z120" i="4"/>
  <c r="AG120" i="4" s="1"/>
  <c r="AI120" i="4"/>
  <c r="AL120" i="4" s="1"/>
  <c r="AN120" i="4"/>
  <c r="AQ120" i="4" s="1"/>
  <c r="M120" i="4"/>
  <c r="X120" i="4" s="1"/>
  <c r="S113" i="1" l="1"/>
  <c r="K113" i="4"/>
  <c r="Q113" i="1" l="1"/>
  <c r="H27" i="8" l="1"/>
  <c r="G27" i="8" s="1"/>
  <c r="AI22" i="4"/>
  <c r="AL22" i="4" s="1"/>
  <c r="AN22" i="4"/>
  <c r="AQ22" i="4" s="1"/>
  <c r="X22" i="4"/>
  <c r="AS22" i="4"/>
  <c r="AV22" i="4" s="1"/>
  <c r="Z22" i="4"/>
  <c r="AG22" i="4" s="1"/>
  <c r="R22" i="1"/>
  <c r="S25" i="8" l="1"/>
  <c r="A5" i="4" l="1"/>
  <c r="A4" i="4"/>
  <c r="AI50" i="4" l="1"/>
  <c r="AS51" i="4"/>
  <c r="AV51" i="4" s="1"/>
  <c r="Z175" i="4"/>
  <c r="AG175" i="4" s="1"/>
  <c r="M176" i="4"/>
  <c r="M177" i="4"/>
  <c r="AI180" i="4"/>
  <c r="AL180" i="4" s="1"/>
  <c r="R177" i="1"/>
  <c r="R219" i="1"/>
  <c r="K53" i="4"/>
  <c r="K112" i="4"/>
  <c r="X112" i="4" s="1"/>
  <c r="R21" i="1"/>
  <c r="L25" i="5"/>
  <c r="M25" i="5" s="1"/>
  <c r="AQ142" i="4"/>
  <c r="R143" i="1"/>
  <c r="M147" i="4"/>
  <c r="X147" i="4" s="1"/>
  <c r="AS150" i="4"/>
  <c r="AI152" i="4"/>
  <c r="AL152" i="4" s="1"/>
  <c r="AI153" i="4"/>
  <c r="AL153" i="4" s="1"/>
  <c r="Z154" i="4"/>
  <c r="AG154" i="4" s="1"/>
  <c r="Z158" i="4"/>
  <c r="AG158" i="4" s="1"/>
  <c r="X159" i="4"/>
  <c r="AS161" i="4"/>
  <c r="AI163" i="4"/>
  <c r="AL163" i="4" s="1"/>
  <c r="Z165" i="4"/>
  <c r="AG165" i="4" s="1"/>
  <c r="AI166" i="4"/>
  <c r="AL166" i="4" s="1"/>
  <c r="AS168" i="4"/>
  <c r="AV168" i="4" s="1"/>
  <c r="Z169" i="4"/>
  <c r="AG169" i="4" s="1"/>
  <c r="AI171" i="4"/>
  <c r="AL171" i="4" s="1"/>
  <c r="AN173" i="4"/>
  <c r="AQ173" i="4" s="1"/>
  <c r="AS174" i="4"/>
  <c r="AV174" i="4" s="1"/>
  <c r="M181" i="4"/>
  <c r="X181" i="4" s="1"/>
  <c r="M182" i="4"/>
  <c r="X182" i="4" s="1"/>
  <c r="Z183" i="4"/>
  <c r="AG183" i="4" s="1"/>
  <c r="Z184" i="4"/>
  <c r="AG184" i="4" s="1"/>
  <c r="AI185" i="4"/>
  <c r="AL185" i="4" s="1"/>
  <c r="AI186" i="4"/>
  <c r="AL186" i="4" s="1"/>
  <c r="AI49" i="4"/>
  <c r="I10" i="8"/>
  <c r="I13" i="8"/>
  <c r="I16" i="8"/>
  <c r="I20" i="8"/>
  <c r="R6" i="1"/>
  <c r="R7" i="1"/>
  <c r="R12" i="1"/>
  <c r="R13" i="1"/>
  <c r="R14" i="1"/>
  <c r="R15" i="1"/>
  <c r="R20" i="1"/>
  <c r="R23" i="1"/>
  <c r="R29" i="1"/>
  <c r="R25" i="1"/>
  <c r="R26" i="1"/>
  <c r="R27" i="1"/>
  <c r="R28" i="1"/>
  <c r="R32" i="1"/>
  <c r="R33" i="1"/>
  <c r="R38" i="1"/>
  <c r="R39" i="1"/>
  <c r="R42" i="1"/>
  <c r="R43" i="1"/>
  <c r="R46" i="1"/>
  <c r="R47" i="1"/>
  <c r="R48" i="1"/>
  <c r="R94" i="1"/>
  <c r="R95" i="1"/>
  <c r="R108" i="1"/>
  <c r="R114" i="1"/>
  <c r="R113" i="1"/>
  <c r="R115" i="1"/>
  <c r="R116" i="1"/>
  <c r="R118" i="1"/>
  <c r="R117" i="1"/>
  <c r="R119" i="1"/>
  <c r="R121" i="1"/>
  <c r="R122" i="1"/>
  <c r="R123" i="1"/>
  <c r="R127" i="1"/>
  <c r="R131" i="1"/>
  <c r="R132" i="1"/>
  <c r="R135" i="1"/>
  <c r="R137" i="1"/>
  <c r="R138" i="1"/>
  <c r="R139" i="1"/>
  <c r="R141" i="1"/>
  <c r="R142" i="1"/>
  <c r="R144" i="1"/>
  <c r="R147" i="1"/>
  <c r="R148" i="1"/>
  <c r="R149" i="1"/>
  <c r="R150" i="1"/>
  <c r="R151" i="1"/>
  <c r="R152" i="1"/>
  <c r="R154" i="1"/>
  <c r="R158" i="1"/>
  <c r="R168" i="1"/>
  <c r="R169" i="1"/>
  <c r="R170" i="1"/>
  <c r="R172" i="1"/>
  <c r="R173" i="1"/>
  <c r="R174" i="1"/>
  <c r="R180" i="1"/>
  <c r="R181" i="1"/>
  <c r="R182" i="1"/>
  <c r="R183" i="1"/>
  <c r="R184" i="1"/>
  <c r="R185" i="1"/>
  <c r="R186" i="1"/>
  <c r="R187" i="1"/>
  <c r="R188" i="1"/>
  <c r="R189" i="1"/>
  <c r="R190" i="1"/>
  <c r="R191" i="1"/>
  <c r="R193" i="1"/>
  <c r="R194" i="1"/>
  <c r="R197" i="1"/>
  <c r="R198" i="1"/>
  <c r="R201" i="1"/>
  <c r="R202" i="1"/>
  <c r="R203" i="1"/>
  <c r="R204" i="1"/>
  <c r="R206" i="1"/>
  <c r="R207" i="1"/>
  <c r="R214" i="1"/>
  <c r="R220" i="1"/>
  <c r="R215" i="1"/>
  <c r="R217" i="1"/>
  <c r="R218" i="1"/>
  <c r="L5" i="5"/>
  <c r="L6" i="5"/>
  <c r="L8" i="5"/>
  <c r="L9" i="5"/>
  <c r="L10" i="5"/>
  <c r="L18" i="5"/>
  <c r="L20" i="5"/>
  <c r="L22" i="5"/>
  <c r="L29" i="5"/>
  <c r="M29" i="5" s="1"/>
  <c r="L30" i="5"/>
  <c r="M30" i="5" s="1"/>
  <c r="L34" i="5"/>
  <c r="M34" i="5" s="1"/>
  <c r="L36" i="5"/>
  <c r="M36" i="5" s="1"/>
  <c r="L38" i="5"/>
  <c r="M38" i="5" s="1"/>
  <c r="L41" i="5"/>
  <c r="M41" i="5" s="1"/>
  <c r="L42" i="5"/>
  <c r="M42" i="5" s="1"/>
  <c r="L43" i="5"/>
  <c r="M43" i="5" s="1"/>
  <c r="L45" i="5"/>
  <c r="M45" i="5" s="1"/>
  <c r="L47" i="5"/>
  <c r="M47" i="5" s="1"/>
  <c r="L50" i="5"/>
  <c r="M50" i="5" s="1"/>
  <c r="L51" i="5"/>
  <c r="M51" i="5" s="1"/>
  <c r="L55" i="5"/>
  <c r="M55" i="5" s="1"/>
  <c r="L58" i="5"/>
  <c r="M58" i="5" s="1"/>
  <c r="L60" i="5"/>
  <c r="M60" i="5" s="1"/>
  <c r="L61" i="5"/>
  <c r="M61" i="5" s="1"/>
  <c r="L66" i="5"/>
  <c r="M66" i="5" s="1"/>
  <c r="L67" i="5"/>
  <c r="M67" i="5" s="1"/>
  <c r="L69" i="5"/>
  <c r="L70" i="5"/>
  <c r="L72" i="5"/>
  <c r="M72" i="5" s="1"/>
  <c r="L73" i="5"/>
  <c r="M73" i="5" s="1"/>
  <c r="L75" i="5"/>
  <c r="M75" i="5" s="1"/>
  <c r="L76" i="5"/>
  <c r="M76" i="5" s="1"/>
  <c r="L85" i="5"/>
  <c r="L89" i="5"/>
  <c r="M89" i="5" s="1"/>
  <c r="L90" i="5"/>
  <c r="M90" i="5" s="1"/>
  <c r="L92" i="5"/>
  <c r="M92" i="5" s="1"/>
  <c r="L96" i="5"/>
  <c r="M96" i="5" s="1"/>
  <c r="L99" i="5"/>
  <c r="M99" i="5" s="1"/>
  <c r="L101" i="5"/>
  <c r="M101" i="5" s="1"/>
  <c r="L102" i="5"/>
  <c r="M102" i="5" s="1"/>
  <c r="L103" i="5"/>
  <c r="M103" i="5" s="1"/>
  <c r="L104" i="5"/>
  <c r="M104" i="5" s="1"/>
  <c r="L105" i="5"/>
  <c r="M105" i="5" s="1"/>
  <c r="L107" i="5"/>
  <c r="M107" i="5" s="1"/>
  <c r="L108" i="5"/>
  <c r="M108" i="5" s="1"/>
  <c r="L109" i="5"/>
  <c r="M109" i="5" s="1"/>
  <c r="L110" i="5"/>
  <c r="M110" i="5" s="1"/>
  <c r="L111" i="5"/>
  <c r="M111" i="5" s="1"/>
  <c r="L112" i="5"/>
  <c r="M112" i="5" s="1"/>
  <c r="L115" i="5"/>
  <c r="M115" i="5" s="1"/>
  <c r="L116" i="5"/>
  <c r="M116" i="5" s="1"/>
  <c r="L118" i="5"/>
  <c r="M118" i="5" s="1"/>
  <c r="L119" i="5"/>
  <c r="M119" i="5" s="1"/>
  <c r="L120" i="5"/>
  <c r="M120" i="5" s="1"/>
  <c r="L121" i="5"/>
  <c r="M121" i="5" s="1"/>
  <c r="L122" i="5"/>
  <c r="M122" i="5" s="1"/>
  <c r="L123" i="5"/>
  <c r="M123" i="5" s="1"/>
  <c r="L124" i="5"/>
  <c r="M124" i="5" s="1"/>
  <c r="L126" i="5"/>
  <c r="M126" i="5" s="1"/>
  <c r="L127" i="5"/>
  <c r="M127" i="5" s="1"/>
  <c r="L132" i="5"/>
  <c r="M132" i="5" s="1"/>
  <c r="L139" i="5"/>
  <c r="M139" i="5" s="1"/>
  <c r="L140" i="5"/>
  <c r="M140" i="5" s="1"/>
  <c r="L142" i="5"/>
  <c r="M142" i="5" s="1"/>
  <c r="L144" i="5"/>
  <c r="M144" i="5" s="1"/>
  <c r="L147" i="5"/>
  <c r="M147" i="5" s="1"/>
  <c r="L148" i="5"/>
  <c r="M148" i="5" s="1"/>
  <c r="L149" i="5"/>
  <c r="M149" i="5" s="1"/>
  <c r="L154" i="5"/>
  <c r="M154" i="5" s="1"/>
  <c r="L161" i="5"/>
  <c r="M161" i="5" s="1"/>
  <c r="L162" i="5"/>
  <c r="M162" i="5" s="1"/>
  <c r="L163" i="5"/>
  <c r="M163" i="5" s="1"/>
  <c r="L164" i="5"/>
  <c r="M164" i="5" s="1"/>
  <c r="L169" i="5"/>
  <c r="M169" i="5" s="1"/>
  <c r="L171" i="5"/>
  <c r="M171" i="5" s="1"/>
  <c r="L172" i="5"/>
  <c r="M172" i="5" s="1"/>
  <c r="L173" i="5"/>
  <c r="M173" i="5" s="1"/>
  <c r="L174" i="5"/>
  <c r="M174" i="5" s="1"/>
  <c r="L176" i="5"/>
  <c r="M176" i="5" s="1"/>
  <c r="L179" i="5"/>
  <c r="M179" i="5" s="1"/>
  <c r="L182" i="5"/>
  <c r="M182" i="5" s="1"/>
  <c r="L183" i="5"/>
  <c r="M183" i="5" s="1"/>
  <c r="L184" i="5"/>
  <c r="M184" i="5" s="1"/>
  <c r="L185" i="5"/>
  <c r="M185" i="5" s="1"/>
  <c r="L186" i="5"/>
  <c r="M186" i="5" s="1"/>
  <c r="L187" i="5"/>
  <c r="M187" i="5" s="1"/>
  <c r="L188" i="5"/>
  <c r="M188" i="5" s="1"/>
  <c r="L189" i="5"/>
  <c r="M189" i="5" s="1"/>
  <c r="L192" i="5"/>
  <c r="M192" i="5" s="1"/>
  <c r="L4" i="5"/>
  <c r="G5" i="5"/>
  <c r="K5" i="5" s="1"/>
  <c r="G6" i="5"/>
  <c r="I6" i="5" s="1"/>
  <c r="G8" i="5"/>
  <c r="I8" i="5" s="1"/>
  <c r="G9" i="5"/>
  <c r="G10" i="5"/>
  <c r="K10" i="5" s="1"/>
  <c r="G18" i="5"/>
  <c r="G20" i="5"/>
  <c r="K20" i="5" s="1"/>
  <c r="G22" i="5"/>
  <c r="I22" i="5" s="1"/>
  <c r="G29" i="5"/>
  <c r="I29" i="5" s="1"/>
  <c r="G30" i="5"/>
  <c r="G34" i="5"/>
  <c r="K34" i="5" s="1"/>
  <c r="G36" i="5"/>
  <c r="I36" i="5" s="1"/>
  <c r="G38" i="5"/>
  <c r="I38" i="5" s="1"/>
  <c r="G41" i="5"/>
  <c r="K41" i="5" s="1"/>
  <c r="G42" i="5"/>
  <c r="G43" i="5"/>
  <c r="K43" i="5" s="1"/>
  <c r="G45" i="5"/>
  <c r="G47" i="5"/>
  <c r="I47" i="5" s="1"/>
  <c r="G50" i="5"/>
  <c r="K50" i="5" s="1"/>
  <c r="G51" i="5"/>
  <c r="I51" i="5" s="1"/>
  <c r="G55" i="5"/>
  <c r="I55" i="5" s="1"/>
  <c r="G58" i="5"/>
  <c r="I58" i="5" s="1"/>
  <c r="G60" i="5"/>
  <c r="I60" i="5" s="1"/>
  <c r="G61" i="5"/>
  <c r="G66" i="5"/>
  <c r="K66" i="5" s="1"/>
  <c r="G67" i="5"/>
  <c r="G69" i="5"/>
  <c r="G70" i="5"/>
  <c r="G72" i="5"/>
  <c r="K72" i="5" s="1"/>
  <c r="G73" i="5"/>
  <c r="G75" i="5"/>
  <c r="G76" i="5"/>
  <c r="G85" i="5"/>
  <c r="O85" i="5" s="1"/>
  <c r="G89" i="5"/>
  <c r="K89" i="5" s="1"/>
  <c r="G90" i="5"/>
  <c r="I90" i="5" s="1"/>
  <c r="G92" i="5"/>
  <c r="G96" i="5"/>
  <c r="I96" i="5" s="1"/>
  <c r="G99" i="5"/>
  <c r="G101" i="5"/>
  <c r="I101" i="5" s="1"/>
  <c r="G102" i="5"/>
  <c r="G103" i="5"/>
  <c r="K103" i="5" s="1"/>
  <c r="G104" i="5"/>
  <c r="I104" i="5" s="1"/>
  <c r="G105" i="5"/>
  <c r="I105" i="5" s="1"/>
  <c r="G107" i="5"/>
  <c r="I107" i="5" s="1"/>
  <c r="G108" i="5"/>
  <c r="K108" i="5" s="1"/>
  <c r="G109" i="5"/>
  <c r="G110" i="5"/>
  <c r="G111" i="5"/>
  <c r="G112" i="5"/>
  <c r="G115" i="5"/>
  <c r="I115" i="5" s="1"/>
  <c r="G116" i="5"/>
  <c r="G118" i="5"/>
  <c r="I118" i="5" s="1"/>
  <c r="G119" i="5"/>
  <c r="K119" i="5" s="1"/>
  <c r="G120" i="5"/>
  <c r="G121" i="5"/>
  <c r="I121" i="5" s="1"/>
  <c r="G122" i="5"/>
  <c r="K122" i="5" s="1"/>
  <c r="G123" i="5"/>
  <c r="I123" i="5" s="1"/>
  <c r="G124" i="5"/>
  <c r="G126" i="5"/>
  <c r="I126" i="5" s="1"/>
  <c r="G127" i="5"/>
  <c r="G132" i="5"/>
  <c r="G139" i="5"/>
  <c r="I139" i="5" s="1"/>
  <c r="G140" i="5"/>
  <c r="K140" i="5" s="1"/>
  <c r="G142" i="5"/>
  <c r="G144" i="5"/>
  <c r="I144" i="5" s="1"/>
  <c r="G147" i="5"/>
  <c r="K147" i="5" s="1"/>
  <c r="G148" i="5"/>
  <c r="G149" i="5"/>
  <c r="K149" i="5" s="1"/>
  <c r="G154" i="5"/>
  <c r="G161" i="5"/>
  <c r="K161" i="5" s="1"/>
  <c r="G162" i="5"/>
  <c r="I162" i="5" s="1"/>
  <c r="G163" i="5"/>
  <c r="K163" i="5" s="1"/>
  <c r="G164" i="5"/>
  <c r="K164" i="5" s="1"/>
  <c r="G169" i="5"/>
  <c r="G171" i="5"/>
  <c r="I171" i="5" s="1"/>
  <c r="G172" i="5"/>
  <c r="G173" i="5"/>
  <c r="I173" i="5" s="1"/>
  <c r="G174" i="5"/>
  <c r="G176" i="5"/>
  <c r="G179" i="5"/>
  <c r="G182" i="5"/>
  <c r="G183" i="5"/>
  <c r="G184" i="5"/>
  <c r="G185" i="5"/>
  <c r="K185" i="5" s="1"/>
  <c r="G186" i="5"/>
  <c r="G187" i="5"/>
  <c r="G188" i="5"/>
  <c r="G189" i="5"/>
  <c r="I189" i="5" s="1"/>
  <c r="G192" i="5"/>
  <c r="G4" i="5"/>
  <c r="F5" i="5"/>
  <c r="F6" i="5"/>
  <c r="F8" i="5"/>
  <c r="F9" i="5"/>
  <c r="F10" i="5"/>
  <c r="F18" i="5"/>
  <c r="H18" i="5" s="1"/>
  <c r="F20" i="5"/>
  <c r="H20" i="5" s="1"/>
  <c r="F22" i="5"/>
  <c r="J22" i="5" s="1"/>
  <c r="F29" i="5"/>
  <c r="F30" i="5"/>
  <c r="F34" i="5"/>
  <c r="F36" i="5"/>
  <c r="F38" i="5"/>
  <c r="F41" i="5"/>
  <c r="H41" i="5" s="1"/>
  <c r="F42" i="5"/>
  <c r="F43" i="5"/>
  <c r="J43" i="5" s="1"/>
  <c r="F45" i="5"/>
  <c r="F47" i="5"/>
  <c r="H47" i="5" s="1"/>
  <c r="F50" i="5"/>
  <c r="H50" i="5" s="1"/>
  <c r="F51" i="5"/>
  <c r="F55" i="5"/>
  <c r="H55" i="5" s="1"/>
  <c r="F58" i="5"/>
  <c r="F60" i="5"/>
  <c r="F61" i="5"/>
  <c r="F66" i="5"/>
  <c r="F67" i="5"/>
  <c r="J67" i="5" s="1"/>
  <c r="F69" i="5"/>
  <c r="N69" i="5" s="1"/>
  <c r="F70" i="5"/>
  <c r="F72" i="5"/>
  <c r="F73" i="5"/>
  <c r="F75" i="5"/>
  <c r="F76" i="5"/>
  <c r="F85" i="5"/>
  <c r="N85" i="5" s="1"/>
  <c r="F89" i="5"/>
  <c r="H89" i="5" s="1"/>
  <c r="F90" i="5"/>
  <c r="F92" i="5"/>
  <c r="F96" i="5"/>
  <c r="F99" i="5"/>
  <c r="J99" i="5" s="1"/>
  <c r="F102" i="5"/>
  <c r="H102" i="5" s="1"/>
  <c r="F103" i="5"/>
  <c r="F104" i="5"/>
  <c r="J104" i="5" s="1"/>
  <c r="F105" i="5"/>
  <c r="H105" i="5" s="1"/>
  <c r="F107" i="5"/>
  <c r="J107" i="5" s="1"/>
  <c r="F108" i="5"/>
  <c r="F109" i="5"/>
  <c r="F110" i="5"/>
  <c r="J110" i="5" s="1"/>
  <c r="F111" i="5"/>
  <c r="F112" i="5"/>
  <c r="H112" i="5" s="1"/>
  <c r="F115" i="5"/>
  <c r="J115" i="5" s="1"/>
  <c r="F116" i="5"/>
  <c r="H116" i="5" s="1"/>
  <c r="F118" i="5"/>
  <c r="F119" i="5"/>
  <c r="J119" i="5" s="1"/>
  <c r="F120" i="5"/>
  <c r="F121" i="5"/>
  <c r="F122" i="5"/>
  <c r="F123" i="5"/>
  <c r="J123" i="5" s="1"/>
  <c r="F124" i="5"/>
  <c r="H124" i="5" s="1"/>
  <c r="F126" i="5"/>
  <c r="F127" i="5"/>
  <c r="F132" i="5"/>
  <c r="F139" i="5"/>
  <c r="H139" i="5" s="1"/>
  <c r="F140" i="5"/>
  <c r="F142" i="5"/>
  <c r="J142" i="5" s="1"/>
  <c r="F144" i="5"/>
  <c r="F147" i="5"/>
  <c r="F148" i="5"/>
  <c r="H148" i="5" s="1"/>
  <c r="F149" i="5"/>
  <c r="F154" i="5"/>
  <c r="H154" i="5" s="1"/>
  <c r="F161" i="5"/>
  <c r="F162" i="5"/>
  <c r="J162" i="5" s="1"/>
  <c r="F163" i="5"/>
  <c r="F164" i="5"/>
  <c r="F169" i="5"/>
  <c r="H169" i="5" s="1"/>
  <c r="F171" i="5"/>
  <c r="J171" i="5" s="1"/>
  <c r="F172" i="5"/>
  <c r="H172" i="5" s="1"/>
  <c r="F173" i="5"/>
  <c r="F174" i="5"/>
  <c r="H174" i="5" s="1"/>
  <c r="F176" i="5"/>
  <c r="N176" i="5" s="1"/>
  <c r="F179" i="5"/>
  <c r="H179" i="5" s="1"/>
  <c r="F182" i="5"/>
  <c r="H182" i="5" s="1"/>
  <c r="F183" i="5"/>
  <c r="F184" i="5"/>
  <c r="H184" i="5" s="1"/>
  <c r="F185" i="5"/>
  <c r="F186" i="5"/>
  <c r="F187" i="5"/>
  <c r="H187" i="5" s="1"/>
  <c r="F188" i="5"/>
  <c r="H188" i="5" s="1"/>
  <c r="F189" i="5"/>
  <c r="J189" i="5" s="1"/>
  <c r="F192" i="5"/>
  <c r="F4" i="5"/>
  <c r="W30" i="8"/>
  <c r="W25" i="8"/>
  <c r="T25" i="8"/>
  <c r="T30" i="8"/>
  <c r="V16" i="8"/>
  <c r="V12" i="8"/>
  <c r="T12" i="8"/>
  <c r="T16" i="8"/>
  <c r="U8" i="8"/>
  <c r="T8" i="8"/>
  <c r="K5" i="8"/>
  <c r="L5" i="8"/>
  <c r="M5" i="8"/>
  <c r="K6" i="8"/>
  <c r="L6" i="8"/>
  <c r="M6" i="8"/>
  <c r="K7" i="8"/>
  <c r="L7" i="8"/>
  <c r="M7" i="8"/>
  <c r="K8" i="8"/>
  <c r="L8" i="8"/>
  <c r="M8" i="8"/>
  <c r="K9" i="8"/>
  <c r="L9" i="8"/>
  <c r="M9" i="8"/>
  <c r="K10" i="8"/>
  <c r="L10" i="8"/>
  <c r="M10" i="8"/>
  <c r="K12" i="8"/>
  <c r="L12" i="8"/>
  <c r="M12" i="8"/>
  <c r="K13" i="8"/>
  <c r="L13" i="8"/>
  <c r="M13" i="8"/>
  <c r="K14" i="8"/>
  <c r="L14" i="8"/>
  <c r="M14" i="8"/>
  <c r="K16" i="8"/>
  <c r="L16" i="8"/>
  <c r="M16" i="8"/>
  <c r="L17" i="8"/>
  <c r="M17" i="8"/>
  <c r="K18" i="8"/>
  <c r="L18" i="8"/>
  <c r="M18" i="8"/>
  <c r="K19" i="8"/>
  <c r="L19" i="8"/>
  <c r="M19" i="8"/>
  <c r="K20" i="8"/>
  <c r="L20" i="8"/>
  <c r="M20" i="8"/>
  <c r="K42" i="8"/>
  <c r="M42" i="8"/>
  <c r="K43" i="8"/>
  <c r="M43" i="8"/>
  <c r="M4" i="8"/>
  <c r="L4" i="8"/>
  <c r="K4" i="8"/>
  <c r="J10" i="8"/>
  <c r="J13" i="8"/>
  <c r="J16" i="8"/>
  <c r="J17" i="8"/>
  <c r="J20" i="8"/>
  <c r="J42" i="8"/>
  <c r="AU224" i="4"/>
  <c r="AK224" i="4"/>
  <c r="AF224" i="4"/>
  <c r="X35" i="8"/>
  <c r="X38" i="8" s="1"/>
  <c r="T35" i="8"/>
  <c r="L191" i="5"/>
  <c r="M191" i="5" s="1"/>
  <c r="G191" i="5"/>
  <c r="I191" i="5" s="1"/>
  <c r="G190" i="5"/>
  <c r="I190" i="5" s="1"/>
  <c r="L190" i="5"/>
  <c r="M190" i="5" s="1"/>
  <c r="R209" i="1"/>
  <c r="K11" i="4"/>
  <c r="L43" i="8"/>
  <c r="R37" i="1"/>
  <c r="F190" i="5"/>
  <c r="H190" i="5" s="1"/>
  <c r="F191" i="5"/>
  <c r="M219" i="4"/>
  <c r="F87" i="5" s="1"/>
  <c r="R200" i="1"/>
  <c r="T32" i="8"/>
  <c r="U32" i="8"/>
  <c r="I17" i="8"/>
  <c r="L113" i="5"/>
  <c r="M113" i="5" s="1"/>
  <c r="G86" i="5"/>
  <c r="I8" i="8"/>
  <c r="R24" i="1"/>
  <c r="J8" i="8"/>
  <c r="R176" i="1"/>
  <c r="U34" i="8"/>
  <c r="V34" i="8"/>
  <c r="W34" i="8"/>
  <c r="M33" i="12"/>
  <c r="V23" i="8"/>
  <c r="X23" i="8"/>
  <c r="M32" i="12" s="1"/>
  <c r="M31" i="12"/>
  <c r="M30" i="12"/>
  <c r="V4" i="8"/>
  <c r="W4" i="8"/>
  <c r="X4" i="8"/>
  <c r="M29" i="12" s="1"/>
  <c r="Z12" i="4"/>
  <c r="AG12" i="4" s="1"/>
  <c r="AI13" i="4"/>
  <c r="AL13" i="4" s="1"/>
  <c r="L180" i="5"/>
  <c r="M180" i="5" s="1"/>
  <c r="G27" i="5"/>
  <c r="AI25" i="4"/>
  <c r="AL25" i="4" s="1"/>
  <c r="AS26" i="4"/>
  <c r="AV26" i="4" s="1"/>
  <c r="AS33" i="4"/>
  <c r="AV33" i="4" s="1"/>
  <c r="AI37" i="4"/>
  <c r="AL37" i="4" s="1"/>
  <c r="X38" i="4"/>
  <c r="Z47" i="4"/>
  <c r="M48" i="4"/>
  <c r="X56" i="4"/>
  <c r="AS57" i="4"/>
  <c r="G77" i="5"/>
  <c r="AN64" i="4"/>
  <c r="AQ64" i="4" s="1"/>
  <c r="Z65" i="4"/>
  <c r="AG65" i="4" s="1"/>
  <c r="AI69" i="4"/>
  <c r="X70" i="4"/>
  <c r="Z72" i="4"/>
  <c r="AG72" i="4" s="1"/>
  <c r="F94" i="5"/>
  <c r="AI94" i="4"/>
  <c r="F100" i="5"/>
  <c r="AI108" i="4"/>
  <c r="AL108" i="4" s="1"/>
  <c r="AI114" i="4"/>
  <c r="AL114" i="4" s="1"/>
  <c r="Z115" i="4"/>
  <c r="AN116" i="4"/>
  <c r="AQ116" i="4" s="1"/>
  <c r="Z118" i="4"/>
  <c r="M117" i="4"/>
  <c r="X117" i="4" s="1"/>
  <c r="AN122" i="4"/>
  <c r="AI123" i="4"/>
  <c r="AL123" i="4" s="1"/>
  <c r="AI127" i="4"/>
  <c r="AI131" i="4"/>
  <c r="AL131" i="4" s="1"/>
  <c r="AN132" i="4"/>
  <c r="AQ132" i="4" s="1"/>
  <c r="Z136" i="4"/>
  <c r="AG136" i="4" s="1"/>
  <c r="AI138" i="4"/>
  <c r="AL138" i="4" s="1"/>
  <c r="AS140" i="4"/>
  <c r="AV140" i="4" s="1"/>
  <c r="AQ141" i="4"/>
  <c r="G151" i="5"/>
  <c r="I151" i="5" s="1"/>
  <c r="G165" i="5"/>
  <c r="I165" i="5" s="1"/>
  <c r="AS187" i="4"/>
  <c r="AV187" i="4" s="1"/>
  <c r="Z189" i="4"/>
  <c r="Z191" i="4"/>
  <c r="AG191" i="4" s="1"/>
  <c r="AS194" i="4"/>
  <c r="AN197" i="4"/>
  <c r="AQ197" i="4" s="1"/>
  <c r="AN198" i="4"/>
  <c r="AQ198" i="4" s="1"/>
  <c r="AS199" i="4"/>
  <c r="Z200" i="4"/>
  <c r="M201" i="4"/>
  <c r="Z202" i="4"/>
  <c r="AI204" i="4"/>
  <c r="AL204" i="4" s="1"/>
  <c r="AN206" i="4"/>
  <c r="AQ206" i="4" s="1"/>
  <c r="M207" i="4"/>
  <c r="X207" i="4" s="1"/>
  <c r="G79" i="5"/>
  <c r="Z209" i="4"/>
  <c r="AG209" i="4" s="1"/>
  <c r="M214" i="4"/>
  <c r="X214" i="4" s="1"/>
  <c r="AI220" i="4"/>
  <c r="AL220" i="4" s="1"/>
  <c r="AI215" i="4"/>
  <c r="AL215" i="4" s="1"/>
  <c r="AI218" i="4"/>
  <c r="AL218" i="4" s="1"/>
  <c r="AS149" i="4"/>
  <c r="AV149" i="4" s="1"/>
  <c r="F5" i="4"/>
  <c r="G5" i="4"/>
  <c r="H5" i="4"/>
  <c r="I5" i="4"/>
  <c r="J5" i="4"/>
  <c r="E5" i="4"/>
  <c r="D5" i="4"/>
  <c r="C5" i="4"/>
  <c r="B5" i="4"/>
  <c r="T31" i="8" l="1"/>
  <c r="U31" i="8"/>
  <c r="X48" i="4"/>
  <c r="Z48" i="4"/>
  <c r="X176" i="4"/>
  <c r="G13" i="8"/>
  <c r="J4" i="5"/>
  <c r="I4" i="5"/>
  <c r="Z11" i="4"/>
  <c r="AG11" i="4" s="1"/>
  <c r="AS11" i="4"/>
  <c r="AV11" i="4" s="1"/>
  <c r="AN11" i="4"/>
  <c r="AQ11" i="4" s="1"/>
  <c r="X11" i="4"/>
  <c r="AI11" i="4"/>
  <c r="AL11" i="4" s="1"/>
  <c r="K176" i="5"/>
  <c r="O176" i="5"/>
  <c r="K79" i="5"/>
  <c r="O79" i="5"/>
  <c r="O70" i="5"/>
  <c r="I69" i="5"/>
  <c r="O69" i="5"/>
  <c r="H70" i="5"/>
  <c r="N70" i="5"/>
  <c r="I42" i="5"/>
  <c r="M70" i="5"/>
  <c r="M69" i="5"/>
  <c r="M85" i="5"/>
  <c r="K91" i="4"/>
  <c r="M91" i="4" s="1"/>
  <c r="X91" i="4" s="1"/>
  <c r="K110" i="4"/>
  <c r="K92" i="4"/>
  <c r="M92" i="4" s="1"/>
  <c r="X92" i="4" s="1"/>
  <c r="K162" i="4"/>
  <c r="M162" i="4" s="1"/>
  <c r="K157" i="4"/>
  <c r="AI157" i="4" s="1"/>
  <c r="AL157" i="4" s="1"/>
  <c r="K93" i="4"/>
  <c r="K124" i="4"/>
  <c r="X124" i="4" s="1"/>
  <c r="K81" i="4"/>
  <c r="Z81" i="4" s="1"/>
  <c r="AG81" i="4" s="1"/>
  <c r="K78" i="4"/>
  <c r="K90" i="4"/>
  <c r="T29" i="8"/>
  <c r="W29" i="8"/>
  <c r="T27" i="8"/>
  <c r="J12" i="8"/>
  <c r="K41" i="4"/>
  <c r="AI103" i="4"/>
  <c r="AL103" i="4" s="1"/>
  <c r="J6" i="8"/>
  <c r="S156" i="1"/>
  <c r="K156" i="4"/>
  <c r="F101" i="5"/>
  <c r="H101" i="5" s="1"/>
  <c r="S223" i="1"/>
  <c r="I6" i="8"/>
  <c r="L137" i="5"/>
  <c r="M137" i="5" s="1"/>
  <c r="S31" i="1"/>
  <c r="H6" i="8"/>
  <c r="S112" i="1"/>
  <c r="Q110" i="1"/>
  <c r="Q90" i="1"/>
  <c r="S81" i="1"/>
  <c r="I18" i="8"/>
  <c r="S53" i="1"/>
  <c r="S91" i="1"/>
  <c r="S162" i="1"/>
  <c r="S78" i="1"/>
  <c r="S124" i="1"/>
  <c r="S92" i="1"/>
  <c r="S9" i="1"/>
  <c r="S93" i="1"/>
  <c r="F137" i="5"/>
  <c r="H137" i="5" s="1"/>
  <c r="G137" i="5"/>
  <c r="K137" i="5" s="1"/>
  <c r="R166" i="1"/>
  <c r="R51" i="1"/>
  <c r="R199" i="1"/>
  <c r="R49" i="1"/>
  <c r="R163" i="1"/>
  <c r="R153" i="1"/>
  <c r="R65" i="1"/>
  <c r="R59" i="1"/>
  <c r="R50" i="1"/>
  <c r="R165" i="1"/>
  <c r="R164" i="1"/>
  <c r="R161" i="1"/>
  <c r="R77" i="1"/>
  <c r="R57" i="1"/>
  <c r="R160" i="1"/>
  <c r="R136" i="1"/>
  <c r="R72" i="1"/>
  <c r="R56" i="1"/>
  <c r="R140" i="1"/>
  <c r="R69" i="1"/>
  <c r="R66" i="1"/>
  <c r="R146" i="1"/>
  <c r="R64" i="1"/>
  <c r="R159" i="1"/>
  <c r="R70" i="1"/>
  <c r="J14" i="8"/>
  <c r="Z21" i="4"/>
  <c r="M21" i="4"/>
  <c r="X21" i="4" s="1"/>
  <c r="F25" i="5"/>
  <c r="H25" i="5" s="1"/>
  <c r="W27" i="8"/>
  <c r="I4" i="8"/>
  <c r="U7" i="8"/>
  <c r="J4" i="8"/>
  <c r="J9" i="8"/>
  <c r="U28" i="8"/>
  <c r="V20" i="8"/>
  <c r="V19" i="8" s="1"/>
  <c r="AI121" i="4"/>
  <c r="AL121" i="4" s="1"/>
  <c r="X121" i="4"/>
  <c r="U11" i="8"/>
  <c r="AS31" i="4"/>
  <c r="AV31" i="4" s="1"/>
  <c r="T7" i="8"/>
  <c r="T11" i="8"/>
  <c r="I12" i="8"/>
  <c r="I9" i="8"/>
  <c r="G25" i="5"/>
  <c r="I25" i="5" s="1"/>
  <c r="I14" i="8"/>
  <c r="F180" i="5"/>
  <c r="J180" i="5" s="1"/>
  <c r="AI46" i="4"/>
  <c r="AL46" i="4" s="1"/>
  <c r="F48" i="5"/>
  <c r="AN20" i="4"/>
  <c r="AQ20" i="4" s="1"/>
  <c r="AI20" i="4"/>
  <c r="AL20" i="4" s="1"/>
  <c r="X20" i="4"/>
  <c r="AS20" i="4"/>
  <c r="AV20" i="4" s="1"/>
  <c r="F181" i="5"/>
  <c r="J181" i="5" s="1"/>
  <c r="L181" i="5"/>
  <c r="M181" i="5" s="1"/>
  <c r="X23" i="4"/>
  <c r="AN23" i="4"/>
  <c r="AQ23" i="4" s="1"/>
  <c r="AI23" i="4"/>
  <c r="AS23" i="4"/>
  <c r="AV23" i="4" s="1"/>
  <c r="G181" i="5"/>
  <c r="I181" i="5" s="1"/>
  <c r="W224" i="4"/>
  <c r="AN24" i="4"/>
  <c r="AQ24" i="4" s="1"/>
  <c r="X24" i="4"/>
  <c r="AS24" i="4"/>
  <c r="G180" i="5"/>
  <c r="I180" i="5" s="1"/>
  <c r="AS21" i="4"/>
  <c r="AV21" i="4" s="1"/>
  <c r="AI21" i="4"/>
  <c r="AL21" i="4" s="1"/>
  <c r="AN21" i="4"/>
  <c r="AQ21" i="4" s="1"/>
  <c r="T24" i="8"/>
  <c r="U26" i="8"/>
  <c r="J19" i="8"/>
  <c r="T15" i="8"/>
  <c r="T28" i="8"/>
  <c r="T26" i="8"/>
  <c r="T20" i="8"/>
  <c r="U24" i="8"/>
  <c r="U224" i="4"/>
  <c r="L86" i="5"/>
  <c r="M86" i="5" s="1"/>
  <c r="M146" i="4"/>
  <c r="X146" i="4" s="1"/>
  <c r="AN146" i="4"/>
  <c r="AQ146" i="4" s="1"/>
  <c r="M148" i="4"/>
  <c r="X148" i="4" s="1"/>
  <c r="AN148" i="4"/>
  <c r="AQ148" i="4" s="1"/>
  <c r="F86" i="5"/>
  <c r="H86" i="5" s="1"/>
  <c r="Z160" i="4"/>
  <c r="AG160" i="4" s="1"/>
  <c r="I34" i="5"/>
  <c r="G100" i="5"/>
  <c r="I100" i="5" s="1"/>
  <c r="L100" i="5"/>
  <c r="M100" i="5" s="1"/>
  <c r="I19" i="8"/>
  <c r="U13" i="8"/>
  <c r="G94" i="5"/>
  <c r="K94" i="5" s="1"/>
  <c r="L98" i="5"/>
  <c r="M98" i="5" s="1"/>
  <c r="L97" i="5"/>
  <c r="M97" i="5" s="1"/>
  <c r="L94" i="5"/>
  <c r="M94" i="5" s="1"/>
  <c r="F98" i="5"/>
  <c r="J98" i="5" s="1"/>
  <c r="F97" i="5"/>
  <c r="J97" i="5" s="1"/>
  <c r="G98" i="5"/>
  <c r="I98" i="5" s="1"/>
  <c r="G97" i="5"/>
  <c r="K97" i="5" s="1"/>
  <c r="AS13" i="4"/>
  <c r="AV13" i="4" s="1"/>
  <c r="I103" i="5"/>
  <c r="AS173" i="4"/>
  <c r="AV173" i="4" s="1"/>
  <c r="U37" i="8"/>
  <c r="T37" i="8"/>
  <c r="I43" i="8"/>
  <c r="J43" i="8"/>
  <c r="U15" i="8"/>
  <c r="M53" i="4"/>
  <c r="X53" i="4" s="1"/>
  <c r="V14" i="8"/>
  <c r="K17" i="8"/>
  <c r="T14" i="8"/>
  <c r="J18" i="8"/>
  <c r="T13" i="8"/>
  <c r="I149" i="5"/>
  <c r="I10" i="5"/>
  <c r="AI115" i="4"/>
  <c r="AL115" i="4" s="1"/>
  <c r="AN115" i="4"/>
  <c r="AQ115" i="4" s="1"/>
  <c r="AN147" i="4"/>
  <c r="AQ147" i="4" s="1"/>
  <c r="AI168" i="4"/>
  <c r="AL168" i="4" s="1"/>
  <c r="AS160" i="4"/>
  <c r="AV160" i="4" s="1"/>
  <c r="Z147" i="4"/>
  <c r="AG147" i="4" s="1"/>
  <c r="AS153" i="4"/>
  <c r="AV153" i="4" s="1"/>
  <c r="Z168" i="4"/>
  <c r="AG168" i="4" s="1"/>
  <c r="M153" i="4"/>
  <c r="X153" i="4" s="1"/>
  <c r="AI159" i="4"/>
  <c r="AL159" i="4" s="1"/>
  <c r="AN181" i="4"/>
  <c r="AQ181" i="4" s="1"/>
  <c r="M168" i="4"/>
  <c r="X168" i="4" s="1"/>
  <c r="Z153" i="4"/>
  <c r="AG153" i="4" s="1"/>
  <c r="AN160" i="4"/>
  <c r="AI181" i="4"/>
  <c r="AL181" i="4" s="1"/>
  <c r="AN168" i="4"/>
  <c r="AI182" i="4"/>
  <c r="AL182" i="4" s="1"/>
  <c r="AI43" i="4"/>
  <c r="AL43" i="4" s="1"/>
  <c r="AN153" i="4"/>
  <c r="AQ153" i="4" s="1"/>
  <c r="M123" i="4"/>
  <c r="X123" i="4" s="1"/>
  <c r="AI161" i="4"/>
  <c r="AL161" i="4" s="1"/>
  <c r="AS182" i="4"/>
  <c r="AV182" i="4" s="1"/>
  <c r="M160" i="4"/>
  <c r="X160" i="4" s="1"/>
  <c r="AS43" i="4"/>
  <c r="AV43" i="4" s="1"/>
  <c r="AG115" i="4"/>
  <c r="Z174" i="4"/>
  <c r="AG174" i="4" s="1"/>
  <c r="AS176" i="4"/>
  <c r="AV176" i="4" s="1"/>
  <c r="K118" i="5"/>
  <c r="AN123" i="4"/>
  <c r="AQ123" i="4" s="1"/>
  <c r="L130" i="5"/>
  <c r="M130" i="5" s="1"/>
  <c r="Z95" i="4"/>
  <c r="AG95" i="4" s="1"/>
  <c r="AS181" i="4"/>
  <c r="AV181" i="4" s="1"/>
  <c r="AI160" i="4"/>
  <c r="AL160" i="4" s="1"/>
  <c r="Z181" i="4"/>
  <c r="AG181" i="4" s="1"/>
  <c r="AS147" i="4"/>
  <c r="AV147" i="4" s="1"/>
  <c r="I41" i="5"/>
  <c r="M154" i="4"/>
  <c r="X154" i="4" s="1"/>
  <c r="H43" i="5"/>
  <c r="M169" i="4"/>
  <c r="X169" i="4" s="1"/>
  <c r="AI147" i="4"/>
  <c r="AL147" i="4" s="1"/>
  <c r="AS169" i="4"/>
  <c r="AV169" i="4" s="1"/>
  <c r="AN154" i="4"/>
  <c r="AQ154" i="4" s="1"/>
  <c r="M161" i="4"/>
  <c r="X161" i="4" s="1"/>
  <c r="Z148" i="4"/>
  <c r="AG148" i="4" s="1"/>
  <c r="AI154" i="4"/>
  <c r="AL154" i="4" s="1"/>
  <c r="AI148" i="4"/>
  <c r="AL148" i="4" s="1"/>
  <c r="Z161" i="4"/>
  <c r="AG161" i="4" s="1"/>
  <c r="K6" i="5"/>
  <c r="H142" i="5"/>
  <c r="K126" i="5"/>
  <c r="AI169" i="4"/>
  <c r="AL169" i="4" s="1"/>
  <c r="AN161" i="4"/>
  <c r="AQ161" i="4" s="1"/>
  <c r="AS148" i="4"/>
  <c r="AV148" i="4" s="1"/>
  <c r="AN169" i="4"/>
  <c r="AN182" i="4"/>
  <c r="AQ182" i="4" s="1"/>
  <c r="I108" i="5"/>
  <c r="AS154" i="4"/>
  <c r="AV154" i="4" s="1"/>
  <c r="Z182" i="4"/>
  <c r="AG182" i="4" s="1"/>
  <c r="J55" i="5"/>
  <c r="AS191" i="4"/>
  <c r="AV191" i="4" s="1"/>
  <c r="AN38" i="4"/>
  <c r="AQ38" i="4" s="1"/>
  <c r="J174" i="5"/>
  <c r="AN70" i="4"/>
  <c r="AQ70" i="4" s="1"/>
  <c r="Z112" i="4"/>
  <c r="AG112" i="4" s="1"/>
  <c r="Z218" i="4"/>
  <c r="AG218" i="4" s="1"/>
  <c r="J89" i="5"/>
  <c r="AS121" i="4"/>
  <c r="AV121" i="4" s="1"/>
  <c r="AI198" i="4"/>
  <c r="Z194" i="4"/>
  <c r="AG194" i="4" s="1"/>
  <c r="M26" i="4"/>
  <c r="X26" i="4" s="1"/>
  <c r="J184" i="5"/>
  <c r="K58" i="5"/>
  <c r="AI194" i="4"/>
  <c r="AL194" i="4" s="1"/>
  <c r="Z114" i="4"/>
  <c r="AG114" i="4" s="1"/>
  <c r="AI26" i="4"/>
  <c r="AL26" i="4" s="1"/>
  <c r="H4" i="5"/>
  <c r="K144" i="5"/>
  <c r="AS219" i="4"/>
  <c r="AV219" i="4" s="1"/>
  <c r="AN57" i="4"/>
  <c r="AQ57" i="4" s="1"/>
  <c r="L131" i="5"/>
  <c r="M131" i="5" s="1"/>
  <c r="K151" i="5"/>
  <c r="M198" i="4"/>
  <c r="X198" i="4" s="1"/>
  <c r="K4" i="5"/>
  <c r="M218" i="4"/>
  <c r="K22" i="5"/>
  <c r="K190" i="5"/>
  <c r="L143" i="5"/>
  <c r="M143" i="5" s="1"/>
  <c r="AN114" i="4"/>
  <c r="AQ114" i="4" s="1"/>
  <c r="AI197" i="4"/>
  <c r="AL197" i="4" s="1"/>
  <c r="I5" i="5"/>
  <c r="AQ176" i="4"/>
  <c r="Z159" i="4"/>
  <c r="AG159" i="4" s="1"/>
  <c r="AI174" i="4"/>
  <c r="AL174" i="4" s="1"/>
  <c r="AS146" i="4"/>
  <c r="AV146" i="4" s="1"/>
  <c r="X12" i="4"/>
  <c r="AS132" i="4"/>
  <c r="AV132" i="4" s="1"/>
  <c r="K123" i="5"/>
  <c r="AS166" i="4"/>
  <c r="AV166" i="4" s="1"/>
  <c r="M174" i="4"/>
  <c r="X174" i="4" s="1"/>
  <c r="AS159" i="4"/>
  <c r="AV159" i="4" s="1"/>
  <c r="AS186" i="4"/>
  <c r="AV186" i="4" s="1"/>
  <c r="AS115" i="4"/>
  <c r="AV115" i="4" s="1"/>
  <c r="AN43" i="4"/>
  <c r="AQ43" i="4" s="1"/>
  <c r="AN12" i="4"/>
  <c r="AQ12" i="4" s="1"/>
  <c r="AI117" i="4"/>
  <c r="AL117" i="4" s="1"/>
  <c r="AQ138" i="4"/>
  <c r="Z166" i="4"/>
  <c r="AG166" i="4" s="1"/>
  <c r="M115" i="4"/>
  <c r="X115" i="4" s="1"/>
  <c r="L151" i="5"/>
  <c r="M151" i="5" s="1"/>
  <c r="AI12" i="4"/>
  <c r="AL12" i="4" s="1"/>
  <c r="G40" i="5"/>
  <c r="K40" i="5" s="1"/>
  <c r="AS38" i="4"/>
  <c r="AV38" i="4" s="1"/>
  <c r="Z198" i="4"/>
  <c r="AG198" i="4" s="1"/>
  <c r="Z117" i="4"/>
  <c r="AG117" i="4" s="1"/>
  <c r="Z138" i="4"/>
  <c r="AG138" i="4" s="1"/>
  <c r="AI165" i="4"/>
  <c r="AN165" i="4" s="1"/>
  <c r="Z176" i="4"/>
  <c r="AG176" i="4" s="1"/>
  <c r="Z70" i="4"/>
  <c r="AG70" i="4" s="1"/>
  <c r="AS197" i="4"/>
  <c r="AV197" i="4" s="1"/>
  <c r="AS189" i="4"/>
  <c r="AV189" i="4" s="1"/>
  <c r="AI209" i="4"/>
  <c r="AI70" i="4"/>
  <c r="AL70" i="4" s="1"/>
  <c r="AI132" i="4"/>
  <c r="AL132" i="4" s="1"/>
  <c r="AI146" i="4"/>
  <c r="AL146" i="4" s="1"/>
  <c r="AN166" i="4"/>
  <c r="AQ166" i="4" s="1"/>
  <c r="AN189" i="4"/>
  <c r="AQ189" i="4" s="1"/>
  <c r="M114" i="4"/>
  <c r="X114" i="4" s="1"/>
  <c r="J50" i="5"/>
  <c r="K96" i="5"/>
  <c r="J112" i="5"/>
  <c r="I66" i="5"/>
  <c r="F151" i="5"/>
  <c r="AI48" i="4"/>
  <c r="AN159" i="4"/>
  <c r="AQ159" i="4" s="1"/>
  <c r="AN174" i="4"/>
  <c r="AQ174" i="4" s="1"/>
  <c r="M166" i="4"/>
  <c r="X166" i="4" s="1"/>
  <c r="AI176" i="4"/>
  <c r="AL176" i="4" s="1"/>
  <c r="K139" i="5"/>
  <c r="AN200" i="4"/>
  <c r="AQ200" i="4" s="1"/>
  <c r="K47" i="5"/>
  <c r="K171" i="5"/>
  <c r="AS70" i="4"/>
  <c r="AV70" i="4" s="1"/>
  <c r="AN95" i="4"/>
  <c r="AQ95" i="4" s="1"/>
  <c r="M165" i="4"/>
  <c r="X165" i="4" s="1"/>
  <c r="K115" i="5"/>
  <c r="J172" i="5"/>
  <c r="J182" i="5"/>
  <c r="H110" i="5"/>
  <c r="AN33" i="4"/>
  <c r="AQ33" i="4" s="1"/>
  <c r="AS49" i="4"/>
  <c r="AV49" i="4" s="1"/>
  <c r="H99" i="5"/>
  <c r="Z46" i="4"/>
  <c r="AG46" i="4" s="1"/>
  <c r="M187" i="4"/>
  <c r="X187" i="4" s="1"/>
  <c r="AI214" i="4"/>
  <c r="AL214" i="4" s="1"/>
  <c r="AN201" i="4"/>
  <c r="AQ201" i="4" s="1"/>
  <c r="J190" i="5"/>
  <c r="I185" i="5"/>
  <c r="I72" i="5"/>
  <c r="F77" i="5"/>
  <c r="H77" i="5" s="1"/>
  <c r="J41" i="5"/>
  <c r="Z108" i="4"/>
  <c r="AG108" i="4" s="1"/>
  <c r="M197" i="4"/>
  <c r="X197" i="4" s="1"/>
  <c r="I176" i="5"/>
  <c r="AN48" i="4"/>
  <c r="AQ48" i="4" s="1"/>
  <c r="M33" i="4"/>
  <c r="AL127" i="4"/>
  <c r="K42" i="5"/>
  <c r="K90" i="5"/>
  <c r="I70" i="5"/>
  <c r="AN219" i="4"/>
  <c r="AQ219" i="4" s="1"/>
  <c r="J124" i="5"/>
  <c r="I163" i="5"/>
  <c r="AS138" i="4"/>
  <c r="AV138" i="4" s="1"/>
  <c r="X49" i="4"/>
  <c r="X72" i="4"/>
  <c r="AN127" i="4"/>
  <c r="AQ127" i="4" s="1"/>
  <c r="AS175" i="4"/>
  <c r="AV175" i="4" s="1"/>
  <c r="AS136" i="4"/>
  <c r="AV136" i="4" s="1"/>
  <c r="AS198" i="4"/>
  <c r="AV198" i="4" s="1"/>
  <c r="AS112" i="4"/>
  <c r="AV112" i="4" s="1"/>
  <c r="AS127" i="4"/>
  <c r="AV127" i="4" s="1"/>
  <c r="AN72" i="4"/>
  <c r="AQ72" i="4" s="1"/>
  <c r="AI116" i="4"/>
  <c r="AL116" i="4" s="1"/>
  <c r="Z127" i="4"/>
  <c r="AG127" i="4" s="1"/>
  <c r="AN187" i="4"/>
  <c r="AQ187" i="4" s="1"/>
  <c r="I147" i="5"/>
  <c r="L77" i="5"/>
  <c r="M77" i="5" s="1"/>
  <c r="G129" i="5"/>
  <c r="K129" i="5" s="1"/>
  <c r="Z219" i="4"/>
  <c r="AG219" i="4" s="1"/>
  <c r="K77" i="5"/>
  <c r="Z146" i="4"/>
  <c r="AG146" i="4" s="1"/>
  <c r="AN180" i="4"/>
  <c r="AQ180" i="4" s="1"/>
  <c r="AS165" i="4"/>
  <c r="X158" i="4"/>
  <c r="AS180" i="4"/>
  <c r="AV180" i="4" s="1"/>
  <c r="AS116" i="4"/>
  <c r="AV116" i="4" s="1"/>
  <c r="AI95" i="4"/>
  <c r="AL95" i="4" s="1"/>
  <c r="F57" i="5"/>
  <c r="AI64" i="4"/>
  <c r="AL64" i="4" s="1"/>
  <c r="AI33" i="4"/>
  <c r="AL33" i="4" s="1"/>
  <c r="AN108" i="4"/>
  <c r="AQ108" i="4" s="1"/>
  <c r="AI187" i="4"/>
  <c r="AL187" i="4" s="1"/>
  <c r="F56" i="5"/>
  <c r="AI38" i="4"/>
  <c r="AL38" i="4" s="1"/>
  <c r="AI65" i="4"/>
  <c r="AL65" i="4" s="1"/>
  <c r="Z64" i="4"/>
  <c r="AG64" i="4" s="1"/>
  <c r="AI112" i="4"/>
  <c r="AL112" i="4" s="1"/>
  <c r="AN152" i="4"/>
  <c r="AN158" i="4"/>
  <c r="AQ158" i="4" s="1"/>
  <c r="Z187" i="4"/>
  <c r="AG187" i="4" s="1"/>
  <c r="Z186" i="4"/>
  <c r="AG186" i="4" s="1"/>
  <c r="AI189" i="4"/>
  <c r="AL189" i="4" s="1"/>
  <c r="Z180" i="4"/>
  <c r="AG180" i="4" s="1"/>
  <c r="K60" i="5"/>
  <c r="Z38" i="4"/>
  <c r="AG38" i="4" s="1"/>
  <c r="G87" i="5"/>
  <c r="I87" i="5" s="1"/>
  <c r="AS72" i="4"/>
  <c r="AV72" i="4" s="1"/>
  <c r="Z207" i="4"/>
  <c r="AG207" i="4" s="1"/>
  <c r="Z33" i="4"/>
  <c r="AG33" i="4" s="1"/>
  <c r="AI201" i="4"/>
  <c r="AL201" i="4" s="1"/>
  <c r="AS64" i="4"/>
  <c r="AV64" i="4" s="1"/>
  <c r="AS95" i="4"/>
  <c r="AV95" i="4" s="1"/>
  <c r="Z13" i="4"/>
  <c r="AG13" i="4" s="1"/>
  <c r="AS25" i="4"/>
  <c r="AV25" i="4" s="1"/>
  <c r="AN46" i="4"/>
  <c r="AQ46" i="4" s="1"/>
  <c r="AN25" i="4"/>
  <c r="AQ25" i="4" s="1"/>
  <c r="AN112" i="4"/>
  <c r="AQ112" i="4" s="1"/>
  <c r="M152" i="4"/>
  <c r="X152" i="4" s="1"/>
  <c r="AI158" i="4"/>
  <c r="AL158" i="4" s="1"/>
  <c r="AI173" i="4"/>
  <c r="AL173" i="4" s="1"/>
  <c r="AN186" i="4"/>
  <c r="M180" i="4"/>
  <c r="X180" i="4" s="1"/>
  <c r="M116" i="4"/>
  <c r="X116" i="4" s="1"/>
  <c r="J70" i="5"/>
  <c r="H107" i="5"/>
  <c r="G143" i="5"/>
  <c r="AS158" i="4"/>
  <c r="AV158" i="4" s="1"/>
  <c r="AS46" i="4"/>
  <c r="AV46" i="4" s="1"/>
  <c r="AI72" i="4"/>
  <c r="AL72" i="4" s="1"/>
  <c r="Z25" i="4"/>
  <c r="Z116" i="4"/>
  <c r="AG116" i="4" s="1"/>
  <c r="Z152" i="4"/>
  <c r="AG152" i="4" s="1"/>
  <c r="Z173" i="4"/>
  <c r="AG173" i="4" s="1"/>
  <c r="M186" i="4"/>
  <c r="X186" i="4" s="1"/>
  <c r="AN65" i="4"/>
  <c r="AQ65" i="4" s="1"/>
  <c r="K101" i="5"/>
  <c r="K8" i="5"/>
  <c r="K191" i="5"/>
  <c r="X173" i="4"/>
  <c r="F49" i="5"/>
  <c r="G91" i="5"/>
  <c r="F128" i="5"/>
  <c r="AS152" i="4"/>
  <c r="AV152" i="4" s="1"/>
  <c r="AS48" i="4"/>
  <c r="AV48" i="4" s="1"/>
  <c r="AS108" i="4"/>
  <c r="AV108" i="4" s="1"/>
  <c r="AS65" i="4"/>
  <c r="AV65" i="4" s="1"/>
  <c r="K29" i="5"/>
  <c r="I164" i="5"/>
  <c r="H162" i="5"/>
  <c r="X127" i="4"/>
  <c r="G177" i="5"/>
  <c r="I177" i="5" s="1"/>
  <c r="G10" i="8"/>
  <c r="L150" i="5"/>
  <c r="M150" i="5" s="1"/>
  <c r="G150" i="5"/>
  <c r="K150" i="5" s="1"/>
  <c r="AN188" i="4"/>
  <c r="AQ188" i="4" s="1"/>
  <c r="AI188" i="4"/>
  <c r="AL188" i="4" s="1"/>
  <c r="M188" i="4"/>
  <c r="X188" i="4" s="1"/>
  <c r="AS188" i="4"/>
  <c r="AV188" i="4" s="1"/>
  <c r="Z137" i="4"/>
  <c r="AG137" i="4" s="1"/>
  <c r="AI137" i="4"/>
  <c r="AL137" i="4" s="1"/>
  <c r="AS137" i="4"/>
  <c r="AV137" i="4" s="1"/>
  <c r="M77" i="4"/>
  <c r="X77" i="4" s="1"/>
  <c r="AN77" i="4"/>
  <c r="AQ77" i="4" s="1"/>
  <c r="Z77" i="4"/>
  <c r="AG77" i="4" s="1"/>
  <c r="AI77" i="4"/>
  <c r="AL77" i="4" s="1"/>
  <c r="AS47" i="4"/>
  <c r="AV47" i="4" s="1"/>
  <c r="AN28" i="4"/>
  <c r="AQ28" i="4" s="1"/>
  <c r="M28" i="4"/>
  <c r="X28" i="4" s="1"/>
  <c r="AS28" i="4"/>
  <c r="AV28" i="4" s="1"/>
  <c r="H183" i="5"/>
  <c r="J183" i="5"/>
  <c r="H38" i="5"/>
  <c r="J38" i="5"/>
  <c r="I184" i="5"/>
  <c r="K184" i="5"/>
  <c r="I116" i="5"/>
  <c r="K116" i="5"/>
  <c r="K99" i="5"/>
  <c r="I99" i="5"/>
  <c r="K55" i="5"/>
  <c r="AI202" i="4"/>
  <c r="AL202" i="4" s="1"/>
  <c r="M202" i="4"/>
  <c r="X202" i="4" s="1"/>
  <c r="M118" i="4"/>
  <c r="X118" i="4" s="1"/>
  <c r="AS118" i="4"/>
  <c r="AV118" i="4" s="1"/>
  <c r="L78" i="5"/>
  <c r="G78" i="5"/>
  <c r="J192" i="5"/>
  <c r="H192" i="5"/>
  <c r="H173" i="5"/>
  <c r="J173" i="5"/>
  <c r="H161" i="5"/>
  <c r="J161" i="5"/>
  <c r="H140" i="5"/>
  <c r="J140" i="5"/>
  <c r="H69" i="5"/>
  <c r="H51" i="5"/>
  <c r="J51" i="5"/>
  <c r="K142" i="5"/>
  <c r="I142" i="5"/>
  <c r="M185" i="4"/>
  <c r="X185" i="4" s="1"/>
  <c r="AS185" i="4"/>
  <c r="AV185" i="4" s="1"/>
  <c r="AQ172" i="4"/>
  <c r="M172" i="4"/>
  <c r="X172" i="4" s="1"/>
  <c r="AI172" i="4"/>
  <c r="AL172" i="4" s="1"/>
  <c r="Z172" i="4"/>
  <c r="AG172" i="4" s="1"/>
  <c r="AN164" i="4"/>
  <c r="AQ164" i="4" s="1"/>
  <c r="AI164" i="4"/>
  <c r="AL164" i="4" s="1"/>
  <c r="AS151" i="4"/>
  <c r="AV151" i="4" s="1"/>
  <c r="AQ151" i="4"/>
  <c r="AS144" i="4"/>
  <c r="AV144" i="4" s="1"/>
  <c r="AI144" i="4"/>
  <c r="AS37" i="4"/>
  <c r="AV37" i="4" s="1"/>
  <c r="AS77" i="4"/>
  <c r="AV77" i="4" s="1"/>
  <c r="M190" i="4"/>
  <c r="X190" i="4" s="1"/>
  <c r="Z190" i="4"/>
  <c r="AG190" i="4" s="1"/>
  <c r="AI190" i="4"/>
  <c r="AL190" i="4" s="1"/>
  <c r="AN190" i="4"/>
  <c r="AQ190" i="4" s="1"/>
  <c r="AS190" i="4"/>
  <c r="AV190" i="4" s="1"/>
  <c r="Z139" i="4"/>
  <c r="AG139" i="4" s="1"/>
  <c r="AQ139" i="4"/>
  <c r="AI139" i="4"/>
  <c r="AL139" i="4" s="1"/>
  <c r="M119" i="4"/>
  <c r="X119" i="4" s="1"/>
  <c r="AS119" i="4"/>
  <c r="AV119" i="4" s="1"/>
  <c r="Z119" i="4"/>
  <c r="AG119" i="4" s="1"/>
  <c r="AI119" i="4"/>
  <c r="AL119" i="4" s="1"/>
  <c r="H122" i="5"/>
  <c r="J122" i="5"/>
  <c r="J85" i="5"/>
  <c r="H85" i="5"/>
  <c r="H36" i="5"/>
  <c r="J36" i="5"/>
  <c r="K192" i="5"/>
  <c r="I192" i="5"/>
  <c r="K69" i="5"/>
  <c r="AN49" i="4"/>
  <c r="AQ49" i="4" s="1"/>
  <c r="AL49" i="4"/>
  <c r="AS164" i="4"/>
  <c r="AV164" i="4" s="1"/>
  <c r="AN131" i="4"/>
  <c r="AQ131" i="4" s="1"/>
  <c r="M199" i="4"/>
  <c r="X199" i="4" s="1"/>
  <c r="AN199" i="4"/>
  <c r="AQ199" i="4" s="1"/>
  <c r="Z199" i="4"/>
  <c r="AG199" i="4" s="1"/>
  <c r="AN42" i="4"/>
  <c r="AQ42" i="4" s="1"/>
  <c r="AI42" i="4"/>
  <c r="AL42" i="4" s="1"/>
  <c r="AS42" i="4"/>
  <c r="AV42" i="4" s="1"/>
  <c r="J149" i="5"/>
  <c r="H149" i="5"/>
  <c r="H34" i="5"/>
  <c r="J34" i="5"/>
  <c r="I182" i="5"/>
  <c r="K182" i="5"/>
  <c r="K18" i="5"/>
  <c r="I18" i="5"/>
  <c r="AN170" i="4"/>
  <c r="M170" i="4"/>
  <c r="X170" i="4" s="1"/>
  <c r="Z170" i="4"/>
  <c r="AG170" i="4" s="1"/>
  <c r="AS170" i="4"/>
  <c r="AV170" i="4" s="1"/>
  <c r="AS183" i="4"/>
  <c r="AV183" i="4" s="1"/>
  <c r="AI170" i="4"/>
  <c r="Z94" i="4"/>
  <c r="AG94" i="4" s="1"/>
  <c r="F62" i="5"/>
  <c r="N62" i="5" s="1"/>
  <c r="AI122" i="4"/>
  <c r="AL122" i="4" s="1"/>
  <c r="M151" i="4"/>
  <c r="X151" i="4" s="1"/>
  <c r="Z144" i="4"/>
  <c r="AG144" i="4" s="1"/>
  <c r="Z163" i="4"/>
  <c r="AG163" i="4" s="1"/>
  <c r="Z171" i="4"/>
  <c r="AG171" i="4" s="1"/>
  <c r="M184" i="4"/>
  <c r="Z188" i="4"/>
  <c r="AG188" i="4" s="1"/>
  <c r="AI51" i="4"/>
  <c r="AL51" i="4" s="1"/>
  <c r="AN207" i="4"/>
  <c r="AQ207" i="4" s="1"/>
  <c r="J154" i="5"/>
  <c r="K107" i="5"/>
  <c r="K173" i="5"/>
  <c r="K105" i="5"/>
  <c r="H189" i="5"/>
  <c r="I122" i="5"/>
  <c r="K104" i="5"/>
  <c r="I20" i="5"/>
  <c r="L177" i="5"/>
  <c r="M177" i="5" s="1"/>
  <c r="AI207" i="4"/>
  <c r="AL207" i="4" s="1"/>
  <c r="Z51" i="4"/>
  <c r="AG51" i="4" s="1"/>
  <c r="AQ144" i="4"/>
  <c r="AN51" i="4"/>
  <c r="AQ51" i="4" s="1"/>
  <c r="K174" i="5"/>
  <c r="I174" i="5"/>
  <c r="I124" i="5"/>
  <c r="K124" i="5"/>
  <c r="H191" i="5"/>
  <c r="J191" i="5"/>
  <c r="K183" i="5"/>
  <c r="I183" i="5"/>
  <c r="I86" i="5"/>
  <c r="K86" i="5"/>
  <c r="AS184" i="4"/>
  <c r="AV184" i="4" s="1"/>
  <c r="AN184" i="4"/>
  <c r="AQ184" i="4" s="1"/>
  <c r="AQ171" i="4"/>
  <c r="AS171" i="4"/>
  <c r="AV171" i="4" s="1"/>
  <c r="M163" i="4"/>
  <c r="AN163" i="4"/>
  <c r="AQ163" i="4" s="1"/>
  <c r="AS163" i="4"/>
  <c r="AV163" i="4" s="1"/>
  <c r="AI150" i="4"/>
  <c r="AL150" i="4" s="1"/>
  <c r="AQ150" i="4"/>
  <c r="M142" i="4"/>
  <c r="X142" i="4" s="1"/>
  <c r="AI142" i="4"/>
  <c r="AL142" i="4" s="1"/>
  <c r="AS142" i="4"/>
  <c r="AV142" i="4" s="1"/>
  <c r="G62" i="5"/>
  <c r="L62" i="5"/>
  <c r="Z49" i="4"/>
  <c r="AG49" i="4" s="1"/>
  <c r="M139" i="4"/>
  <c r="X139" i="4" s="1"/>
  <c r="AI184" i="4"/>
  <c r="AL184" i="4" s="1"/>
  <c r="M171" i="4"/>
  <c r="X171" i="4" s="1"/>
  <c r="AN204" i="4"/>
  <c r="AQ204" i="4" s="1"/>
  <c r="I89" i="5"/>
  <c r="H115" i="5"/>
  <c r="J139" i="5"/>
  <c r="J105" i="5"/>
  <c r="K162" i="5"/>
  <c r="H123" i="5"/>
  <c r="M150" i="4"/>
  <c r="X150" i="4" s="1"/>
  <c r="H103" i="5"/>
  <c r="J103" i="5"/>
  <c r="I112" i="5"/>
  <c r="K112" i="5"/>
  <c r="I67" i="5"/>
  <c r="K67" i="5"/>
  <c r="AN183" i="4"/>
  <c r="AQ183" i="4" s="1"/>
  <c r="AI149" i="4"/>
  <c r="AL149" i="4" s="1"/>
  <c r="AQ149" i="4"/>
  <c r="AN37" i="4"/>
  <c r="AQ37" i="4" s="1"/>
  <c r="Z151" i="4"/>
  <c r="AG151" i="4" s="1"/>
  <c r="J18" i="5"/>
  <c r="K38" i="5"/>
  <c r="K51" i="5"/>
  <c r="K70" i="5"/>
  <c r="I140" i="5"/>
  <c r="H104" i="5"/>
  <c r="AS172" i="4"/>
  <c r="AV172" i="4" s="1"/>
  <c r="AS139" i="4"/>
  <c r="AV139" i="4" s="1"/>
  <c r="M149" i="4"/>
  <c r="X149" i="4" s="1"/>
  <c r="AI47" i="4"/>
  <c r="AL47" i="4" s="1"/>
  <c r="AI151" i="4"/>
  <c r="AL151" i="4" s="1"/>
  <c r="Z142" i="4"/>
  <c r="AG142" i="4" s="1"/>
  <c r="M164" i="4"/>
  <c r="X164" i="4" s="1"/>
  <c r="AI175" i="4"/>
  <c r="AL175" i="4" s="1"/>
  <c r="M183" i="4"/>
  <c r="Z185" i="4"/>
  <c r="AG185" i="4" s="1"/>
  <c r="X175" i="4"/>
  <c r="M144" i="4"/>
  <c r="X144" i="4" s="1"/>
  <c r="I161" i="5"/>
  <c r="J69" i="5"/>
  <c r="K36" i="5"/>
  <c r="AG20" i="4"/>
  <c r="AI199" i="4"/>
  <c r="AL199" i="4" s="1"/>
  <c r="AS131" i="4"/>
  <c r="AV131" i="4" s="1"/>
  <c r="Z149" i="4"/>
  <c r="AG149" i="4" s="1"/>
  <c r="AG47" i="4"/>
  <c r="Z164" i="4"/>
  <c r="AG164" i="4" s="1"/>
  <c r="AQ175" i="4"/>
  <c r="AI183" i="4"/>
  <c r="AL183" i="4" s="1"/>
  <c r="AN185" i="4"/>
  <c r="AQ185" i="4" s="1"/>
  <c r="J20" i="5"/>
  <c r="H67" i="5"/>
  <c r="H87" i="5"/>
  <c r="J87" i="5"/>
  <c r="K121" i="5"/>
  <c r="H94" i="5"/>
  <c r="J94" i="5"/>
  <c r="Z14" i="4"/>
  <c r="AG14" i="4" s="1"/>
  <c r="AN14" i="4"/>
  <c r="AQ14" i="4" s="1"/>
  <c r="AS14" i="4"/>
  <c r="AV14" i="4" s="1"/>
  <c r="J102" i="5"/>
  <c r="I27" i="5"/>
  <c r="K27" i="5"/>
  <c r="AS218" i="4"/>
  <c r="AV218" i="4" s="1"/>
  <c r="AS206" i="4"/>
  <c r="AV206" i="4" s="1"/>
  <c r="AQ191" i="4"/>
  <c r="X191" i="4"/>
  <c r="AI191" i="4"/>
  <c r="AL191" i="4" s="1"/>
  <c r="AQ140" i="4"/>
  <c r="M140" i="4"/>
  <c r="X140" i="4" s="1"/>
  <c r="AI140" i="4"/>
  <c r="AL140" i="4" s="1"/>
  <c r="X132" i="4"/>
  <c r="Z132" i="4"/>
  <c r="AG132" i="4" s="1"/>
  <c r="AN121" i="4"/>
  <c r="AQ121" i="4" s="1"/>
  <c r="Z121" i="4"/>
  <c r="AG121" i="4" s="1"/>
  <c r="L95" i="5"/>
  <c r="M95" i="5" s="1"/>
  <c r="F95" i="5"/>
  <c r="H95" i="5" s="1"/>
  <c r="AI206" i="4"/>
  <c r="AL206" i="4" s="1"/>
  <c r="AS114" i="4"/>
  <c r="AV114" i="4" s="1"/>
  <c r="M206" i="4"/>
  <c r="X206" i="4" s="1"/>
  <c r="AI14" i="4"/>
  <c r="AL14" i="4" s="1"/>
  <c r="Z140" i="4"/>
  <c r="AG140" i="4" s="1"/>
  <c r="Z206" i="4"/>
  <c r="AG206" i="4" s="1"/>
  <c r="AS123" i="4"/>
  <c r="AV123" i="4" s="1"/>
  <c r="Z123" i="4"/>
  <c r="AG123" i="4" s="1"/>
  <c r="Z26" i="4"/>
  <c r="AN26" i="4"/>
  <c r="AQ26" i="4" s="1"/>
  <c r="AS117" i="4"/>
  <c r="AV117" i="4" s="1"/>
  <c r="AN117" i="4"/>
  <c r="AQ117" i="4" s="1"/>
  <c r="J5" i="5"/>
  <c r="H5" i="5"/>
  <c r="L106" i="5"/>
  <c r="M106" i="5" s="1"/>
  <c r="AS209" i="4"/>
  <c r="AV209" i="4" s="1"/>
  <c r="M209" i="4"/>
  <c r="X209" i="4" s="1"/>
  <c r="AI200" i="4"/>
  <c r="AL200" i="4" s="1"/>
  <c r="AG200" i="4"/>
  <c r="M200" i="4"/>
  <c r="AS200" i="4"/>
  <c r="AV200" i="4" s="1"/>
  <c r="AQ194" i="4"/>
  <c r="X194" i="4"/>
  <c r="AV194" i="4"/>
  <c r="L165" i="5"/>
  <c r="M165" i="5" s="1"/>
  <c r="F165" i="5"/>
  <c r="H165" i="5" s="1"/>
  <c r="L88" i="5"/>
  <c r="M88" i="5" s="1"/>
  <c r="G88" i="5"/>
  <c r="K88" i="5" s="1"/>
  <c r="Z43" i="4"/>
  <c r="AG43" i="4" s="1"/>
  <c r="X43" i="4"/>
  <c r="G37" i="5"/>
  <c r="I37" i="5" s="1"/>
  <c r="L37" i="5"/>
  <c r="M37" i="5" s="1"/>
  <c r="K165" i="5"/>
  <c r="M220" i="4"/>
  <c r="AN220" i="4"/>
  <c r="AQ220" i="4" s="1"/>
  <c r="Z220" i="4"/>
  <c r="AG220" i="4" s="1"/>
  <c r="AS220" i="4"/>
  <c r="AV220" i="4" s="1"/>
  <c r="AS202" i="4"/>
  <c r="AV202" i="4" s="1"/>
  <c r="AG202" i="4"/>
  <c r="AG118" i="4"/>
  <c r="X47" i="4"/>
  <c r="AN47" i="4"/>
  <c r="AQ47" i="4" s="1"/>
  <c r="H121" i="5"/>
  <c r="J121" i="5"/>
  <c r="H111" i="5"/>
  <c r="J111" i="5"/>
  <c r="J96" i="5"/>
  <c r="H96" i="5"/>
  <c r="H76" i="5"/>
  <c r="J76" i="5"/>
  <c r="H66" i="5"/>
  <c r="J66" i="5"/>
  <c r="J10" i="5"/>
  <c r="H10" i="5"/>
  <c r="K172" i="5"/>
  <c r="I172" i="5"/>
  <c r="I154" i="5"/>
  <c r="K154" i="5"/>
  <c r="K85" i="5"/>
  <c r="I85" i="5"/>
  <c r="J188" i="5"/>
  <c r="J132" i="5"/>
  <c r="H132" i="5"/>
  <c r="J120" i="5"/>
  <c r="H120" i="5"/>
  <c r="H75" i="5"/>
  <c r="J75" i="5"/>
  <c r="H61" i="5"/>
  <c r="J61" i="5"/>
  <c r="H45" i="5"/>
  <c r="J45" i="5"/>
  <c r="J30" i="5"/>
  <c r="H30" i="5"/>
  <c r="J9" i="5"/>
  <c r="H9" i="5"/>
  <c r="I188" i="5"/>
  <c r="K188" i="5"/>
  <c r="AN209" i="4"/>
  <c r="AQ209" i="4" s="1"/>
  <c r="AN202" i="4"/>
  <c r="AQ202" i="4" s="1"/>
  <c r="K189" i="5"/>
  <c r="J169" i="5"/>
  <c r="J47" i="5"/>
  <c r="F130" i="5"/>
  <c r="G53" i="5"/>
  <c r="J187" i="5"/>
  <c r="H171" i="5"/>
  <c r="AG189" i="4"/>
  <c r="M189" i="4"/>
  <c r="X189" i="4" s="1"/>
  <c r="F143" i="5"/>
  <c r="L39" i="5"/>
  <c r="M39" i="5" s="1"/>
  <c r="X201" i="4"/>
  <c r="J148" i="5"/>
  <c r="L125" i="5"/>
  <c r="M125" i="5" s="1"/>
  <c r="G125" i="5"/>
  <c r="K125" i="5" s="1"/>
  <c r="X69" i="4"/>
  <c r="AS69" i="4"/>
  <c r="AV69" i="4" s="1"/>
  <c r="AN69" i="4"/>
  <c r="AQ69" i="4" s="1"/>
  <c r="Z69" i="4"/>
  <c r="AG69" i="4" s="1"/>
  <c r="AL69" i="4"/>
  <c r="X57" i="4"/>
  <c r="AI57" i="4"/>
  <c r="AL57" i="4" s="1"/>
  <c r="Z57" i="4"/>
  <c r="AG57" i="4" s="1"/>
  <c r="L53" i="5"/>
  <c r="M53" i="5" s="1"/>
  <c r="F53" i="5"/>
  <c r="H53" i="5" s="1"/>
  <c r="G81" i="5"/>
  <c r="L44" i="5"/>
  <c r="M44" i="5" s="1"/>
  <c r="L16" i="5"/>
  <c r="K111" i="5"/>
  <c r="I111" i="5"/>
  <c r="I76" i="5"/>
  <c r="K76" i="5"/>
  <c r="AS204" i="4"/>
  <c r="AV204" i="4" s="1"/>
  <c r="M204" i="4"/>
  <c r="X204" i="4" s="1"/>
  <c r="G39" i="5"/>
  <c r="K39" i="5" s="1"/>
  <c r="AN119" i="4"/>
  <c r="AQ119" i="4" s="1"/>
  <c r="I50" i="5"/>
  <c r="G31" i="5"/>
  <c r="K31" i="5" s="1"/>
  <c r="X64" i="4"/>
  <c r="X65" i="4"/>
  <c r="L166" i="5"/>
  <c r="M166" i="5" s="1"/>
  <c r="F160" i="5"/>
  <c r="F113" i="5"/>
  <c r="L87" i="5"/>
  <c r="M87" i="5" s="1"/>
  <c r="F131" i="5"/>
  <c r="AG23" i="4"/>
  <c r="G130" i="5"/>
  <c r="F37" i="5"/>
  <c r="M141" i="4"/>
  <c r="X141" i="4" s="1"/>
  <c r="AS141" i="4"/>
  <c r="AV141" i="4" s="1"/>
  <c r="AI141" i="4"/>
  <c r="AL141" i="4" s="1"/>
  <c r="G46" i="5"/>
  <c r="T34" i="8"/>
  <c r="J127" i="5"/>
  <c r="H127" i="5"/>
  <c r="H73" i="5"/>
  <c r="J73" i="5"/>
  <c r="J29" i="5"/>
  <c r="H29" i="5"/>
  <c r="K187" i="5"/>
  <c r="I187" i="5"/>
  <c r="K148" i="5"/>
  <c r="I148" i="5"/>
  <c r="K132" i="5"/>
  <c r="I132" i="5"/>
  <c r="K120" i="5"/>
  <c r="I120" i="5"/>
  <c r="K110" i="5"/>
  <c r="I110" i="5"/>
  <c r="I102" i="5"/>
  <c r="K102" i="5"/>
  <c r="I75" i="5"/>
  <c r="K75" i="5"/>
  <c r="I61" i="5"/>
  <c r="K61" i="5"/>
  <c r="I45" i="5"/>
  <c r="K45" i="5"/>
  <c r="K30" i="5"/>
  <c r="I30" i="5"/>
  <c r="F145" i="5"/>
  <c r="G145" i="5"/>
  <c r="L145" i="5"/>
  <c r="M145" i="5" s="1"/>
  <c r="AI135" i="4"/>
  <c r="AL135" i="4" s="1"/>
  <c r="AQ135" i="4"/>
  <c r="Z135" i="4"/>
  <c r="AG135" i="4" s="1"/>
  <c r="AN94" i="4"/>
  <c r="AQ94" i="4" s="1"/>
  <c r="AL94" i="4"/>
  <c r="X66" i="4"/>
  <c r="AS66" i="4"/>
  <c r="AV66" i="4" s="1"/>
  <c r="AN66" i="4"/>
  <c r="AQ66" i="4" s="1"/>
  <c r="Z66" i="4"/>
  <c r="AG66" i="4" s="1"/>
  <c r="AI56" i="4"/>
  <c r="AL56" i="4" s="1"/>
  <c r="AS56" i="4"/>
  <c r="AV56" i="4" s="1"/>
  <c r="AN56" i="4"/>
  <c r="AQ56" i="4" s="1"/>
  <c r="G48" i="5"/>
  <c r="K48" i="5" s="1"/>
  <c r="AI32" i="4"/>
  <c r="AL32" i="4" s="1"/>
  <c r="Z32" i="4"/>
  <c r="AG32" i="4" s="1"/>
  <c r="AS32" i="4"/>
  <c r="AV32" i="4" s="1"/>
  <c r="M32" i="4"/>
  <c r="X32" i="4" s="1"/>
  <c r="AN32" i="4"/>
  <c r="AI24" i="4"/>
  <c r="AL24" i="4" s="1"/>
  <c r="Z24" i="4"/>
  <c r="H164" i="5"/>
  <c r="J164" i="5"/>
  <c r="J92" i="5"/>
  <c r="H92" i="5"/>
  <c r="J8" i="5"/>
  <c r="H8" i="5"/>
  <c r="I169" i="5"/>
  <c r="K169" i="5"/>
  <c r="X193" i="4"/>
  <c r="AN193" i="4"/>
  <c r="AQ193" i="4" s="1"/>
  <c r="AS193" i="4"/>
  <c r="AV193" i="4" s="1"/>
  <c r="Z193" i="4"/>
  <c r="AG193" i="4" s="1"/>
  <c r="AI193" i="4"/>
  <c r="AL193" i="4" s="1"/>
  <c r="L128" i="5"/>
  <c r="M128" i="5" s="1"/>
  <c r="G128" i="5"/>
  <c r="X122" i="4"/>
  <c r="AQ122" i="4"/>
  <c r="AS122" i="4"/>
  <c r="AV122" i="4" s="1"/>
  <c r="Z122" i="4"/>
  <c r="AG122" i="4" s="1"/>
  <c r="AN113" i="4"/>
  <c r="AQ113" i="4" s="1"/>
  <c r="O113" i="4"/>
  <c r="AS113" i="4"/>
  <c r="AI113" i="4"/>
  <c r="AL113" i="4" s="1"/>
  <c r="J186" i="5"/>
  <c r="H186" i="5"/>
  <c r="J147" i="5"/>
  <c r="H147" i="5"/>
  <c r="H109" i="5"/>
  <c r="J109" i="5"/>
  <c r="J60" i="5"/>
  <c r="H60" i="5"/>
  <c r="M94" i="4"/>
  <c r="AI66" i="4"/>
  <c r="Z113" i="4"/>
  <c r="AG113" i="4" s="1"/>
  <c r="Z141" i="4"/>
  <c r="AG141" i="4" s="1"/>
  <c r="H119" i="5"/>
  <c r="AS215" i="4"/>
  <c r="AV215" i="4" s="1"/>
  <c r="Z215" i="4"/>
  <c r="AG215" i="4" s="1"/>
  <c r="AN215" i="4"/>
  <c r="AQ215" i="4" s="1"/>
  <c r="L32" i="5"/>
  <c r="M32" i="5" s="1"/>
  <c r="AN203" i="4"/>
  <c r="AQ203" i="4" s="1"/>
  <c r="Z203" i="4"/>
  <c r="AG203" i="4" s="1"/>
  <c r="M203" i="4"/>
  <c r="X203" i="4" s="1"/>
  <c r="AI203" i="4"/>
  <c r="AL203" i="4" s="1"/>
  <c r="AS203" i="4"/>
  <c r="AV203" i="4" s="1"/>
  <c r="G178" i="5"/>
  <c r="K178" i="5" s="1"/>
  <c r="F178" i="5"/>
  <c r="AS94" i="4"/>
  <c r="AV94" i="4" s="1"/>
  <c r="AS135" i="4"/>
  <c r="AV135" i="4" s="1"/>
  <c r="Z56" i="4"/>
  <c r="AG56" i="4" s="1"/>
  <c r="J179" i="5"/>
  <c r="Z214" i="4"/>
  <c r="AG214" i="4" s="1"/>
  <c r="AS214" i="4"/>
  <c r="AV214" i="4" s="1"/>
  <c r="AN214" i="4"/>
  <c r="AQ214" i="4" s="1"/>
  <c r="AS201" i="4"/>
  <c r="Z201" i="4"/>
  <c r="AG201" i="4" s="1"/>
  <c r="L23" i="5"/>
  <c r="M23" i="5" s="1"/>
  <c r="Z197" i="4"/>
  <c r="AG197" i="4" s="1"/>
  <c r="G170" i="5"/>
  <c r="L170" i="5"/>
  <c r="M170" i="5" s="1"/>
  <c r="G146" i="5"/>
  <c r="L146" i="5"/>
  <c r="M146" i="5" s="1"/>
  <c r="L133" i="5"/>
  <c r="M133" i="5" s="1"/>
  <c r="G133" i="5"/>
  <c r="X136" i="4"/>
  <c r="AI136" i="4"/>
  <c r="AL136" i="4" s="1"/>
  <c r="AQ136" i="4"/>
  <c r="L155" i="5"/>
  <c r="M155" i="5" s="1"/>
  <c r="X108" i="4"/>
  <c r="L117" i="5"/>
  <c r="M117" i="5" s="1"/>
  <c r="G114" i="5"/>
  <c r="L114" i="5"/>
  <c r="M114" i="5" s="1"/>
  <c r="F83" i="5"/>
  <c r="G83" i="5"/>
  <c r="O83" i="5" s="1"/>
  <c r="L83" i="5"/>
  <c r="AN59" i="4"/>
  <c r="AQ59" i="4" s="1"/>
  <c r="AI59" i="4"/>
  <c r="AL59" i="4" s="1"/>
  <c r="AS59" i="4"/>
  <c r="AV59" i="4" s="1"/>
  <c r="Z59" i="4"/>
  <c r="AG59" i="4" s="1"/>
  <c r="X42" i="4"/>
  <c r="Z42" i="4"/>
  <c r="AG42" i="4" s="1"/>
  <c r="G59" i="5"/>
  <c r="L59" i="5"/>
  <c r="M59" i="5" s="1"/>
  <c r="M25" i="4"/>
  <c r="G28" i="5"/>
  <c r="F28" i="5"/>
  <c r="L27" i="5"/>
  <c r="M27" i="5" s="1"/>
  <c r="L28" i="5"/>
  <c r="M28" i="5" s="1"/>
  <c r="F27" i="5"/>
  <c r="G159" i="5"/>
  <c r="AI15" i="4"/>
  <c r="AL15" i="4" s="1"/>
  <c r="X15" i="4"/>
  <c r="AN15" i="4"/>
  <c r="AQ15" i="4" s="1"/>
  <c r="AS15" i="4"/>
  <c r="AV15" i="4" s="1"/>
  <c r="I9" i="5"/>
  <c r="K9" i="5"/>
  <c r="K127" i="5"/>
  <c r="I127" i="5"/>
  <c r="I109" i="5"/>
  <c r="K109" i="5"/>
  <c r="K92" i="5"/>
  <c r="I92" i="5"/>
  <c r="I73" i="5"/>
  <c r="K73" i="5"/>
  <c r="G16" i="5"/>
  <c r="L21" i="5"/>
  <c r="X13" i="4"/>
  <c r="AN13" i="4"/>
  <c r="AQ13" i="4" s="1"/>
  <c r="X34" i="8"/>
  <c r="AN217" i="4"/>
  <c r="AQ217" i="4" s="1"/>
  <c r="AI217" i="4"/>
  <c r="AL217" i="4" s="1"/>
  <c r="AS217" i="4"/>
  <c r="AV217" i="4" s="1"/>
  <c r="G166" i="5"/>
  <c r="L158" i="5"/>
  <c r="M158" i="5" s="1"/>
  <c r="AN118" i="4"/>
  <c r="AQ118" i="4" s="1"/>
  <c r="AI118" i="4"/>
  <c r="AL118" i="4" s="1"/>
  <c r="L68" i="5"/>
  <c r="M68" i="5" s="1"/>
  <c r="G57" i="5"/>
  <c r="L57" i="5"/>
  <c r="M57" i="5" s="1"/>
  <c r="I119" i="5"/>
  <c r="X217" i="4"/>
  <c r="L17" i="5"/>
  <c r="G54" i="5"/>
  <c r="F54" i="5"/>
  <c r="F44" i="5"/>
  <c r="G44" i="5"/>
  <c r="AS207" i="4"/>
  <c r="AV207" i="4" s="1"/>
  <c r="L175" i="5"/>
  <c r="M175" i="5" s="1"/>
  <c r="F146" i="5"/>
  <c r="X131" i="4"/>
  <c r="Z131" i="4"/>
  <c r="AG131" i="4" s="1"/>
  <c r="G82" i="5"/>
  <c r="L82" i="5"/>
  <c r="M82" i="5" s="1"/>
  <c r="M37" i="4"/>
  <c r="G35" i="5"/>
  <c r="L35" i="5"/>
  <c r="M35" i="5" s="1"/>
  <c r="AI28" i="4"/>
  <c r="AL28" i="4" s="1"/>
  <c r="G17" i="8"/>
  <c r="AN218" i="4"/>
  <c r="AQ218" i="4" s="1"/>
  <c r="I43" i="5"/>
  <c r="L91" i="5"/>
  <c r="M91" i="5" s="1"/>
  <c r="Z150" i="4"/>
  <c r="AG150" i="4" s="1"/>
  <c r="I77" i="5"/>
  <c r="J116" i="5"/>
  <c r="F150" i="5"/>
  <c r="G155" i="5"/>
  <c r="AV150" i="4"/>
  <c r="F125" i="5"/>
  <c r="AV161" i="4"/>
  <c r="AV199" i="4"/>
  <c r="G19" i="5"/>
  <c r="J185" i="5"/>
  <c r="H185" i="5"/>
  <c r="H176" i="5"/>
  <c r="J176" i="5"/>
  <c r="H163" i="5"/>
  <c r="J163" i="5"/>
  <c r="H144" i="5"/>
  <c r="J144" i="5"/>
  <c r="H126" i="5"/>
  <c r="J126" i="5"/>
  <c r="J118" i="5"/>
  <c r="H118" i="5"/>
  <c r="J108" i="5"/>
  <c r="H108" i="5"/>
  <c r="J100" i="5"/>
  <c r="H100" i="5"/>
  <c r="J90" i="5"/>
  <c r="H90" i="5"/>
  <c r="J72" i="5"/>
  <c r="H72" i="5"/>
  <c r="H58" i="5"/>
  <c r="J58" i="5"/>
  <c r="H42" i="5"/>
  <c r="J42" i="5"/>
  <c r="H6" i="5"/>
  <c r="J6" i="5"/>
  <c r="I186" i="5"/>
  <c r="K186" i="5"/>
  <c r="I179" i="5"/>
  <c r="K179" i="5"/>
  <c r="AV57" i="4"/>
  <c r="L19" i="5"/>
  <c r="G33" i="5"/>
  <c r="X14" i="4"/>
  <c r="L33" i="5"/>
  <c r="M33" i="5" s="1"/>
  <c r="L31" i="5"/>
  <c r="M31" i="5" s="1"/>
  <c r="F68" i="5"/>
  <c r="AS12" i="4"/>
  <c r="AV12" i="4" s="1"/>
  <c r="L12" i="5"/>
  <c r="L14" i="5"/>
  <c r="G12" i="5"/>
  <c r="G13" i="5"/>
  <c r="L13" i="5"/>
  <c r="G14" i="5"/>
  <c r="I79" i="5"/>
  <c r="F167" i="5"/>
  <c r="G167" i="5"/>
  <c r="L167" i="5"/>
  <c r="M167" i="5" s="1"/>
  <c r="L134" i="5"/>
  <c r="M134" i="5" s="1"/>
  <c r="G157" i="5"/>
  <c r="L157" i="5"/>
  <c r="M157" i="5" s="1"/>
  <c r="L168" i="5"/>
  <c r="M168" i="5" s="1"/>
  <c r="F135" i="5"/>
  <c r="G136" i="5"/>
  <c r="G65" i="5"/>
  <c r="G63" i="5"/>
  <c r="O63" i="5" s="1"/>
  <c r="F80" i="5"/>
  <c r="L80" i="5"/>
  <c r="M80" i="5" s="1"/>
  <c r="L81" i="5"/>
  <c r="M81" i="5" s="1"/>
  <c r="G11" i="5"/>
  <c r="L15" i="5"/>
  <c r="G7" i="5"/>
  <c r="L11" i="5"/>
  <c r="L141" i="5"/>
  <c r="M141" i="5" s="1"/>
  <c r="L63" i="5"/>
  <c r="G80" i="5"/>
  <c r="G168" i="5"/>
  <c r="F65" i="5"/>
  <c r="L129" i="5"/>
  <c r="M129" i="5" s="1"/>
  <c r="G135" i="5"/>
  <c r="F40" i="5"/>
  <c r="L138" i="5"/>
  <c r="M138" i="5" s="1"/>
  <c r="G138" i="5"/>
  <c r="L93" i="5"/>
  <c r="M93" i="5" s="1"/>
  <c r="G71" i="5"/>
  <c r="F71" i="5"/>
  <c r="L71" i="5"/>
  <c r="M71" i="5" s="1"/>
  <c r="G49" i="5"/>
  <c r="L49" i="5"/>
  <c r="M49" i="5" s="1"/>
  <c r="L24" i="5"/>
  <c r="M24" i="5" s="1"/>
  <c r="L48" i="5"/>
  <c r="M48" i="5" s="1"/>
  <c r="L65" i="5"/>
  <c r="M65" i="5" s="1"/>
  <c r="G68" i="5"/>
  <c r="L135" i="5"/>
  <c r="M135" i="5" s="1"/>
  <c r="L52" i="5"/>
  <c r="M52" i="5" s="1"/>
  <c r="G32" i="5"/>
  <c r="L178" i="5"/>
  <c r="M178" i="5" s="1"/>
  <c r="G156" i="5"/>
  <c r="F166" i="5"/>
  <c r="G160" i="5"/>
  <c r="G152" i="5"/>
  <c r="L152" i="5"/>
  <c r="M152" i="5" s="1"/>
  <c r="L74" i="5"/>
  <c r="M74" i="5" s="1"/>
  <c r="G23" i="5"/>
  <c r="G134" i="5"/>
  <c r="G175" i="5"/>
  <c r="F152" i="5"/>
  <c r="AQ137" i="4"/>
  <c r="Z28" i="4"/>
  <c r="H22" i="5"/>
  <c r="L136" i="5"/>
  <c r="M136" i="5" s="1"/>
  <c r="F81" i="5"/>
  <c r="G52" i="5"/>
  <c r="F159" i="5"/>
  <c r="G64" i="5"/>
  <c r="O64" i="5" s="1"/>
  <c r="L56" i="5"/>
  <c r="M56" i="5" s="1"/>
  <c r="G15" i="5"/>
  <c r="L54" i="5"/>
  <c r="M54" i="5" s="1"/>
  <c r="G131" i="5"/>
  <c r="G17" i="5"/>
  <c r="F21" i="5"/>
  <c r="L64" i="5"/>
  <c r="G56" i="5"/>
  <c r="G21" i="5"/>
  <c r="L46" i="5"/>
  <c r="M46" i="5" s="1"/>
  <c r="G141" i="5"/>
  <c r="L160" i="5"/>
  <c r="M160" i="5" s="1"/>
  <c r="L156" i="5"/>
  <c r="M156" i="5" s="1"/>
  <c r="L40" i="5"/>
  <c r="M40" i="5" s="1"/>
  <c r="L7" i="5"/>
  <c r="AI219" i="4"/>
  <c r="X219" i="4"/>
  <c r="M44" i="8"/>
  <c r="G20" i="8"/>
  <c r="G193" i="5"/>
  <c r="Z15" i="4"/>
  <c r="AG15" i="4" s="1"/>
  <c r="G16" i="8"/>
  <c r="AS143" i="4"/>
  <c r="AV143" i="4" s="1"/>
  <c r="AI143" i="4"/>
  <c r="Z143" i="4"/>
  <c r="AG143" i="4" s="1"/>
  <c r="M143" i="4"/>
  <c r="X143" i="4" s="1"/>
  <c r="AQ143" i="4"/>
  <c r="AI177" i="4"/>
  <c r="AL177" i="4" s="1"/>
  <c r="AS177" i="4"/>
  <c r="Z177" i="4"/>
  <c r="AS50" i="4"/>
  <c r="Z50" i="4"/>
  <c r="AL50" i="4"/>
  <c r="AN50" i="4"/>
  <c r="X177" i="4"/>
  <c r="G8" i="8"/>
  <c r="G113" i="5"/>
  <c r="X220" i="4" l="1"/>
  <c r="F84" i="5"/>
  <c r="F39" i="5"/>
  <c r="H39" i="5" s="1"/>
  <c r="F170" i="5"/>
  <c r="H170" i="5" s="1"/>
  <c r="G158" i="5"/>
  <c r="K158" i="5" s="1"/>
  <c r="AS41" i="4"/>
  <c r="AV41" i="4" s="1"/>
  <c r="T19" i="8"/>
  <c r="K10" i="4"/>
  <c r="Z10" i="4" s="1"/>
  <c r="AG10" i="4" s="1"/>
  <c r="AN90" i="4"/>
  <c r="AQ90" i="4" s="1"/>
  <c r="X90" i="4"/>
  <c r="AN93" i="4"/>
  <c r="AQ93" i="4" s="1"/>
  <c r="X93" i="4"/>
  <c r="F106" i="5"/>
  <c r="J106" i="5" s="1"/>
  <c r="G117" i="5"/>
  <c r="K117" i="5" s="1"/>
  <c r="X94" i="4"/>
  <c r="V38" i="8"/>
  <c r="T10" i="8"/>
  <c r="U10" i="8"/>
  <c r="V10" i="8"/>
  <c r="B24" i="12"/>
  <c r="F157" i="5"/>
  <c r="J157" i="5" s="1"/>
  <c r="F91" i="5"/>
  <c r="J91" i="5" s="1"/>
  <c r="F141" i="5"/>
  <c r="H141" i="5" s="1"/>
  <c r="F158" i="5"/>
  <c r="H158" i="5" s="1"/>
  <c r="F79" i="5"/>
  <c r="N79" i="5" s="1"/>
  <c r="AB48" i="4"/>
  <c r="D215" i="5"/>
  <c r="AI156" i="4"/>
  <c r="AL156" i="4" s="1"/>
  <c r="M156" i="4"/>
  <c r="X156" i="4" s="1"/>
  <c r="D259" i="5"/>
  <c r="D261" i="5"/>
  <c r="D233" i="5"/>
  <c r="D247" i="5"/>
  <c r="D251" i="5"/>
  <c r="D244" i="5"/>
  <c r="D222" i="5"/>
  <c r="D234" i="5"/>
  <c r="D248" i="5"/>
  <c r="D237" i="5"/>
  <c r="D221" i="5"/>
  <c r="D229" i="5"/>
  <c r="D232" i="5"/>
  <c r="D223" i="5"/>
  <c r="D235" i="5"/>
  <c r="D249" i="5"/>
  <c r="D242" i="5"/>
  <c r="D246" i="5"/>
  <c r="D224" i="5"/>
  <c r="D236" i="5"/>
  <c r="D250" i="5"/>
  <c r="D253" i="5"/>
  <c r="D225" i="5"/>
  <c r="D226" i="5"/>
  <c r="D238" i="5"/>
  <c r="D252" i="5"/>
  <c r="D239" i="5"/>
  <c r="D243" i="5"/>
  <c r="D227" i="5"/>
  <c r="D228" i="5"/>
  <c r="D230" i="5"/>
  <c r="D231" i="5"/>
  <c r="D245" i="5"/>
  <c r="AL144" i="4"/>
  <c r="AQ152" i="4"/>
  <c r="D260" i="5"/>
  <c r="AG26" i="4"/>
  <c r="D213" i="5"/>
  <c r="AQ170" i="4"/>
  <c r="D266" i="5"/>
  <c r="AQ169" i="4"/>
  <c r="D265" i="5"/>
  <c r="AQ186" i="4"/>
  <c r="D264" i="5"/>
  <c r="D263" i="5"/>
  <c r="D262" i="5"/>
  <c r="AL198" i="4"/>
  <c r="D241" i="5"/>
  <c r="G234" i="5" s="1"/>
  <c r="G238" i="5" s="1"/>
  <c r="AL209" i="4"/>
  <c r="D254" i="5"/>
  <c r="D274" i="5"/>
  <c r="AL23" i="4"/>
  <c r="AV113" i="4"/>
  <c r="Q78" i="1"/>
  <c r="R78" i="1" s="1"/>
  <c r="Q162" i="1"/>
  <c r="Q112" i="1"/>
  <c r="R112" i="1" s="1"/>
  <c r="Q223" i="1"/>
  <c r="H43" i="8" s="1"/>
  <c r="S37" i="8" s="1"/>
  <c r="Q93" i="1"/>
  <c r="R93" i="1" s="1"/>
  <c r="Q9" i="1"/>
  <c r="Q31" i="1"/>
  <c r="H9" i="8" s="1"/>
  <c r="S7" i="8" s="1"/>
  <c r="Q156" i="1"/>
  <c r="Q92" i="1"/>
  <c r="R92" i="1" s="1"/>
  <c r="Q81" i="1"/>
  <c r="R81" i="1" s="1"/>
  <c r="Q124" i="1"/>
  <c r="Q41" i="1"/>
  <c r="H12" i="8" s="1"/>
  <c r="G12" i="8" s="1"/>
  <c r="Q103" i="1"/>
  <c r="AI110" i="4"/>
  <c r="AL110" i="4" s="1"/>
  <c r="M110" i="4"/>
  <c r="G24" i="5"/>
  <c r="I24" i="5" s="1"/>
  <c r="F117" i="5"/>
  <c r="J117" i="5" s="1"/>
  <c r="F156" i="5"/>
  <c r="H156" i="5" s="1"/>
  <c r="F168" i="5"/>
  <c r="H168" i="5" s="1"/>
  <c r="O78" i="5"/>
  <c r="N83" i="5"/>
  <c r="I62" i="5"/>
  <c r="O62" i="5"/>
  <c r="J178" i="5"/>
  <c r="I53" i="5"/>
  <c r="H49" i="5"/>
  <c r="J57" i="5"/>
  <c r="J130" i="5"/>
  <c r="H62" i="5"/>
  <c r="J131" i="5"/>
  <c r="M64" i="5"/>
  <c r="M63" i="5"/>
  <c r="M62" i="5"/>
  <c r="M83" i="5"/>
  <c r="M78" i="5"/>
  <c r="Q91" i="1"/>
  <c r="R91" i="1" s="1"/>
  <c r="R90" i="1"/>
  <c r="Z110" i="4"/>
  <c r="AG110" i="4" s="1"/>
  <c r="AS110" i="4"/>
  <c r="AV110" i="4" s="1"/>
  <c r="AN110" i="4"/>
  <c r="AQ110" i="4" s="1"/>
  <c r="AI92" i="4"/>
  <c r="AL92" i="4" s="1"/>
  <c r="AN92" i="4"/>
  <c r="AQ92" i="4" s="1"/>
  <c r="AS92" i="4"/>
  <c r="AV92" i="4" s="1"/>
  <c r="AS90" i="4"/>
  <c r="Z92" i="4"/>
  <c r="AG92" i="4" s="1"/>
  <c r="AI90" i="4"/>
  <c r="AL90" i="4" s="1"/>
  <c r="Z90" i="4"/>
  <c r="Q53" i="1"/>
  <c r="H18" i="8"/>
  <c r="R110" i="1"/>
  <c r="W23" i="8"/>
  <c r="K9" i="4"/>
  <c r="AS9" i="4" s="1"/>
  <c r="AV9" i="4" s="1"/>
  <c r="AN103" i="4"/>
  <c r="J101" i="5"/>
  <c r="Z103" i="4"/>
  <c r="AS103" i="4"/>
  <c r="J137" i="5"/>
  <c r="G6" i="8"/>
  <c r="F136" i="5"/>
  <c r="I137" i="5"/>
  <c r="AG204" i="4"/>
  <c r="J25" i="5"/>
  <c r="K44" i="8"/>
  <c r="AI93" i="4"/>
  <c r="AL93" i="4" s="1"/>
  <c r="AG24" i="4"/>
  <c r="AG25" i="4"/>
  <c r="Z41" i="4"/>
  <c r="AG41" i="4" s="1"/>
  <c r="H180" i="5"/>
  <c r="AS93" i="4"/>
  <c r="AV93" i="4" s="1"/>
  <c r="Z78" i="4"/>
  <c r="AG78" i="4" s="1"/>
  <c r="Z93" i="4"/>
  <c r="AG93" i="4" s="1"/>
  <c r="AS162" i="4"/>
  <c r="AV162" i="4" s="1"/>
  <c r="AI78" i="4"/>
  <c r="AL78" i="4" s="1"/>
  <c r="AN78" i="4"/>
  <c r="AQ78" i="4" s="1"/>
  <c r="AS78" i="4"/>
  <c r="AV78" i="4" s="1"/>
  <c r="X41" i="4"/>
  <c r="AN31" i="4"/>
  <c r="AQ31" i="4" s="1"/>
  <c r="X31" i="4"/>
  <c r="AN41" i="4"/>
  <c r="AQ41" i="4" s="1"/>
  <c r="AI162" i="4"/>
  <c r="AL162" i="4" s="1"/>
  <c r="Z31" i="4"/>
  <c r="AG31" i="4" s="1"/>
  <c r="AI31" i="4"/>
  <c r="AL31" i="4" s="1"/>
  <c r="Z162" i="4"/>
  <c r="AG162" i="4" s="1"/>
  <c r="T23" i="8"/>
  <c r="AN162" i="4"/>
  <c r="AQ162" i="4" s="1"/>
  <c r="AI41" i="4"/>
  <c r="AL41" i="4" s="1"/>
  <c r="K25" i="5"/>
  <c r="G106" i="5"/>
  <c r="U23" i="8"/>
  <c r="AI91" i="4"/>
  <c r="AL91" i="4" s="1"/>
  <c r="AN91" i="4"/>
  <c r="AQ91" i="4" s="1"/>
  <c r="Z91" i="4"/>
  <c r="AG91" i="4" s="1"/>
  <c r="AS91" i="4"/>
  <c r="Z124" i="4"/>
  <c r="AG124" i="4" s="1"/>
  <c r="AI124" i="4"/>
  <c r="AL124" i="4" s="1"/>
  <c r="AS124" i="4"/>
  <c r="AV124" i="4" s="1"/>
  <c r="AN124" i="4"/>
  <c r="AQ124" i="4" s="1"/>
  <c r="K180" i="5"/>
  <c r="H181" i="5"/>
  <c r="K181" i="5"/>
  <c r="AG21" i="4"/>
  <c r="F16" i="5"/>
  <c r="M157" i="4"/>
  <c r="X157" i="4" s="1"/>
  <c r="Z157" i="4"/>
  <c r="AG157" i="4" s="1"/>
  <c r="AS81" i="4"/>
  <c r="AV81" i="4" s="1"/>
  <c r="AI81" i="4"/>
  <c r="AL81" i="4" s="1"/>
  <c r="AN81" i="4"/>
  <c r="AQ81" i="4" s="1"/>
  <c r="M81" i="4"/>
  <c r="F88" i="5" s="1"/>
  <c r="AN157" i="4"/>
  <c r="AQ157" i="4" s="1"/>
  <c r="AS157" i="4"/>
  <c r="AV157" i="4" s="1"/>
  <c r="J86" i="5"/>
  <c r="AS156" i="4"/>
  <c r="AV156" i="4" s="1"/>
  <c r="Z156" i="4"/>
  <c r="AG156" i="4" s="1"/>
  <c r="AN156" i="4"/>
  <c r="AQ156" i="4" s="1"/>
  <c r="K100" i="5"/>
  <c r="I97" i="5"/>
  <c r="I94" i="5"/>
  <c r="K98" i="5"/>
  <c r="H97" i="5"/>
  <c r="H98" i="5"/>
  <c r="F63" i="5"/>
  <c r="AI53" i="4"/>
  <c r="AL53" i="4" s="1"/>
  <c r="Z53" i="4"/>
  <c r="AG53" i="4" s="1"/>
  <c r="AN53" i="4"/>
  <c r="AQ53" i="4" s="1"/>
  <c r="AS53" i="4"/>
  <c r="AV53" i="4" s="1"/>
  <c r="X138" i="4"/>
  <c r="AQ168" i="4"/>
  <c r="K53" i="5"/>
  <c r="AQ160" i="4"/>
  <c r="F129" i="5"/>
  <c r="J53" i="5"/>
  <c r="K87" i="5"/>
  <c r="L159" i="5"/>
  <c r="M159" i="5" s="1"/>
  <c r="S34" i="8"/>
  <c r="X218" i="4"/>
  <c r="F17" i="5"/>
  <c r="AL165" i="4"/>
  <c r="G95" i="5"/>
  <c r="F133" i="5"/>
  <c r="F82" i="5"/>
  <c r="H131" i="5"/>
  <c r="J62" i="5"/>
  <c r="X33" i="4"/>
  <c r="I129" i="5"/>
  <c r="AQ165" i="4"/>
  <c r="AQ32" i="4"/>
  <c r="I40" i="5"/>
  <c r="AL48" i="4"/>
  <c r="I31" i="5"/>
  <c r="J77" i="5"/>
  <c r="H151" i="5"/>
  <c r="J151" i="5"/>
  <c r="F46" i="5"/>
  <c r="K62" i="5"/>
  <c r="X46" i="4"/>
  <c r="X162" i="4"/>
  <c r="X51" i="4"/>
  <c r="I39" i="5"/>
  <c r="I125" i="5"/>
  <c r="I48" i="5"/>
  <c r="K37" i="5"/>
  <c r="L84" i="5"/>
  <c r="K177" i="5"/>
  <c r="I150" i="5"/>
  <c r="J49" i="5"/>
  <c r="X135" i="4"/>
  <c r="K143" i="5"/>
  <c r="I143" i="5"/>
  <c r="I178" i="5"/>
  <c r="H160" i="5"/>
  <c r="F78" i="5"/>
  <c r="N78" i="5" s="1"/>
  <c r="X183" i="4"/>
  <c r="AG177" i="4"/>
  <c r="AV177" i="4"/>
  <c r="F52" i="5"/>
  <c r="I78" i="5"/>
  <c r="J160" i="5"/>
  <c r="F35" i="5"/>
  <c r="AV165" i="4"/>
  <c r="J165" i="5"/>
  <c r="AL170" i="4"/>
  <c r="K78" i="5"/>
  <c r="H130" i="5"/>
  <c r="X37" i="4"/>
  <c r="I88" i="5"/>
  <c r="X163" i="4"/>
  <c r="X184" i="4"/>
  <c r="H56" i="5"/>
  <c r="H178" i="5"/>
  <c r="J95" i="5"/>
  <c r="J56" i="5"/>
  <c r="F32" i="5"/>
  <c r="I81" i="5"/>
  <c r="K81" i="5"/>
  <c r="AV201" i="4"/>
  <c r="H143" i="5"/>
  <c r="J143" i="5"/>
  <c r="L79" i="5"/>
  <c r="AL66" i="4"/>
  <c r="J113" i="5"/>
  <c r="H113" i="5"/>
  <c r="I130" i="5"/>
  <c r="K130" i="5"/>
  <c r="X200" i="4"/>
  <c r="F23" i="5"/>
  <c r="I114" i="5"/>
  <c r="K114" i="5"/>
  <c r="H28" i="5"/>
  <c r="J28" i="5"/>
  <c r="J145" i="5"/>
  <c r="H145" i="5"/>
  <c r="K46" i="5"/>
  <c r="I46" i="5"/>
  <c r="J48" i="5"/>
  <c r="AG37" i="4"/>
  <c r="H57" i="5"/>
  <c r="J44" i="5"/>
  <c r="H44" i="5"/>
  <c r="K57" i="5"/>
  <c r="I57" i="5"/>
  <c r="I16" i="5"/>
  <c r="K16" i="5"/>
  <c r="K28" i="5"/>
  <c r="I28" i="5"/>
  <c r="K59" i="5"/>
  <c r="I59" i="5"/>
  <c r="M113" i="4"/>
  <c r="F155" i="5" s="1"/>
  <c r="J155" i="5" s="1"/>
  <c r="K146" i="5"/>
  <c r="I146" i="5"/>
  <c r="K145" i="5"/>
  <c r="I145" i="5"/>
  <c r="H48" i="5"/>
  <c r="K155" i="5"/>
  <c r="I155" i="5"/>
  <c r="K82" i="5"/>
  <c r="I82" i="5"/>
  <c r="J54" i="5"/>
  <c r="H54" i="5"/>
  <c r="X25" i="4"/>
  <c r="I170" i="5"/>
  <c r="K170" i="5"/>
  <c r="I128" i="5"/>
  <c r="K128" i="5"/>
  <c r="I54" i="5"/>
  <c r="K54" i="5"/>
  <c r="AG217" i="4"/>
  <c r="K83" i="5"/>
  <c r="I83" i="5"/>
  <c r="I133" i="5"/>
  <c r="K133" i="5"/>
  <c r="AV24" i="4"/>
  <c r="J150" i="5"/>
  <c r="H150" i="5"/>
  <c r="J27" i="5"/>
  <c r="H27" i="5"/>
  <c r="J83" i="5"/>
  <c r="H83" i="5"/>
  <c r="H146" i="5"/>
  <c r="J146" i="5"/>
  <c r="I159" i="5"/>
  <c r="K159" i="5"/>
  <c r="AV50" i="4"/>
  <c r="F177" i="5"/>
  <c r="I35" i="5"/>
  <c r="K35" i="5"/>
  <c r="K44" i="5"/>
  <c r="I44" i="5"/>
  <c r="I166" i="5"/>
  <c r="K166" i="5"/>
  <c r="H37" i="5"/>
  <c r="J37" i="5"/>
  <c r="I141" i="5"/>
  <c r="K141" i="5"/>
  <c r="J159" i="5"/>
  <c r="H159" i="5"/>
  <c r="I63" i="5"/>
  <c r="K63" i="5"/>
  <c r="X39" i="8"/>
  <c r="H21" i="5"/>
  <c r="J21" i="5"/>
  <c r="K156" i="5"/>
  <c r="I156" i="5"/>
  <c r="I135" i="5"/>
  <c r="K135" i="5"/>
  <c r="I136" i="5"/>
  <c r="K136" i="5"/>
  <c r="I13" i="5"/>
  <c r="K13" i="5"/>
  <c r="I19" i="5"/>
  <c r="K19" i="5"/>
  <c r="H125" i="5"/>
  <c r="J125" i="5"/>
  <c r="F64" i="5"/>
  <c r="K131" i="5"/>
  <c r="I131" i="5"/>
  <c r="K160" i="5"/>
  <c r="I160" i="5"/>
  <c r="K68" i="5"/>
  <c r="I68" i="5"/>
  <c r="J40" i="5"/>
  <c r="H40" i="5"/>
  <c r="H80" i="5"/>
  <c r="J80" i="5"/>
  <c r="H128" i="5"/>
  <c r="J128" i="5"/>
  <c r="K113" i="5"/>
  <c r="I113" i="5"/>
  <c r="K80" i="5"/>
  <c r="I80" i="5"/>
  <c r="K157" i="5"/>
  <c r="I157" i="5"/>
  <c r="K7" i="5"/>
  <c r="I7" i="5"/>
  <c r="I65" i="5"/>
  <c r="K65" i="5"/>
  <c r="X50" i="4"/>
  <c r="AL219" i="4"/>
  <c r="I56" i="5"/>
  <c r="K56" i="5"/>
  <c r="I17" i="5"/>
  <c r="K17" i="5"/>
  <c r="K52" i="5"/>
  <c r="I52" i="5"/>
  <c r="J152" i="5"/>
  <c r="H152" i="5"/>
  <c r="I138" i="5"/>
  <c r="K138" i="5"/>
  <c r="K11" i="5"/>
  <c r="I11" i="5"/>
  <c r="H135" i="5"/>
  <c r="J135" i="5"/>
  <c r="X137" i="4"/>
  <c r="K12" i="5"/>
  <c r="I12" i="5"/>
  <c r="K21" i="5"/>
  <c r="I21" i="5"/>
  <c r="K32" i="5"/>
  <c r="I32" i="5"/>
  <c r="J71" i="5"/>
  <c r="H71" i="5"/>
  <c r="K64" i="5"/>
  <c r="I64" i="5"/>
  <c r="I23" i="5"/>
  <c r="K23" i="5"/>
  <c r="J166" i="5"/>
  <c r="H166" i="5"/>
  <c r="K71" i="5"/>
  <c r="I71" i="5"/>
  <c r="K91" i="5"/>
  <c r="I91" i="5"/>
  <c r="AG28" i="4"/>
  <c r="I175" i="5"/>
  <c r="K175" i="5"/>
  <c r="I152" i="5"/>
  <c r="K152" i="5"/>
  <c r="I49" i="5"/>
  <c r="K49" i="5"/>
  <c r="H65" i="5"/>
  <c r="J65" i="5"/>
  <c r="K167" i="5"/>
  <c r="I167" i="5"/>
  <c r="I14" i="5"/>
  <c r="K14" i="5"/>
  <c r="H68" i="5"/>
  <c r="J68" i="5"/>
  <c r="AQ50" i="4"/>
  <c r="AG50" i="4"/>
  <c r="AL143" i="4"/>
  <c r="I193" i="5"/>
  <c r="K193" i="5"/>
  <c r="K15" i="5"/>
  <c r="I15" i="5"/>
  <c r="J81" i="5"/>
  <c r="H81" i="5"/>
  <c r="I134" i="5"/>
  <c r="K134" i="5"/>
  <c r="I168" i="5"/>
  <c r="K168" i="5"/>
  <c r="J167" i="5"/>
  <c r="H167" i="5"/>
  <c r="I33" i="5"/>
  <c r="K33" i="5"/>
  <c r="J39" i="5" l="1"/>
  <c r="I158" i="5"/>
  <c r="J170" i="5"/>
  <c r="AS10" i="4"/>
  <c r="AV10" i="4" s="1"/>
  <c r="AN10" i="4"/>
  <c r="AQ10" i="4" s="1"/>
  <c r="X10" i="4"/>
  <c r="AI10" i="4"/>
  <c r="AL10" i="4" s="1"/>
  <c r="H106" i="5"/>
  <c r="I117" i="5"/>
  <c r="H28" i="8"/>
  <c r="G28" i="8" s="1"/>
  <c r="H29" i="8"/>
  <c r="G29" i="8" s="1"/>
  <c r="R156" i="1"/>
  <c r="H32" i="8"/>
  <c r="G32" i="8" s="1"/>
  <c r="H23" i="8"/>
  <c r="G23" i="8" s="1"/>
  <c r="R103" i="1"/>
  <c r="H26" i="8"/>
  <c r="G26" i="8" s="1"/>
  <c r="H34" i="8"/>
  <c r="G34" i="8" s="1"/>
  <c r="H4" i="8"/>
  <c r="G4" i="8" s="1"/>
  <c r="AV103" i="4"/>
  <c r="AG103" i="4"/>
  <c r="H157" i="5"/>
  <c r="H91" i="5"/>
  <c r="J158" i="5"/>
  <c r="J79" i="5"/>
  <c r="H79" i="5"/>
  <c r="J141" i="5"/>
  <c r="AB224" i="4"/>
  <c r="AG48" i="4"/>
  <c r="AG90" i="4"/>
  <c r="AV90" i="4"/>
  <c r="D212" i="5"/>
  <c r="G36" i="12"/>
  <c r="K36" i="12" s="1"/>
  <c r="I36" i="12"/>
  <c r="M34" i="12"/>
  <c r="M36" i="12" s="1"/>
  <c r="AQ103" i="4"/>
  <c r="D268" i="5"/>
  <c r="D275" i="5"/>
  <c r="R162" i="1"/>
  <c r="H19" i="8"/>
  <c r="S15" i="8" s="1"/>
  <c r="R124" i="1"/>
  <c r="R41" i="1"/>
  <c r="R223" i="1"/>
  <c r="R31" i="1"/>
  <c r="R9" i="1"/>
  <c r="F138" i="5"/>
  <c r="X110" i="4"/>
  <c r="F114" i="5"/>
  <c r="J168" i="5"/>
  <c r="X78" i="4"/>
  <c r="H117" i="5"/>
  <c r="J156" i="5"/>
  <c r="AI9" i="4"/>
  <c r="AL9" i="4" s="1"/>
  <c r="Z9" i="4"/>
  <c r="K24" i="5"/>
  <c r="AN9" i="4"/>
  <c r="F74" i="5"/>
  <c r="K7" i="4"/>
  <c r="N63" i="5"/>
  <c r="N64" i="5"/>
  <c r="X9" i="4"/>
  <c r="F12" i="5"/>
  <c r="F13" i="5"/>
  <c r="F14" i="5"/>
  <c r="F15" i="5"/>
  <c r="H52" i="5"/>
  <c r="H129" i="5"/>
  <c r="I95" i="5"/>
  <c r="H78" i="5"/>
  <c r="J88" i="5"/>
  <c r="M79" i="5"/>
  <c r="M84" i="5"/>
  <c r="G84" i="5"/>
  <c r="O84" i="5" s="1"/>
  <c r="O207" i="5" s="1"/>
  <c r="H155" i="5"/>
  <c r="F93" i="5"/>
  <c r="AV91" i="4"/>
  <c r="G93" i="5"/>
  <c r="R53" i="1"/>
  <c r="H14" i="8"/>
  <c r="G14" i="8" s="1"/>
  <c r="L42" i="8"/>
  <c r="L44" i="8" s="1"/>
  <c r="G9" i="8"/>
  <c r="G18" i="8"/>
  <c r="G43" i="8"/>
  <c r="I42" i="8"/>
  <c r="W36" i="8"/>
  <c r="W38" i="8" s="1"/>
  <c r="S222" i="1"/>
  <c r="T36" i="8"/>
  <c r="AS222" i="4"/>
  <c r="J136" i="5"/>
  <c r="H136" i="5"/>
  <c r="N84" i="5"/>
  <c r="I106" i="5"/>
  <c r="K106" i="5"/>
  <c r="H16" i="5"/>
  <c r="F175" i="5"/>
  <c r="J16" i="5"/>
  <c r="H88" i="5"/>
  <c r="X81" i="4"/>
  <c r="V39" i="8"/>
  <c r="H63" i="5"/>
  <c r="J63" i="5"/>
  <c r="F134" i="5"/>
  <c r="G74" i="5"/>
  <c r="H17" i="5"/>
  <c r="K95" i="5"/>
  <c r="H82" i="5"/>
  <c r="J129" i="5"/>
  <c r="J82" i="5"/>
  <c r="J17" i="5"/>
  <c r="H133" i="5"/>
  <c r="J133" i="5"/>
  <c r="J78" i="5"/>
  <c r="J46" i="5"/>
  <c r="H46" i="5"/>
  <c r="J35" i="5"/>
  <c r="J52" i="5"/>
  <c r="H35" i="5"/>
  <c r="J32" i="5"/>
  <c r="H32" i="5"/>
  <c r="J23" i="5"/>
  <c r="H23" i="5"/>
  <c r="J177" i="5"/>
  <c r="H177" i="5"/>
  <c r="X113" i="4"/>
  <c r="H64" i="5"/>
  <c r="J64" i="5"/>
  <c r="AQ177" i="4"/>
  <c r="AQ9" i="4" l="1"/>
  <c r="AG9" i="4"/>
  <c r="N207" i="5"/>
  <c r="S28" i="8"/>
  <c r="S20" i="8"/>
  <c r="S19" i="8" s="1"/>
  <c r="S24" i="8"/>
  <c r="S27" i="8"/>
  <c r="S29" i="8"/>
  <c r="S26" i="8"/>
  <c r="S13" i="8"/>
  <c r="G19" i="8"/>
  <c r="Q222" i="1"/>
  <c r="J138" i="5"/>
  <c r="H138" i="5"/>
  <c r="J114" i="5"/>
  <c r="H114" i="5"/>
  <c r="K39" i="4"/>
  <c r="AN39" i="4" s="1"/>
  <c r="J74" i="5"/>
  <c r="H74" i="5"/>
  <c r="AI7" i="4"/>
  <c r="AN7" i="4"/>
  <c r="X7" i="4"/>
  <c r="AS7" i="4"/>
  <c r="Z7" i="4"/>
  <c r="K8" i="4"/>
  <c r="J15" i="5"/>
  <c r="H15" i="5"/>
  <c r="H14" i="5"/>
  <c r="J14" i="5"/>
  <c r="H13" i="5"/>
  <c r="J13" i="5"/>
  <c r="H12" i="5"/>
  <c r="J12" i="5"/>
  <c r="J175" i="5"/>
  <c r="H134" i="5"/>
  <c r="M223" i="4"/>
  <c r="Z223" i="4"/>
  <c r="AS223" i="4"/>
  <c r="AI223" i="4"/>
  <c r="AN223" i="4"/>
  <c r="AV222" i="4"/>
  <c r="J93" i="5"/>
  <c r="H93" i="5"/>
  <c r="I84" i="5"/>
  <c r="K84" i="5"/>
  <c r="K93" i="5"/>
  <c r="I93" i="5"/>
  <c r="S11" i="8"/>
  <c r="AI222" i="4"/>
  <c r="AN222" i="4"/>
  <c r="M222" i="4"/>
  <c r="Z222" i="4"/>
  <c r="J84" i="5"/>
  <c r="H84" i="5"/>
  <c r="H175" i="5"/>
  <c r="J134" i="5"/>
  <c r="I74" i="5"/>
  <c r="K74" i="5"/>
  <c r="S10" i="8" l="1"/>
  <c r="S23" i="8"/>
  <c r="R222" i="1"/>
  <c r="H42" i="8"/>
  <c r="S36" i="8" s="1"/>
  <c r="AS39" i="4"/>
  <c r="Z39" i="4"/>
  <c r="AI39" i="4"/>
  <c r="M39" i="4"/>
  <c r="X39" i="4" s="1"/>
  <c r="AQ39" i="4"/>
  <c r="AV7" i="4"/>
  <c r="AQ7" i="4"/>
  <c r="AL7" i="4"/>
  <c r="AG7" i="4"/>
  <c r="AS8" i="4"/>
  <c r="AI8" i="4"/>
  <c r="X8" i="4"/>
  <c r="Z8" i="4"/>
  <c r="AN8" i="4"/>
  <c r="K6" i="4"/>
  <c r="S224" i="4"/>
  <c r="F33" i="5"/>
  <c r="AQ223" i="4"/>
  <c r="AL223" i="4"/>
  <c r="Q224" i="4"/>
  <c r="F31" i="5"/>
  <c r="AV223" i="4"/>
  <c r="F19" i="5"/>
  <c r="AG223" i="4"/>
  <c r="X223" i="4"/>
  <c r="F193" i="5"/>
  <c r="X222" i="4"/>
  <c r="L193" i="5"/>
  <c r="AL222" i="4"/>
  <c r="AG222" i="4"/>
  <c r="W39" i="8"/>
  <c r="AQ222" i="4"/>
  <c r="AL39" i="4" l="1"/>
  <c r="AG39" i="4"/>
  <c r="AV39" i="4"/>
  <c r="L36" i="12"/>
  <c r="H36" i="12"/>
  <c r="O208" i="5"/>
  <c r="G42" i="8"/>
  <c r="M6" i="4"/>
  <c r="O6" i="4"/>
  <c r="F59" i="5"/>
  <c r="AG8" i="4"/>
  <c r="AL8" i="4"/>
  <c r="AV8" i="4"/>
  <c r="AQ8" i="4"/>
  <c r="AI6" i="4"/>
  <c r="Z6" i="4"/>
  <c r="AS6" i="4"/>
  <c r="AN6" i="4"/>
  <c r="M193" i="5"/>
  <c r="H193" i="5"/>
  <c r="J193" i="5"/>
  <c r="H19" i="5"/>
  <c r="J19" i="5"/>
  <c r="J33" i="5"/>
  <c r="H33" i="5"/>
  <c r="H31" i="5"/>
  <c r="J31" i="5"/>
  <c r="AG6" i="4" l="1"/>
  <c r="AL6" i="4"/>
  <c r="AQ6" i="4"/>
  <c r="AV6" i="4"/>
  <c r="H59" i="5"/>
  <c r="J59" i="5"/>
  <c r="X6" i="4"/>
  <c r="F7" i="5"/>
  <c r="F11" i="5"/>
  <c r="O224" i="4"/>
  <c r="H7" i="5" l="1"/>
  <c r="J7" i="5"/>
  <c r="H11" i="5"/>
  <c r="J11" i="5"/>
  <c r="K5" i="4" l="1"/>
  <c r="U5" i="8"/>
  <c r="J5" i="8"/>
  <c r="T5" i="8"/>
  <c r="S16" i="1"/>
  <c r="I5" i="8"/>
  <c r="K16" i="4"/>
  <c r="Q16" i="1" l="1"/>
  <c r="R16" i="1" s="1"/>
  <c r="Z5" i="4"/>
  <c r="X5" i="4"/>
  <c r="AI5" i="4"/>
  <c r="AN5" i="4"/>
  <c r="AS5" i="4"/>
  <c r="M16" i="4"/>
  <c r="AN16" i="4"/>
  <c r="AI16" i="4"/>
  <c r="AS16" i="4"/>
  <c r="Z16" i="4"/>
  <c r="L26" i="5" l="1"/>
  <c r="L207" i="5" s="1"/>
  <c r="G26" i="5"/>
  <c r="H5" i="8"/>
  <c r="S5" i="8" s="1"/>
  <c r="X16" i="4"/>
  <c r="AG5" i="4"/>
  <c r="AL5" i="4"/>
  <c r="AQ16" i="4"/>
  <c r="F26" i="5"/>
  <c r="AQ5" i="4"/>
  <c r="AV5" i="4"/>
  <c r="AL16" i="4"/>
  <c r="AG16" i="4"/>
  <c r="AV16" i="4"/>
  <c r="M26" i="5" l="1"/>
  <c r="M207" i="5" s="1"/>
  <c r="M208" i="5" s="1"/>
  <c r="I26" i="5"/>
  <c r="I207" i="5" s="1"/>
  <c r="I208" i="5" s="1"/>
  <c r="K26" i="5"/>
  <c r="K207" i="5" s="1"/>
  <c r="G207" i="5"/>
  <c r="G5" i="8"/>
  <c r="J26" i="5"/>
  <c r="H26" i="5"/>
  <c r="K208" i="5" l="1"/>
  <c r="K27" i="4" l="1"/>
  <c r="AN27" i="4" s="1"/>
  <c r="K30" i="4"/>
  <c r="J7" i="8"/>
  <c r="J44" i="8" s="1"/>
  <c r="I7" i="8"/>
  <c r="U6" i="8"/>
  <c r="U38" i="8" s="1"/>
  <c r="S224" i="1"/>
  <c r="T6" i="8"/>
  <c r="T38" i="8" l="1"/>
  <c r="U4" i="8"/>
  <c r="T4" i="8"/>
  <c r="AI27" i="4"/>
  <c r="AS27" i="4"/>
  <c r="M27" i="4"/>
  <c r="X27" i="4" s="1"/>
  <c r="Z27" i="4"/>
  <c r="AG27" i="4" s="1"/>
  <c r="X30" i="4"/>
  <c r="Z30" i="4"/>
  <c r="AN30" i="4"/>
  <c r="AS30" i="4"/>
  <c r="AI30" i="4"/>
  <c r="AQ27" i="4"/>
  <c r="I44" i="8"/>
  <c r="K224" i="4"/>
  <c r="Q224" i="1"/>
  <c r="D240" i="5"/>
  <c r="AQ30" i="4" l="1"/>
  <c r="AL30" i="4"/>
  <c r="AV30" i="4"/>
  <c r="T39" i="8"/>
  <c r="AV27" i="4"/>
  <c r="AL27" i="4"/>
  <c r="M224" i="4"/>
  <c r="F24" i="5"/>
  <c r="D255" i="5"/>
  <c r="D256" i="5" s="1"/>
  <c r="AG30" i="4"/>
  <c r="D210" i="5"/>
  <c r="AI224" i="4"/>
  <c r="AH225" i="4" s="1"/>
  <c r="D276" i="5"/>
  <c r="D277" i="5" s="1"/>
  <c r="AS224" i="4"/>
  <c r="AR225" i="4" s="1"/>
  <c r="U39" i="8"/>
  <c r="I45" i="8"/>
  <c r="D267" i="5"/>
  <c r="D270" i="5" s="1"/>
  <c r="AN224" i="4"/>
  <c r="AM225" i="4" s="1"/>
  <c r="G233" i="5"/>
  <c r="R224" i="1"/>
  <c r="H7" i="8"/>
  <c r="D214" i="5"/>
  <c r="Z224" i="4"/>
  <c r="Y225" i="4" s="1"/>
  <c r="H24" i="5" l="1"/>
  <c r="F207" i="5"/>
  <c r="X224" i="4"/>
  <c r="J24" i="5"/>
  <c r="J207" i="5" s="1"/>
  <c r="F36" i="12"/>
  <c r="F277" i="5"/>
  <c r="F270" i="5"/>
  <c r="S6" i="8"/>
  <c r="S38" i="8" s="1"/>
  <c r="H44" i="8"/>
  <c r="H45" i="8" s="1"/>
  <c r="G7" i="8"/>
  <c r="D217" i="5"/>
  <c r="F37" i="12" l="1"/>
  <c r="J36" i="12"/>
  <c r="H207" i="5"/>
  <c r="C214" i="5"/>
  <c r="S4" i="8"/>
  <c r="S39" i="8"/>
  <c r="F256" i="5"/>
  <c r="C213" i="5"/>
  <c r="C212" i="5"/>
  <c r="C24" i="12" l="1"/>
  <c r="H208" i="5" l="1"/>
  <c r="G239" i="5"/>
  <c r="J208" i="5"/>
  <c r="F227" i="5"/>
  <c r="N208" i="5"/>
  <c r="E24" i="12" l="1"/>
  <c r="D24" i="12" l="1"/>
</calcChain>
</file>

<file path=xl/sharedStrings.xml><?xml version="1.0" encoding="utf-8"?>
<sst xmlns="http://schemas.openxmlformats.org/spreadsheetml/2006/main" count="6265" uniqueCount="1807">
  <si>
    <t>ES kohēzijas politikas programmas Latvijai 2021. - 2027.gadam papildinājums</t>
  </si>
  <si>
    <t>IPIA izņēmums (UK lēm. Nr.1 24.03.2024.; Nr.2 09.06.2025.)</t>
  </si>
  <si>
    <t>FI</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</si>
  <si>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</si>
  <si>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</si>
  <si>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</si>
  <si>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</si>
  <si>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</si>
  <si>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</si>
  <si>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</si>
  <si>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</si>
  <si>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</si>
  <si>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</si>
  <si>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</si>
  <si>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</si>
  <si>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</si>
  <si>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</si>
  <si>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</si>
  <si>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</si>
  <si>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</si>
  <si>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</si>
  <si>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</si>
  <si>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</si>
  <si>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</si>
  <si>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</si>
  <si>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</si>
  <si>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</si>
  <si>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</si>
  <si>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</si>
  <si>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</si>
  <si>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</si>
  <si>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</si>
  <si>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</si>
  <si>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1.1.</t>
  </si>
  <si>
    <t>Pētniecība un prasmes</t>
  </si>
  <si>
    <t>1.1.Research and skills</t>
  </si>
  <si>
    <t>1.1.1.</t>
  </si>
  <si>
    <t xml:space="preserve"> “Pētniecības un inovāciju kapacitātes stiprināšana un progresīvu tehnoloģiju ieviešana  kopējā P&amp;A sistēmā”</t>
  </si>
  <si>
    <t>Strengthening research and innovation capacity and implementation of advanced technologies in the overall R&amp;D system</t>
  </si>
  <si>
    <t>P&amp;I kapacitātes stiprināšana</t>
  </si>
  <si>
    <t>Strengthening of R&amp;I capacity</t>
  </si>
  <si>
    <t>1.1.1.1.</t>
  </si>
  <si>
    <t>Zinātnes politikas ieviešana,vadība un kapacitātes stiprināšana</t>
  </si>
  <si>
    <t>Science policy implementation, management and capacity building</t>
  </si>
  <si>
    <t>_</t>
  </si>
  <si>
    <t>ERAF</t>
  </si>
  <si>
    <t>IZM</t>
  </si>
  <si>
    <t>28.11.2023.</t>
  </si>
  <si>
    <t>Valsts tiešās pārvaldes insitūcijas (Latvijas Zinātnes padome, Izglītības un zinātnes ministrija)</t>
  </si>
  <si>
    <t>Latvijas zinātnes padome</t>
  </si>
  <si>
    <t>IPIA</t>
  </si>
  <si>
    <t>Nē</t>
  </si>
  <si>
    <t>Nav</t>
  </si>
  <si>
    <t>1) nodrošināt viedās specializācijas stratēģijas pārvaldību, ar atbilstošu ekspertīzi un analītisko kapacitāti
2) Latvijas zinātnes interešu pārstāvniecība Briselē 
3)  Latvijas pētniecības un attīstības interešu pārstāvniecības stiprināšana starptautiskajās programmās, pārstāvība (dalība) Eiropas Zinātnes starpvaldību organizācijās (tikai IZM daļa)
4) stratēģiskā zinātnes komunikācija
5) ES fondu P&amp;A projektu zinātniskās kvalitātes ekspertīzes nodrošināšana, tai skaitā starptautisko ekspertu atlase un saziņa</t>
  </si>
  <si>
    <t>Jā</t>
  </si>
  <si>
    <t>Apstiprināts</t>
  </si>
  <si>
    <t>Atlase beigusies</t>
  </si>
  <si>
    <t>1.1.1.2.</t>
  </si>
  <si>
    <t>RIS3 pētniecības un inovācijas centri</t>
  </si>
  <si>
    <t>RIS3 research and innovation centers</t>
  </si>
  <si>
    <t>04.02.2025.</t>
  </si>
  <si>
    <t>Zinātniskās institūcijas</t>
  </si>
  <si>
    <t>Zinātniskās institūcijas, saimnieciskās darbības veicēji</t>
  </si>
  <si>
    <t>Ir</t>
  </si>
  <si>
    <t>Pētniecības infrastruktūras attīstība atbilstošā RIS 3 jomā, tai skaitā pamatlīdzekļu un nemateriālo aktīvu iegāde, izveide</t>
  </si>
  <si>
    <t>N/A</t>
  </si>
  <si>
    <t>Strengthening research and innovation capacity and introduction of advanced technologies in the overall R&amp;D system</t>
  </si>
  <si>
    <t>1.1.1.3.</t>
  </si>
  <si>
    <t>Praktiskas ievirzes pētījumi</t>
  </si>
  <si>
    <t>Industry-driven research</t>
  </si>
  <si>
    <t>25.06.2024.</t>
  </si>
  <si>
    <t>APIA</t>
  </si>
  <si>
    <t xml:space="preserve">Nē </t>
  </si>
  <si>
    <t>Pētniecība, kas ietver šādas pētniecības kategorijas: fundamentālie pētījumi, rūpnieciskie pētījumi, eksperimentālā izstrāde. Tehnoloģiju tiesību (intelektuālā īpašuma tiesību) iegūšana, apstiprināšana un aizstāvēšana</t>
  </si>
  <si>
    <t>28.07.2025.</t>
  </si>
  <si>
    <t>1.1.1.5.</t>
  </si>
  <si>
    <t>Latvijas pilnvērtīga dalība Apvārsnis Eiropa programmā, tajā skaitā nodrošinot kompleksu atbalsta instrumentu klāstu un sasaisti ar RIS3 specializācijas jomu attīstīšanu</t>
  </si>
  <si>
    <t>Complete participation of Latvia in the Horizon Europe programme, including providing a range of complex support tools and connection with the development of RIS3 specialization areas</t>
  </si>
  <si>
    <t>19.12.2023.</t>
  </si>
  <si>
    <t>Latvijas Zinātnes padome</t>
  </si>
  <si>
    <t>Zinātniskās institūcijas, Izglītības un zinātnes ministrija</t>
  </si>
  <si>
    <r>
      <t xml:space="preserve">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
</t>
    </r>
    <r>
      <rPr>
        <sz val="8"/>
        <color rgb="FFFF0000"/>
        <rFont val="Calibri"/>
        <family val="2"/>
        <charset val="186"/>
        <scheme val="minor"/>
      </rPr>
      <t xml:space="preserve">7) investīcijas dalībai Eiropas Kosmosa aģentūras programmās (pētniecības projektu īstenošana), </t>
    </r>
  </si>
  <si>
    <t xml:space="preserve">Zinātniskās institūcijas;
tiešās pārvaldes iestāde (Latvijas Zinātnes padome)
</t>
  </si>
  <si>
    <t>1) Nacionālā kontaktpunkta darbības nodrošināšana, efektivitātes uzlabošana un kapacitātes celšana;
2) EURAXESS portāla popularizēšanas un informācijas aktualizēšanas pasākumi;
3) Latvijas zinātnes un inovāciju kopienas interešu pārstāvniecība Briselē;
4) Eiropas Inovāciju un tehnoloģiju institūta kontaktpunkta darbības nodrošināšana;
5) atbalsts pētniecības projektu iesniegumu izstrādei programmā "Apvārsnis Eiropa" un programmā 10. IP;
6) NordForsk programmas projektu finansēšana.</t>
  </si>
  <si>
    <t>23.07.2024.</t>
  </si>
  <si>
    <t xml:space="preserve">Zinātniskās institūcijas
</t>
  </si>
  <si>
    <t>Atbalsts starptautiskās sadarbības veicināšanai un programmas "Apvārsnis Eiropa" un programmas 10. IP konkursu projektu pieteikumu sagatavošanai.</t>
  </si>
  <si>
    <t>1.1.1.6.</t>
  </si>
  <si>
    <t>Zinātniskās darbības digitalizācija un  dalība Eiropas Atvērtajā zinātnes mākonī (EOSC market place pakalpojumu iegāde)</t>
  </si>
  <si>
    <t>Digitalisation of scientific activities and participation in the European Open Science Cloud (purchase of EOSC market place services)</t>
  </si>
  <si>
    <t>Augstākās izglītības un zinātnes informācijas tehnoloģiju koplietošanas pakalpojumu centrs (VPC)</t>
  </si>
  <si>
    <t>Zinātnes iniversitātes</t>
  </si>
  <si>
    <t>2025 III</t>
  </si>
  <si>
    <t>P&amp;I kapacitātes stiprināšana P&amp;A sistēmā</t>
  </si>
  <si>
    <t>1.1.1.7.</t>
  </si>
  <si>
    <t>Inovāciju granti studentiem</t>
  </si>
  <si>
    <t>Innovation grants for students</t>
  </si>
  <si>
    <t xml:space="preserve">Augstskolas
</t>
  </si>
  <si>
    <t>Augstskolas, koledžas, PIKC, zinātniskās institūcijas, komersanti, biedrības, nodibinājumi, valsts vai pašvaldības institūcijas</t>
  </si>
  <si>
    <t>1) Studentu inovācijas programmas īstenošana
2) Studentu inovāciju pieteikumu vērtēšana, atlase, izpildes uzraudzība un rezultātu novērtēšana
3) Komunikācijas un publicitātes pasākumi par studentu inovācijas programmu</t>
  </si>
  <si>
    <t>1.1.1.8.</t>
  </si>
  <si>
    <t>Doktorantūras granti</t>
  </si>
  <si>
    <t>Doctoral studies grants</t>
  </si>
  <si>
    <t>Augstskolas</t>
  </si>
  <si>
    <t>Augstskolas, zinātniskās institūcijas</t>
  </si>
  <si>
    <t>Doktorantu iesaiste studiju vai zinātniski pētnieciskajā darbā augstākās izglītības institūcijā vai projekta sadarbības partnera organizācijā.</t>
  </si>
  <si>
    <t>1.1.1.9.</t>
  </si>
  <si>
    <t>Pēcdoktorantūras pētījumi</t>
  </si>
  <si>
    <t>Postdoctoral grants</t>
  </si>
  <si>
    <t>09.01.2024.</t>
  </si>
  <si>
    <t xml:space="preserve">Latvijas Zinātnes padome (kā pēcdoktorantūras programmas administrators)
</t>
  </si>
  <si>
    <r>
      <t xml:space="preserve">P&amp;A cilvēkresurusu piesaiste un kapacitātes celšana, atbalstot:
1) pēcdoktorantūras pētījumu īstenošanu (fundamentālie un rūpnieciskie pētījumi, tehnoloģiju tiesību (intelektuālā īpašuma tiesību) iegūšana, apstiprināšana un aizstāvēšana, zināšanu un tehnoloģiju pārnese, pēcdoktoranta kompetenču pilnveide, starptautiskā mobilitāte un tīklošanās, dalība bakalauru, maģistru un doktoru darbu vadīšanā, recenzēšanā, dalība noslēguma darbu komisijās, pētniecības vai inovācijas projektu iesniegumu sagatavošana iesniegšanai Latvijas un starptautisko projektu konkursos, sabiedrības iesaiste pēcdoktorantūras pētījuma norisēs un informēšana par rezultātiem);
</t>
    </r>
    <r>
      <rPr>
        <strike/>
        <sz val="8"/>
        <rFont val="Calibri"/>
        <family val="2"/>
        <charset val="186"/>
        <scheme val="minor"/>
      </rPr>
      <t>2) izcilu ārvalstu akadēmiskā un zinātniskā personāla piesaisti Latvijas zinātnisko institūciju stratēģiskās specializācijas stiprināšanai.</t>
    </r>
  </si>
  <si>
    <t>1.1.2.</t>
  </si>
  <si>
    <t xml:space="preserve"> “Prasmju attīstīšana viedās specializācijas,  industriālās pārejas un uzņēmējdarbības veicināšanai”</t>
  </si>
  <si>
    <t>Developing skills to promote smart specialization, industrial transition and entrepreneurship</t>
  </si>
  <si>
    <t>RIS3 prasmju attīstība</t>
  </si>
  <si>
    <t>RIS3 skill development</t>
  </si>
  <si>
    <t>1.1.2.1.</t>
  </si>
  <si>
    <t>RIS3 industriālās prasmes</t>
  </si>
  <si>
    <t>RIS3 industrial skills</t>
  </si>
  <si>
    <t>25-TA-274</t>
  </si>
  <si>
    <t>Augstskolas (LU)</t>
  </si>
  <si>
    <t>Augstskolas (RTU)</t>
  </si>
  <si>
    <t>1) Akadēmiskā un zinātniskā personāla un studējošo kiberdrošības prasmju attīstība;
2) kiberdrošības jomas studiju moduļu izstrāde un ieviešana;
3) pētniecības un attīstības aktivitāšu īstenošana, lai attīstītu kiberdrošības pētījumu jomu, t.sk. sasaistot to ar jauno studiju moduļu jaunrades procesu.</t>
  </si>
  <si>
    <t>1.2.</t>
  </si>
  <si>
    <t>Atbalsts uzņēmējdarbībai</t>
  </si>
  <si>
    <t>1.2. Business support</t>
  </si>
  <si>
    <t>1.2.1.</t>
  </si>
  <si>
    <t>“Pētniecības un inovāciju kapacitātes stiprināšana un progresīvu tehnoloģiju ieviešana uzņēmumiem ”</t>
  </si>
  <si>
    <t>Strengthening research and innovation capacity and introduction of advanced technologies for companies</t>
  </si>
  <si>
    <t>P&amp;I kapacitātes stiprināšana uzņēmumiem</t>
  </si>
  <si>
    <t>Strengthening of R&amp;I capacity for companies</t>
  </si>
  <si>
    <t>1.2.1.1.</t>
  </si>
  <si>
    <t>Atbalsts jaunu produktu attīstībai un internacionalizācijai</t>
  </si>
  <si>
    <t>Support for new product development and internationalization</t>
  </si>
  <si>
    <t>EM</t>
  </si>
  <si>
    <t xml:space="preserve">LIAA, EM, komersanti
</t>
  </si>
  <si>
    <t>Atbalsts monitoringam, projekta vadībai, konsultācijām, RIS3 pārvaldības modeļa darbības nodrošināšanai</t>
  </si>
  <si>
    <t>03.12.2024.</t>
  </si>
  <si>
    <t>Inovāciju klastera dalībnieki; 
Sadarbības tīkli; 
Latvijas Investīciju un attīstības aģentūra  Gala labuma guvēji: 
Komersanti; Pētniecības organizācijas</t>
  </si>
  <si>
    <t>Atbalsts:
- Jaunu tirgu apgūšanai un atpazīstamības vieicnāšanai
- Tīklošanās un sadarbības veicināšanas pasākumiem
- Iesaistei starptautiskajās P&amp;A&amp;I sadarbības platformās un pētniecības programmās
- Projektu vadībai un projektu īstenošanas uzraudzībai
- un citām aktivitātēm</t>
  </si>
  <si>
    <t>22.10.2024.</t>
  </si>
  <si>
    <t xml:space="preserve">Inovāciju klastera dalībnieki; Gala labuma guvēji: Komersanti; Pētniecības organizācijas
</t>
  </si>
  <si>
    <t>Atbalsts:
- Jaunu produktu un tehnoloģiju izstrādei nepieciešamajām eksperimentālajām izstrādnēm (tajā skaitā demonstrācijas prototipu izstrāde) un rūpnieciskiem pētījumiem 
- Tehniski ekonomiskā priekšizpētei plānotajiem pētniecības projektiem
- Projektu vadībai un projektu īstenošanas uzraudzībai</t>
  </si>
  <si>
    <t>1.2.1.2.</t>
  </si>
  <si>
    <t>Produktivitātes aizdevumi (t.sk., ar kapitāla atlaidi) inovatīvām iekārtām, pētniecībai un attīstībai, tehnoloģiju pārnesei</t>
  </si>
  <si>
    <t>Productive loans (including capital rebates) for innovative equipment, research and development, technology transfer</t>
  </si>
  <si>
    <t>07.01.2025.</t>
  </si>
  <si>
    <t>līdz 100%</t>
  </si>
  <si>
    <t>Altum
Gala labuma guvēji: komersanti (MVU, lielkie)</t>
  </si>
  <si>
    <t>Jebkura banka, kas vēlas noslēgt sadarbības līgumu ar Altum</t>
  </si>
  <si>
    <t xml:space="preserve">Atbalsts - aizdevumu investīcijām:
- kombinētie aizdevumi inovatīvām iekārtām
- aizdevumi P&amp;A darbībām: tehnoloģiju attīstībai, prototipēšanai u.c.
-aizdevumi modernu tehnoloģiju pārnešanai
Aizdevuma summa vienam uzņēmumam: no 100 000 līdz 5 milj. EUR:
1) aizdevumi bez pašu ieguldījuma;
2) pamatsummas daļas segšana - grants.
</t>
  </si>
  <si>
    <t>N/A, jo FI</t>
  </si>
  <si>
    <t>1.2.1.3.</t>
  </si>
  <si>
    <t>Uzņēmuma atbalsts dalībai kapitāla tirgos</t>
  </si>
  <si>
    <t>Support for participation of enterprises in capital markets</t>
  </si>
  <si>
    <t>17.10.2023.</t>
  </si>
  <si>
    <t>Līdz plānotajam finansējuma apmēram, ievērojot Regulu nosacījumus</t>
  </si>
  <si>
    <t>Komersanti</t>
  </si>
  <si>
    <t>Nasdaq Riga (birža), IPO</t>
  </si>
  <si>
    <t xml:space="preserve">Atbalsts granta veidā - akciju emisiju vai parāda vērtspapīru emisijai </t>
  </si>
  <si>
    <t>1.2.1.4.</t>
  </si>
  <si>
    <t>Atbalsts tehnoloģiju pārneses sistēmas pilnveidošanai</t>
  </si>
  <si>
    <t>Support for the improvement of technology transfer system</t>
  </si>
  <si>
    <t>07.11.2023.</t>
  </si>
  <si>
    <t>Līdz 90%</t>
  </si>
  <si>
    <t>LIAA (komersanti, publiskās pētniecības organizācijas)</t>
  </si>
  <si>
    <t>Universitātes, pētniecības organizācijas</t>
  </si>
  <si>
    <t>Tehnoloģiju pārnese - feasibility study, zinātnes komercializācija, finansējums tālākai projekta mērogošanai. -Tehniski ekonomiskā priekšizpēte; Komercializācijas stratēģijas iztsrāde; Tirgus pētījumi; Vizītes un dalība starptautiskās izstādēs; Juridiskais atbalsts; Aktivitātes deept tech akcelerācijas fondu piesaistei + iespējams aktivitātes akcelerācijas fondu deep-tech prasmju attīstībai. Projektu vadība.</t>
  </si>
  <si>
    <t>1.2.2.</t>
  </si>
  <si>
    <t xml:space="preserve"> “Izmantot digitalizācijas priekšrocības uzņēmējdarbības attīstībai ”</t>
  </si>
  <si>
    <t>Use the advantages of digitalisation for business development</t>
  </si>
  <si>
    <t>Digitalizācija uzņēmējdarbības attīstībai</t>
  </si>
  <si>
    <t>Digitalisation for business development</t>
  </si>
  <si>
    <t>1.2.2.1.</t>
  </si>
  <si>
    <t>Atbalsts procesu digitalizācijai komercdarbībā</t>
  </si>
  <si>
    <t>Support for digitization of processes in commercial activities</t>
  </si>
  <si>
    <t>26.11.2024.</t>
  </si>
  <si>
    <t>LIAA</t>
  </si>
  <si>
    <t>Granti komersantiem.
Lai nodrošinātu komersantu digitālā brieduma novērtējumu, LIAA var piesaistīt EDIC nefinanšu pakalpojumu nodrošināšanai (pamatojoties uz ES vadlīnijām), atbilstoši Digitālās Eiropas programmas ietvaros paredzētajam līdzfinansējumam vai atbilstoši de minimis.</t>
  </si>
  <si>
    <t>1.2.3.</t>
  </si>
  <si>
    <t>"Veicināt ilgtspējīgu izaugsmi, konkurētspēju un darba vietu radīšanu MVU, tostarp ar produktīvām  investīcijām”</t>
  </si>
  <si>
    <t>Promote sustainable growth, competitiveness and job creation for SMEs, including through productive investments</t>
  </si>
  <si>
    <t>MVU konkurētspēja</t>
  </si>
  <si>
    <t>Competitiveness of SMEs</t>
  </si>
  <si>
    <t>1.2.3.1.</t>
  </si>
  <si>
    <t>Atbalsts MVU inovatīvas uzņēmējdarbības attīstībai</t>
  </si>
  <si>
    <t>Support for innovative business development  for SMEs</t>
  </si>
  <si>
    <t>13.07.2023.</t>
  </si>
  <si>
    <t>Līdz 85%</t>
  </si>
  <si>
    <t>LIAA (plānots kaskādes veida projekts, kur faktiskie atbalsta saņēmēji būs fiziskas personas, komersanti)</t>
  </si>
  <si>
    <t>Indikatīvi nav. Tehnoloģiju inkubatoru ietvaros, MKN izstrādes un skaņošanas procesā tiks precizēta augstākās izglītības iestāžu un plānošanas reģionu iesaiste</t>
  </si>
  <si>
    <t xml:space="preserve"> Inovāciju motivācija - izpratnes, inovāciju vadības kapacitātes un prasmju pilnveidei, uzņēmumu izaugsmes paātrināšanai, tehnoloģiju ieviešanai, zinātnisko atklājumu komercializēšanai, uzņēmumu digitālai transformācijai: mācību semināri un meistarklases , augsta līmeņa kursi (Mini-MBA), start-up skolas, augsta līmeņa ārvalstu speciālistu pieredzes apmaiņas sesijas. Projektu vadība
Tehnoloģiskie inkubatori - Inkubācijas pakalpojumi ,Akcelerācijas programma;
Starptautiska biznesa partneru programma – īstenoLatvijas Investīciju un attīstības aģentūra., Starptautisks mentoru tīkls – īsteno Latvijas Investīciju un attīstības aģentūra. Projektu vadība
Atbalsts eksportējošiem uzņēmumiem - Latvijas Investīciju un attīstības aģentūra nodrošināts eksporta atbalsts. Pieejamais pakalpojumu grozs atkarīgs no uzņēmuma lieluma un potenciāla un izaugsmes stadijas. </t>
  </si>
  <si>
    <t>1.2.3.2.</t>
  </si>
  <si>
    <t>Iespējkapitāla ieguldījumi</t>
  </si>
  <si>
    <t>Venture capital investments</t>
  </si>
  <si>
    <t>15.08.2023.Nr.463</t>
  </si>
  <si>
    <t>Altum
Gala labuma guvēji: komersanti</t>
  </si>
  <si>
    <t xml:space="preserve">Agrīnas un izaugsmes stadijas riska kapitāla un mezanīna investīcijas
Akcelerācijas pakalpojumi,
</t>
  </si>
  <si>
    <t>1.2.3.3.</t>
  </si>
  <si>
    <t>Starta, izaugsmes aizdevumi</t>
  </si>
  <si>
    <t>Start-up, growth loans</t>
  </si>
  <si>
    <t>19.09.2023 Nr.328</t>
  </si>
  <si>
    <t>Altum
Gala labuma guvēji: komersanti (MVU)</t>
  </si>
  <si>
    <t xml:space="preserve">Ir </t>
  </si>
  <si>
    <t xml:space="preserve">Starta aizdevumi (indikatīvi):
- aizdevuma apmērs līdz 250 tūkst.EUR;
- aizdevums investīcijām un apgrozāmajiem līdzekļiem;
Aizdevumi izaugsmes kāpināšanai (investīcijas un apgrozāmie līdzekļi) </t>
  </si>
  <si>
    <t>1.2.3.4.</t>
  </si>
  <si>
    <t>Garantijas, portfeļgarantijas pilna cikla uzņēmējdarbībai</t>
  </si>
  <si>
    <t>Guarantees, portfolio guarantees for full cycle entrepreneurship</t>
  </si>
  <si>
    <t>05.09.2023.Nr.383</t>
  </si>
  <si>
    <t>Līdz 80%</t>
  </si>
  <si>
    <t xml:space="preserve">Garantijas:
- Darījumiem līdz 25 milj.euro; 
Apgrozāmiem līdzekļiem, investīciju aizdevumiem, finašu līzingam un banku garantijai
Protfeļgarantijas:
- Līdz 80% apmērā;
- Darījumiem līdz 500 tūkst.euro;
- Apgrozāmiem līdzekļiem, investīciju aizdevumiem, līzingam un faktoringam 
</t>
  </si>
  <si>
    <t>1.2.3.5.</t>
  </si>
  <si>
    <t>Aizdevumi, produktivitātes kāpināšanai (investīcijas un apgrozāmie līdzekļi)</t>
  </si>
  <si>
    <t>Loans for increasing productivity (investments and working capital)</t>
  </si>
  <si>
    <t>09.01.2024 Nr.1065</t>
  </si>
  <si>
    <t xml:space="preserve">Starta aizdevumi (indikatīvi):
- aizdevuma apmērs līdz 250 TEUR;
- aizdevums investīcijām un apgrozāmajiem līdzekļiem;
Aizdevumi izaugsmes kāpināšanai (investīcijas un apgrozāmie līdzekļi) </t>
  </si>
  <si>
    <t>1.2.3.6.</t>
  </si>
  <si>
    <t>Tūrisma produktu attīstības programma</t>
  </si>
  <si>
    <t>Development of tourism products</t>
  </si>
  <si>
    <t>22.08.2023. Nr.473</t>
  </si>
  <si>
    <t>Konsultatīva atbalsta sniegšana potenciālajiem projektu iesniedzējiem; dalība sadarbības tīkla sanāksmēs; apmācību nodrošināšana</t>
  </si>
  <si>
    <t>līdz 95%</t>
  </si>
  <si>
    <t>Tūrisma sadarbības tīkli
Gala labuma guvēji: komersanti</t>
  </si>
  <si>
    <t>Pētniecības un zināšanu izplatīšanas organizācijas, komersanti, valsts un pašvaldību kapitālsabiedrības, plānošanas reģioni, pašvaldības un to iestādes, biedrības, nodibinājumi, publiskie un akreditētie privātie muzeji un citas institūcijas</t>
  </si>
  <si>
    <t>Atbalstāmās darbības saistītas ar klastera izveidi, starptautiskas un nacionālas sadarbības veicināšana, stratēģiju izveide, tirgus izpēte, sadarbība pasākumi ar izglītības iestādēm, zinātniskām institūcijām un pētniecības organizācijām, kompleksu inovatīvu tūrisma produktu veidošanai.</t>
  </si>
  <si>
    <t>1.3.</t>
  </si>
  <si>
    <t>Digitalizācija</t>
  </si>
  <si>
    <t>1.3. Digitization</t>
  </si>
  <si>
    <t>1.3.1.</t>
  </si>
  <si>
    <t>“Izmantot digitalizācijas priekšrocības  iedzīvotājiem, uzņēmumiem, pētniecības organizācijām un publiskajām iestādēm”</t>
  </si>
  <si>
    <t>Reaping the advantages of digitalisation for citizens, companies, research organisations and public authorities</t>
  </si>
  <si>
    <t>Digitalizācijas priekšrocības</t>
  </si>
  <si>
    <t xml:space="preserve"> Digitalisation advantages</t>
  </si>
  <si>
    <t>1.3.1.1.</t>
  </si>
  <si>
    <t>IKT risinājumu un pakalpojumu attīstība un iespēju radīšana privātajam sektoram</t>
  </si>
  <si>
    <t>Development of ICT solutions and services  and creation of opportunities for private sector</t>
  </si>
  <si>
    <t>VARAM</t>
  </si>
  <si>
    <t>04.06.2024. Nr.338</t>
  </si>
  <si>
    <t>Tiešās pārvaldes iestādes, pašvaldības, publiskas personas kapitālsabiedrības (deleģēto pārvaldes uzdevumu veikšanai),  biedrības vai nodibinājumi (deleģēto pārvaldes uzdevumu veikšanai) vai tiesu varas institūcijas.</t>
  </si>
  <si>
    <t>Tiešās pārvaldes iestādes, pašvaldības, plānošanas reģioni, publiskas personas kapitālsabiedrības (deleģēto pārvaldes uzdevumu veikšanai), tiesu varas institūcijas, biedrības vai nodibinājumi (deleģēto pārvaldes uzdevumu veikšanai)</t>
  </si>
  <si>
    <t>1.3.1.2.</t>
  </si>
  <si>
    <t xml:space="preserve">Inovācijas laboratorija digitalizācijas priekšrocību izmantošanai </t>
  </si>
  <si>
    <t>Innovation laboratory for the use of advantages of digitalisation</t>
  </si>
  <si>
    <t>VK</t>
  </si>
  <si>
    <t>26.09.2023. Nr.543</t>
  </si>
  <si>
    <t>Publisko pakalpojumu dizaina izstrāde inovācijas labaratorijas ietvaros, ekspertu piesaiste, digitālo dizaineru piesaiste, labaratorijas darbības attīstīšana, starpsektoru inovāciju prototipu izstrāde u.c.</t>
  </si>
  <si>
    <t>1.4.</t>
  </si>
  <si>
    <t>Digitālā savienojamība</t>
  </si>
  <si>
    <t>1.4. Digital connectivity</t>
  </si>
  <si>
    <t>1.4.1.</t>
  </si>
  <si>
    <t xml:space="preserve"> “Uzlabot digitālo savienojamību”</t>
  </si>
  <si>
    <t>Enhancing digital connectivity</t>
  </si>
  <si>
    <t>Digital connectivity</t>
  </si>
  <si>
    <t>1.4.1.4.</t>
  </si>
  <si>
    <t>Vienotā kiberdrošības infrastruktūra</t>
  </si>
  <si>
    <t>Unified Cyber ​​Security Infrastructure</t>
  </si>
  <si>
    <t>SM</t>
  </si>
  <si>
    <t>21.05.2024. Nr.304.</t>
  </si>
  <si>
    <t>Latvijas valsts radio un televīzijas centrs</t>
  </si>
  <si>
    <t>Valsts vienotā kiberdrošības risinājuma izveide</t>
  </si>
  <si>
    <t>1.5.</t>
  </si>
  <si>
    <t>Investīciju fonds uzņēmējdarbības attīstībai</t>
  </si>
  <si>
    <t>1.5.1.</t>
  </si>
  <si>
    <t>"Rūpniecisko spēju uzlabošana, lai veicinātu aizsardzības spējas, prioritāti piešķirot divējāda lietojuma spējām "</t>
  </si>
  <si>
    <t>enhancing industrial capacities to foster dual use as well as defence capabilities</t>
  </si>
  <si>
    <t>Rūpniecisko spēju uzlabošana aizsardzības stiprināšanai</t>
  </si>
  <si>
    <t>enhancing industrial capacities for defence capabilities</t>
  </si>
  <si>
    <t>1.5.1.0.</t>
  </si>
  <si>
    <t xml:space="preserve">03.02.2026. Nr.48 </t>
  </si>
  <si>
    <t>Vidējie un lielie komersanti</t>
  </si>
  <si>
    <t>Jebkura banka, kas vēlas noslēgt sadarbības līgumu ar Altum, Valsts kase</t>
  </si>
  <si>
    <t>Rūpniecisko spēju uzlabošana, prioritāti divējāda vai militāra lietojuma produktu ieviešanai un komercializācijai</t>
  </si>
  <si>
    <t>IPIA izņēmums SAM MKN</t>
  </si>
  <si>
    <t>2026 II</t>
  </si>
  <si>
    <t>2.1.</t>
  </si>
  <si>
    <t>Klimata pārmaiņu mazināšana un pielāgošanās klimata pārmaiņām</t>
  </si>
  <si>
    <t>2.1.Climate change mitigation and adaptation</t>
  </si>
  <si>
    <t>2.1.1.</t>
  </si>
  <si>
    <t>“Energoefektivitātes veicināšana un siltumnīcefekta gāzu emisiju samazināšana”</t>
  </si>
  <si>
    <t>Promoting energy efficiency and reducing greenhouse gas emissions</t>
  </si>
  <si>
    <t xml:space="preserve">Energoefektivitātes paaugstināšana </t>
  </si>
  <si>
    <t>Increasing energy efficiency</t>
  </si>
  <si>
    <t>2.1.1.1.</t>
  </si>
  <si>
    <t>Energoefektivitātes paaugstināšana dzīvojamās ēkās, t.sk. attīstot ESKO tirgu (daudzīvokļu, privātās un neliela dzīvokļu skaita ēku kompleksos)</t>
  </si>
  <si>
    <t>17.12.2024._Nr.880</t>
  </si>
  <si>
    <t>Posmotie projekti</t>
  </si>
  <si>
    <t>Posmotie projekti (KNR 118.a. pants - bez atlases)</t>
  </si>
  <si>
    <t>Increasing energy efficiency in residental apartment buildings including ESCO market (multi apartment, private and small amount apartment buildings)</t>
  </si>
  <si>
    <t>15.03.2016._Nr.160_posm</t>
  </si>
  <si>
    <t>Projekta īstenonošanas sākumā - kredīts par visu projekta summu. Ja tiek sasniegts plānotais enerģijas patēriņa ietaupījums, projekta beigās dzēš līdz 49% no kredīta.</t>
  </si>
  <si>
    <t>Altum
Gala labuma guvēji: dzīvojamo ēku īpašnieki (gan fiziskas, gan juridiskas personas)</t>
  </si>
  <si>
    <t>Energoefektivitātes uzlabošanas pasākumi dīvojamajās mājās; resursu efektīvas izmantošanas veicināšana, lai samazinātu patērētās siltumenerģijas apjomu;</t>
  </si>
  <si>
    <t>2.1.1.2.</t>
  </si>
  <si>
    <t>AER izmantošana un energoefektivitātes paaugstināšana rūpniecībā un komersantos</t>
  </si>
  <si>
    <t>Use of renewable energy resources and increase energy efficiency in industry and economic operators</t>
  </si>
  <si>
    <t>11.03.2025 Nr. 155, papildus jāskata kopīgie FI MKN</t>
  </si>
  <si>
    <t xml:space="preserve">Finanšu instruments ar kapitāla atlaidi </t>
  </si>
  <si>
    <t>Jaudu modernizēšana, uzstādot energoefektīvākas  iekārtas;  ēku un teritoriju sakārtošana, t.sk., teritorijā esošo iekšējo un ārējo inženiertīklu un inženiersistēmu nomaiņa pret energoefektīvākām</t>
  </si>
  <si>
    <t>2.1.1.3.</t>
  </si>
  <si>
    <t>AER izmantošana un energoefektivitātes paaugstināšana lokālajā un individuālajā siltumapgādē un aukstumapgādē</t>
  </si>
  <si>
    <t xml:space="preserve">Use of renewable energy resources and increase energy efficiency in local and individual heating and cooling systems. </t>
  </si>
  <si>
    <t>04.06.2024. Nr.336</t>
  </si>
  <si>
    <t>Privātpersonas, komersanti, pašvaldību kapitālsabiedrības</t>
  </si>
  <si>
    <t>Altum</t>
  </si>
  <si>
    <t>Energoefektivitātes uzlabošana un AER izmantošanas veicināšana centralizētajā siltumapgādē (CSA), lokālajā siltumapgādē (LSA) un individuālajā siltumapgādē; AER tehnoloģiju ieviešana aukstumapgādē</t>
  </si>
  <si>
    <t>Posmotie projekti (KNR 118.pants - ar atlasi)</t>
  </si>
  <si>
    <t>AER izmantošana un energoefektivitātes paaugstināšana centralizētajā siltumapgādē un aukstumapgādē</t>
  </si>
  <si>
    <t>Use of RES and increasing energy efficiency in centralized heating and cooling</t>
  </si>
  <si>
    <t>KEM</t>
  </si>
  <si>
    <t>07.11.2025. Nr. 20, papildus jāskata kopīgie FI MKN</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</si>
  <si>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</si>
  <si>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2.1.1.4.</t>
  </si>
  <si>
    <t>Energoefektivitātes paaugstināšana valsts ēkās</t>
  </si>
  <si>
    <t xml:space="preserve">Increasing energy efficiency in public buildings </t>
  </si>
  <si>
    <t>17.12.2024 Nr. 881</t>
  </si>
  <si>
    <t>85% / līdz 50%</t>
  </si>
  <si>
    <t>Valsts ēku pārvaldītāji un lietotāji</t>
  </si>
  <si>
    <t>CFLA</t>
  </si>
  <si>
    <t>Energoefektivitātes uzlabošanas, viedas energovadības un atjaunojamo energoresursu izmantošanas pasākumi valsts un valsts kapitālsabiedrību īpašumā esošajās ēkās</t>
  </si>
  <si>
    <t>2.1.1.5.</t>
  </si>
  <si>
    <t>Klimata neitrāli risinājumi profesionālās izglītības iestāžu un koledžu izglītības programmās, vidē un infrastruktūrā</t>
  </si>
  <si>
    <t xml:space="preserve">Climate neutral solutions for professional education institution and college education programmes, environment and infrastructure </t>
  </si>
  <si>
    <t>17.09.2024 Nr. 611</t>
  </si>
  <si>
    <t>Valsts izglītības attīstības aģentūra (VIAA)</t>
  </si>
  <si>
    <t>PII, koledžas plānoti kā sadarbības partneri un labuma guvēji</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</si>
  <si>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</si>
  <si>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IPIA izņēmums (UK lēm. 23.04.2024)</t>
  </si>
  <si>
    <t>2.1.1.6.</t>
  </si>
  <si>
    <t>Pašvaldību ēku energoefektivitātes paaugstināšana</t>
  </si>
  <si>
    <t xml:space="preserve">Increasing energy efficiency in municipal buildings </t>
  </si>
  <si>
    <t>16.07.2024. Nr. 480</t>
  </si>
  <si>
    <t>Pašvaldības, to iestādes, pašvaldību kapitālsabiedrības, publiski privātās kapitālsabiedrības</t>
  </si>
  <si>
    <t xml:space="preserve">Valsts un pašvaldību, to iestāžu, pašvaldību kapitālsabiedrību, publiski privātās kapitālsabiedrības īpašumā esošo ēku un infrastruktūras energoefektivitātes paaugstināšana,  t.sk., viedās pārvaldības risinājumi, ventilācijas risinājumi, infrastruktūras procesu energoefektivitāte, t.sk. ar AER, sasniedzot primārās enerģijas ietaupījumu 30% apmērā un veicinot virzību uz nulles enerģijas ēkām, ierobežotā projektu iesniegumu atlasē atbalstot  augstas gatavības Atveseļošanas fonda investīcijas 1.2.1.3.i “Pašvaldību ēku un infrastruktūras uzlabošana, veicinot pāreju uz atjaunojamo energoresursu tehnoloģiju izmantošanu un uzlabojot energoefektivitāti” ietvarā atbalstītus projektus, kuru īstenošanai nepietika Atveseļošanas fonda finansējums.
</t>
  </si>
  <si>
    <t>05.11.2024._Nr.700</t>
  </si>
  <si>
    <t>Ūdenssaimniecības sabiedrisko pakalpojumu sniedzēji</t>
  </si>
  <si>
    <t>Ūdenssaimniecības sabiedrisko pakalpojumu sniedzēju infrastruktūras tehnoloģisko procesu energoefektivitāte, t.sk. AER izmantojošu iekārtu uzstādīšana.</t>
  </si>
  <si>
    <t>Valsts un pašvaldību, to iestāžu, pašvaldību kapitālsabiedrību, publiski privātās kapitālsabiedrības īpašumā esošo ēku un infrastruktūras energoefektivitātes paaugstināšana, ēku energosertifikācija un būvdarbi energoefektivitātes palielināšanai, t.sk., viedās pārvaldības risinājumi, infrastruktūras un tehnoloģisko procesu energoefektivitāte, t.sk. ar AER, sasniedzot primārās enerģijas ietaupījumu 30% apmērā un veicinot virzību uz nulles enerģijas ēkām.
Tāpat atbalsts paredzēts gaisa kvalitātes uzlabošanas iekārtu iegādei, videi draudzīgiem ilgtermiņa apsaimniekošanas risinājumiem enerģijas taupīšanai vai ieguvei no atjaunojamiem resursiem.</t>
  </si>
  <si>
    <t>2.1.1.7.</t>
  </si>
  <si>
    <t xml:space="preserve">Zinātniskās infrastruktūras energoefektivitātes pasākumi  </t>
  </si>
  <si>
    <t xml:space="preserve">State institution infrastructure optimization </t>
  </si>
  <si>
    <t>VAS "Valsts nekustamie īpašumi"</t>
  </si>
  <si>
    <t>Valsts kanceleja</t>
  </si>
  <si>
    <t>būvniecības ieceres izstrāde, būvniecības ieceres ekspertīze,  būvniecības darbi (gan pārbūve, gan jaunbūve), teritorijas labiekārtošanas darbi, teritorijas labiekārtojuma elementu iegāde,  būvuzraudzība, projekta vadība</t>
  </si>
  <si>
    <t>2.1.1.8.</t>
  </si>
  <si>
    <t>Energoefektivitāti veicinoši pasākumi kultūras infrastruktūrā</t>
  </si>
  <si>
    <t xml:space="preserve">Measures promoting energy efficiency in cultural infrastructure </t>
  </si>
  <si>
    <t>07.01.2025 Nr. 18.</t>
  </si>
  <si>
    <t>Valsts akciju sabiedrība vai valsts kapitālsabiedrība</t>
  </si>
  <si>
    <t>Pašvaldība, pašvaldības iestāde, valsts akciju sabiedrība vai valsts kapitālsabiedrība</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</si>
  <si>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</si>
  <si>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2.1.2.</t>
  </si>
  <si>
    <t>“Atjaunojamo energoresursu enerģijas veicināšana - biometāns”</t>
  </si>
  <si>
    <t xml:space="preserve">Promoting renewable energy - biomethan </t>
  </si>
  <si>
    <t>AER - biometāns</t>
  </si>
  <si>
    <t>Renewable energy - biomethane</t>
  </si>
  <si>
    <t>2.1.2.0.</t>
  </si>
  <si>
    <t>KF</t>
  </si>
  <si>
    <t>07.01.2025 Nr. 21; papildus skatīt kopīgos FI MKN Nr. 510</t>
  </si>
  <si>
    <t>Altum; Gala labuma guvēji: komersanti</t>
  </si>
  <si>
    <t>Biogāzes attīrīšanas (biometāna ražošanas) iekārtu uzstādīšana, biometāna transportēšanai vai uzpildei nepieciešamās infrastruktūras izveide, t.sk., izveidojot pieslēgumus pie gāzes pārvades vai sadales tīkliem</t>
  </si>
  <si>
    <t>2.1.3.</t>
  </si>
  <si>
    <t>“Veicināt pielāgošanos klimata pārmaiņām, risku novēršanu un noturību pret katastrofām”</t>
  </si>
  <si>
    <t>Promoting climate change adaptation and disaster risk prevention and resilience</t>
  </si>
  <si>
    <t>Pielāgošanās klimata pārmaiņām</t>
  </si>
  <si>
    <t xml:space="preserve">Adaptation to climate change </t>
  </si>
  <si>
    <t>2.1.3.1.</t>
  </si>
  <si>
    <t>Pašvaldību pielāgošanās klimata pārmaiņām</t>
  </si>
  <si>
    <t>Adaptation to climate change in municipalities</t>
  </si>
  <si>
    <t>2.1.3.1._1.K_MKN</t>
  </si>
  <si>
    <t>Pašvaldības, to iestādes un pašvaldību kapitālsabiedrības</t>
  </si>
  <si>
    <t xml:space="preserve">Pasvaldības iestādes un kapitālsabiedrības, valsts tiešās pārvaldes iestādes un kapitālsabiedrības,  sabiedrisko ūdenssaimniecības pakalpojumu sniedzēji </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</si>
  <si>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risinot sabiedrības un vides problēmas un nodrošinot pozitīvu ietekmi tādās pašvaldībām būtiskās jomās kā pret dažādiem klimata pārmaiņu riskiem noturīgas vietējās infrastruktūras attīstība un pieejamība iedzīvotājiem. Atbalsts paredzēts arī ieguldījumiem jau esošajās dabas un apstādījumu teritorijās, kas ir nozīmīgs zaļās un zilās infrastruktūras tīklojuma pamatelements, tai skaitā Baltijas jūras piekrastē.</t>
  </si>
  <si>
    <t>07.05.2024_Nr.284</t>
  </si>
  <si>
    <t xml:space="preserve">Pasvaldības iestādes un kapitālsabiedrības, valsts tiešās pārvaldes iestādes un kapitālsabiedrības, sabiedrisko ūdenssaimniecības pakalpojumu sniedzēji </t>
  </si>
  <si>
    <t>2026 III</t>
  </si>
  <si>
    <t>2.1.3.2.</t>
  </si>
  <si>
    <t>Nacionālas nozīmes plūdu un krasta erozijas pasākumi</t>
  </si>
  <si>
    <t>Flooding and coastal erosion measures of national importance</t>
  </si>
  <si>
    <t>2.1.3.2._1.K_MKN</t>
  </si>
  <si>
    <t>Jēkabpils novada pašvaldība</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</si>
  <si>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t>
  </si>
  <si>
    <t>2.1.3.2._2.K_MKN</t>
  </si>
  <si>
    <t>Pašvaldības, to iestādes un komersanti (pašvaldību kapitālsabiedrības)</t>
  </si>
  <si>
    <t>2.1.3.3.</t>
  </si>
  <si>
    <t>Katastrofu risku mazināšanas pasākumi</t>
  </si>
  <si>
    <t>Disaster risk reduction measures</t>
  </si>
  <si>
    <t>IeM</t>
  </si>
  <si>
    <t>2.1.3.3._1K_MKN</t>
  </si>
  <si>
    <t xml:space="preserve">Iekšlietu ministrijas Informācijas centrs </t>
  </si>
  <si>
    <t xml:space="preserve"> Valsts ugunsdzēsības un glābšanas dienests</t>
  </si>
  <si>
    <t>Agrīnās brīdināšanas sistēmas izstrāde un ieviešana</t>
  </si>
  <si>
    <t>08.07.2025._Nr.427</t>
  </si>
  <si>
    <t>Valsts ugunsdzēsības un glābšanas dienests</t>
  </si>
  <si>
    <t>Specializētā ugunsdzēsības un glābšanas autotransporta iegāde</t>
  </si>
  <si>
    <t>2.1.3.3._3K_MKN</t>
  </si>
  <si>
    <t xml:space="preserve">Nodrošinājuma valsts aģentūra </t>
  </si>
  <si>
    <t>Valsts ugunsdzēsības un glābšanas dienests un Nodrošinājuma valsts aģentūra</t>
  </si>
  <si>
    <t xml:space="preserve">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t>
  </si>
  <si>
    <t>2.2.</t>
  </si>
  <si>
    <t>Vides aizsardzība un attīstība</t>
  </si>
  <si>
    <t>2.2. Environmental protection and development</t>
  </si>
  <si>
    <t>2.2.1.</t>
  </si>
  <si>
    <t>“Veicināt ilgtspējīgu ūdenssaimniecību”</t>
  </si>
  <si>
    <t xml:space="preserve">Promoting sustainable water management </t>
  </si>
  <si>
    <t xml:space="preserve">Ūdenssaimniecība </t>
  </si>
  <si>
    <t>Water management</t>
  </si>
  <si>
    <t>2.2.1.1.</t>
  </si>
  <si>
    <t>Notekūdeņu un to dūņu apsaimniekošanas sistēmas attīstība piesārņojuma samazināšanai</t>
  </si>
  <si>
    <t>Development of a management system for waste water and its sludge to reduce pollution</t>
  </si>
  <si>
    <t>07.05.2024._Nr.285</t>
  </si>
  <si>
    <t xml:space="preserve">1) notekūdeņu attīrīšanas iekārtu tehnoloģiju un elementu modernizācija un pielāgošana atbilstošai jaudai, attīrīšanas kvalitātei, piesārņojuma novēršanai, tai skaitā iekļaujot darbības notekūdeņu drošai novadīšanai vidē
2) notekūdeņu dūņu apstrādes infrastruktūras attīstība;
3) vides piesārņojuma samazināšana.
</t>
  </si>
  <si>
    <t>Promoting sustainable water management</t>
  </si>
  <si>
    <t>2.2.1.1._1.K_MKN</t>
  </si>
  <si>
    <t>SIA Rīgas ūdens (ūdenssaimniecības aglomerācija ar CE &gt; 100 000)</t>
  </si>
  <si>
    <t>1) notekūdeņu attīrīšanas iekārtu efektivitātes un attīrīšanas kvalitātes uzlabošana, tai skaitā trešējās notekūdeņu attīrīšanas uzlabošanai;
2) notekūdeņu dūņu apstrādes iekārtu izveide, pārbūve vai atjaunošana, pamatojot siltumnīcefekta gāzu emisiju samazinājumu;
3) ar sabiedriskā ūdenssaimniecības pakalpojuma nodrošināšanu saistīto inženiertīklu izveide, pārbūve vai rekonstrukcija</t>
  </si>
  <si>
    <t>IPIA izņēmums (UK lēm. 09.06.2025.)</t>
  </si>
  <si>
    <t>22.07.2025._Nr.471</t>
  </si>
  <si>
    <t>Ūdenssaimniecības ar CE 2 000 – 9 999 (pašvaldību kapitālsabiedrības, iestādes, aģentūras)</t>
  </si>
  <si>
    <t>1) notekūdeņu attīrīšanas iekārtas jaudas palielināšana;
2) notekūdeņu attīrīšanas iekārtu attīrīšanas efektivitātes uzlabošana</t>
  </si>
  <si>
    <t>2026 IV</t>
  </si>
  <si>
    <t>2.2.2.</t>
  </si>
  <si>
    <t>“Pārejas uz aprites ekonomiku veicināšana”</t>
  </si>
  <si>
    <t>Promoting the transition to a circular economy</t>
  </si>
  <si>
    <t xml:space="preserve">Aprites ekonomikas veicināšana </t>
  </si>
  <si>
    <t>Promoting of circular economy</t>
  </si>
  <si>
    <t>2.2.2.1.</t>
  </si>
  <si>
    <t>Atkritumu šķirošana, pārstrāde un reģenerācija</t>
  </si>
  <si>
    <t xml:space="preserve">Waste sortig, recycling and recovery </t>
  </si>
  <si>
    <t>2.2.2.1_1K_MKN</t>
  </si>
  <si>
    <t>līdz 60%</t>
  </si>
  <si>
    <t>Atkritumu pārstrādes jaunu jaudu nodrošināšana</t>
  </si>
  <si>
    <t>2.2.2.1._2K_un_3K_MKN</t>
  </si>
  <si>
    <t>līdz 85%</t>
  </si>
  <si>
    <t>Komersanti,  t.sk. pašvaldību komersanti</t>
  </si>
  <si>
    <t>Darbības atbilstoši atkritumu apsaimniekošanas reģionālo plānu prioritārajiem pasākumiem atbilstoši aprites ekonomikas un atkritumu apsaimniekošanas hierahijas augstāko principu veicināšanai (atkritumu pārstrāde (t.sk. kompostēšanas laukumi), vietējā līmeņa atkritumu radīšanas samazināšanas, preču labošanas pakalpojumu attīstība, aprites ekonomikas veicināšanas pasākumi, dalīti vāktu atkritumu šķirošanas līniju un tehnoloģiju modernizēšana, atkritumu dalītās vākšanas sistēmas elementu pilnveide).</t>
  </si>
  <si>
    <t>Atkritumu apsaimniekošanas sabiedriskā pakalpojuma sniedzēji</t>
  </si>
  <si>
    <t>Darbības atbilstoši atkritumu apsaimniekošanas reģionālu plānu prioritārajiem pasākumiem apglabājamo atkritumu samazināšanai, sabiedrības izglītības pasākumu nodrošināšana, kas ir sabiedriskā pakalpojuma sniedzēja kompetencē.</t>
  </si>
  <si>
    <t>2.2.2.2.</t>
  </si>
  <si>
    <t>Atkritumu dalītā vākšana</t>
  </si>
  <si>
    <t>Separate waste collection</t>
  </si>
  <si>
    <t>2.2.2.2._1K_MKN</t>
  </si>
  <si>
    <t>Atkritumu dalītās savākšanas sistēmas paplašināšana - pārvietojamo konteineru iegāde dažādu dalīti vāktu atkritumu savākšanai</t>
  </si>
  <si>
    <t>2.2.2.2._2K_MKN</t>
  </si>
  <si>
    <t>Pašvaldības un to iestādes, t.sk. pašvaldību komersanti</t>
  </si>
  <si>
    <t>Atkritumu dalītās savākšanas sistēmas paplašināšana, ieguldot finansējumu infrastruktūras attīstībā (nav atbalstāma pārvietojamo konteineru iegāde) - dalītās vākšanas laukumu un punktu izbūvē, t.sk. izbūvējot viedos un dalītās vākšanas pazemes konteinerus</t>
  </si>
  <si>
    <t>2.2.3.</t>
  </si>
  <si>
    <t>“Uzlabot dabas aizsardzību un bioloģisko daudzveidību, “zaļo” infrastruktūru, it īpaši pilsētvidē, un samazināt piesārņojumu”</t>
  </si>
  <si>
    <t>Enhancing protection and preservation of nature, biodiversity and green infrastructure, especially in urban areas, and reducing all forms of pollution</t>
  </si>
  <si>
    <t>Bioloģiskās daudzveidības uzlabošana un piesārņojuma mazināšana</t>
  </si>
  <si>
    <t>Enhancing biodiversity and reducing pollution</t>
  </si>
  <si>
    <t>2.2.3.2.</t>
  </si>
  <si>
    <t>Vides izglītību veicinoši pasākumi sabiedrības informētībai un prasmju attīstībai</t>
  </si>
  <si>
    <t>Measures for environmental education to promot public awareness and skills development</t>
  </si>
  <si>
    <t>2.2.3.2._MKN</t>
  </si>
  <si>
    <t>Dabas aizsardzības pārvalde</t>
  </si>
  <si>
    <t xml:space="preserve">Dabas un vides izglītības informācijas centru (Dabas aizsardzības pārvaldes (DAP) reģionālie centri) infrastruktūras pilnveide un attīstība, iekštelpu un ārtelpas ekspozīciju izveide un paplašināšana.
Apmācības, izglītības, konsultēšanas un informēšanas pasākumi prasmju attīstībai,izpratnes veicināšanai un attieksmes, uzvedības modeļu ietekmēšanai attiecībā uz vides, dabas un klimata jautājumiem. Informatīvo materiālu un ekspozīciju izveide un paplašināšana.
</t>
  </si>
  <si>
    <t>2.2.3.3.</t>
  </si>
  <si>
    <t>Pasākumi bioloģiskās daudzveidības veicināšanai un saglabāšanai</t>
  </si>
  <si>
    <t>Measures to promote and conserve biodiversity</t>
  </si>
  <si>
    <t>2.2.3.3._1K_un_2K_MKN</t>
  </si>
  <si>
    <t xml:space="preserve">Dabas un sugu aizsardzības plānu izstrāde Natura 2000 teritorijās, dabas datu ieguve un pārvaldības sistēmas uzlabošana.
</t>
  </si>
  <si>
    <t>Pašvaldības</t>
  </si>
  <si>
    <t>2.2.3.3._3K_un_4K_MKN</t>
  </si>
  <si>
    <t>Citas pašvaldības, pašvaldību un valsts kapitālsabiedrības, fiziskas un juridiskas personas</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</si>
  <si>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</si>
  <si>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Pašvaldības vai to iestādes</t>
  </si>
  <si>
    <t>Citas pašvaldības vai to iestādes, pašvaldību un valsts kapitālsabiedrības, fiziskas un juridiskas personas</t>
  </si>
  <si>
    <t>2.2.3.4.</t>
  </si>
  <si>
    <t>Vides monitoringa attīstība harmonizētai vides un klimata datu informācijas nodrošināšanai</t>
  </si>
  <si>
    <t>Development of environmental monitoring for harmonised provision of environmental and climate data information</t>
  </si>
  <si>
    <t>2.2.3.4._MKN</t>
  </si>
  <si>
    <t>Latvijas Vides, ģeoloģijas un meteoroloģijas centrs</t>
  </si>
  <si>
    <t>Valsts vides dienests</t>
  </si>
  <si>
    <t>1) Ūdens monitoringa attīstība ar tīkla paplašināšanu.
2) Gaisa monitoringa tīkla paplašināšana, radiācijas mērījumu uzlabošana un piesārņojuma modelēšanas rīka izveide. 
3) Klimata monitoringa attīstība un meteotīkla paplašināšana</t>
  </si>
  <si>
    <t>Enhancing protection and preservation of nature, biodiversity and green infrastructure, including in urban areas, and reducing all forms of pollution</t>
  </si>
  <si>
    <t>2.2.3.5.</t>
  </si>
  <si>
    <t>Gaisa piesārņojuma samazināšanas pasākumi pašvaldībās</t>
  </si>
  <si>
    <t>Air pollution reduction measures in municipalities</t>
  </si>
  <si>
    <t>2.2.3.5._MKN</t>
  </si>
  <si>
    <t>Potenciāli pašvaldību kapitālsabiedrības</t>
  </si>
  <si>
    <t>Gaisa piesārņojuma mazinošu pasākumu īstenošana saskaņā ar pilsētu gaisa kvalitātes uzlabošanas rīcības programmām.</t>
  </si>
  <si>
    <t>2.2.3.6.</t>
  </si>
  <si>
    <t>Gaisa piesārņojumu mazinošu pasākumu īstenošana, uzlabojot mājsaimniecību siltumapgādes sistēmas</t>
  </si>
  <si>
    <t>Implementation of measures to reduce air pollution by improving household heat supply systems</t>
  </si>
  <si>
    <t>2.2.3.6._MKN</t>
  </si>
  <si>
    <t>Privātpersonas, biedrības</t>
  </si>
  <si>
    <t>Sadedzināšanas iekārtu nomaiņai mājsaimniecību sektora ēkās, individuālās siltumapgādes ēkās, kurās netiks veikti citi energoefektivitātes uzlabošanas pasākumi, prioritāri sniedzot atbalstu tajās teritorijās, kur konstatēti gaisa piesārņojuma normatīvu pārsniegumi. Atbalsts sniedzams arī pieslēgumam centralizētajām siltumapgādes sistēmām, ja tas ekonomiski un tehniski iespējams</t>
  </si>
  <si>
    <t>2.2.3.7.</t>
  </si>
  <si>
    <t>Gaisa piesārņojošo vielu emisiju samazināšana pašvaldību siltumapgādē</t>
  </si>
  <si>
    <t>Reduction of air pollutants emissions  in municipal heat supply</t>
  </si>
  <si>
    <t>2.2.3.7._MKN</t>
  </si>
  <si>
    <t>Siltumapgādes sabiedriskā pakalpojuma sniedzēji</t>
  </si>
  <si>
    <t>Enerģētikā izmantoto sadedzināšanas iekārtu aprīkošana ar vides normatīvajiem aktiem atbilstošām gaisa emisiju attīrīšanas iekārtām (piemēram, filtriem u.c. tehnoloģijām)</t>
  </si>
  <si>
    <t>2.3.</t>
  </si>
  <si>
    <t>Ilgtspējīga mobilitāte</t>
  </si>
  <si>
    <t>2.3. Promotion of sustainable multimodal urban mobility</t>
  </si>
  <si>
    <t>2.3.1.</t>
  </si>
  <si>
    <t>“Veicināt ilgtspējīgu daudzveidu mobilitāti pilsētās”</t>
  </si>
  <si>
    <t>Promoting sustainable multimodal urban mobility</t>
  </si>
  <si>
    <t>Ilgtspējīga daudzveidu mobilitāte</t>
  </si>
  <si>
    <t>Sustainable multimodal mobility</t>
  </si>
  <si>
    <t>2.3.1.2.</t>
  </si>
  <si>
    <t>Multimodāls sabiedriskā transporta tīkls (Stacija 2.0)</t>
  </si>
  <si>
    <t>Multimodal public transport network</t>
  </si>
  <si>
    <t>19.11.2024. Nr. 726</t>
  </si>
  <si>
    <t>Pašvaldības, pašvaldību kapitālsabiedrības</t>
  </si>
  <si>
    <t>VAS "Latvijas dzelzceļš", pašvaldības</t>
  </si>
  <si>
    <r>
      <t>Multimodālu transporta mezglu,</t>
    </r>
    <r>
      <rPr>
        <strike/>
        <sz val="8"/>
        <rFont val="Calibri"/>
        <family val="2"/>
        <charset val="186"/>
        <scheme val="minor"/>
      </rPr>
      <t xml:space="preserve"> </t>
    </r>
    <r>
      <rPr>
        <sz val="8"/>
        <rFont val="Calibri"/>
        <family val="2"/>
        <charset val="186"/>
        <scheme val="minor"/>
      </rPr>
      <t>sabiedriskā transporta savienojuma punktu, “Park &amp; ride” infrastruktūras izveide</t>
    </r>
  </si>
  <si>
    <t>2.3.1.3.</t>
  </si>
  <si>
    <t>Veloinfrastruktūras attīstība</t>
  </si>
  <si>
    <t>Development of cycling infrastructure</t>
  </si>
  <si>
    <t>09.07.2024. Nr. 447</t>
  </si>
  <si>
    <t>VSIA "Latvijas valsts ceļi", pašvaldības</t>
  </si>
  <si>
    <t>Veloceļu izbūve gar autoceļiem un pašvaldību teritorijās</t>
  </si>
  <si>
    <t>2.3.1.4.</t>
  </si>
  <si>
    <t>Reģionālā transporta digitālās pārvaldības risinājumi</t>
  </si>
  <si>
    <t>Regional transport digital management solutions</t>
  </si>
  <si>
    <t>VSIA "Valsts autotransporta direkcija"</t>
  </si>
  <si>
    <t>potenciāli  pašvaldības</t>
  </si>
  <si>
    <t>Sabiedriskā transporta pasažieru skaitītāju iegāde un uzstādīšana, vienotās sabiedriskā transporta biļešu kases norēķinu sistēmas ieviešana</t>
  </si>
  <si>
    <t>2.4.</t>
  </si>
  <si>
    <t>AER izmantošanas transportā veicināšana</t>
  </si>
  <si>
    <t>2.4. Promoting the use of RES in transport</t>
  </si>
  <si>
    <t>2.4.1.</t>
  </si>
  <si>
    <t>“Veicināt ilgtspējīgu multimodālu mobilitāti, veicinot elektrotransportlīdzekļu izmantošanu”</t>
  </si>
  <si>
    <t>Promoting sustainable multimodal mobility by the development of charging infrastructure for electric vehicles</t>
  </si>
  <si>
    <t>Elektrotransportlīdzekļi un infrastruktūra</t>
  </si>
  <si>
    <t>Electric vehicles and infrastructure</t>
  </si>
  <si>
    <t>2.4.1.2.</t>
  </si>
  <si>
    <t>Bezemisiju vilcienu iegāde - elektrovilcieni</t>
  </si>
  <si>
    <t>Purchase of zero emission trains - electric trains</t>
  </si>
  <si>
    <t>30.08.2024. Nr. 579</t>
  </si>
  <si>
    <t>AS "Pasažieru vilciens"</t>
  </si>
  <si>
    <t>VSIA "Autotransporta direkcija"</t>
  </si>
  <si>
    <t>Dzelzceļa pasažieru apkalpošanai paredzētā elektrovilcienu ritošā sastāva iegāde.</t>
  </si>
  <si>
    <t>2.4.1.3.</t>
  </si>
  <si>
    <t>Bezemisiju (bateriju) vilcieni un to uzlādes infrastruktūra</t>
  </si>
  <si>
    <t>Zero emission (battery) trains</t>
  </si>
  <si>
    <t>09.01.2025. Nr.30</t>
  </si>
  <si>
    <t xml:space="preserve">SM/VSIA "Autotransporta direkcija" </t>
  </si>
  <si>
    <t>Dzelzceļa pasažieru apkalpošanai paredzētā elektrovilcienu (bateriju) ritošā sastāva iegāde un to uzlādes infrastruktūras izveide</t>
  </si>
  <si>
    <t>2.5.</t>
  </si>
  <si>
    <t>Enerģētiskās neatkarības un atjaunīgās enerģijas kapacitātes celšana</t>
  </si>
  <si>
    <t>2.5. Energy independence and building renewable energy capacity</t>
  </si>
  <si>
    <t>2.5.1.</t>
  </si>
  <si>
    <t>"Ieguldījumi, kas atbalsta STEP mērķu sasniegšanu"</t>
  </si>
  <si>
    <t>Contributions that support the achievement of STEP objectives</t>
  </si>
  <si>
    <t>Atbalsts STEP</t>
  </si>
  <si>
    <t>2.5.1.0.</t>
  </si>
  <si>
    <t>26.11.2024 Nr. 751</t>
  </si>
  <si>
    <t>Rīgas brīvostas pārvalde</t>
  </si>
  <si>
    <t>Infrastruktūras attīstība</t>
  </si>
  <si>
    <t>2.6.</t>
  </si>
  <si>
    <t>Enerģētiskās neatkarība stipirnāšana</t>
  </si>
  <si>
    <t>2.6. Strengthening energy independence</t>
  </si>
  <si>
    <t>2.6.1.</t>
  </si>
  <si>
    <t xml:space="preserve"> "Veicināt enerģijas starpsavienojumu un saistītās pārvades, sadales, uzglabāšanas un atbalsta infrastruktūras izbūvi, kā arī kritiskās enerģētikas infrastruktūras aizsardzību un uzlādes infrastruktūras izvēršanu"</t>
  </si>
  <si>
    <t>Promoting energy interconnectors and related transmission, distribution, storage and supportive infrastructure, as well as protection of critical energy infrastructure and the deployment of recharging infrastructure</t>
  </si>
  <si>
    <t>Enerģētiskās neatkarības stiprināšana un biometāns</t>
  </si>
  <si>
    <t>2.6.1.1.</t>
  </si>
  <si>
    <t>Promoting renewable energy - biomethane</t>
  </si>
  <si>
    <t>05.05.2026.Nr.243</t>
  </si>
  <si>
    <t>AS "Conexus Baltic Grid"</t>
  </si>
  <si>
    <t>BReģionālo biometāna ievades punktu izbūve un to labiekārtošana</t>
  </si>
  <si>
    <t>Strengthening of energy independence</t>
  </si>
  <si>
    <t xml:space="preserve">2.6.1.2. </t>
  </si>
  <si>
    <t>Enerģētiskās drošības infrastruktūras attīstība</t>
  </si>
  <si>
    <t>Development of energy security infrastructure</t>
  </si>
  <si>
    <t>05.05.2026.Nr.244</t>
  </si>
  <si>
    <t>AS “Augstsprieguma tīkls”; AS “Sadales tīkls”</t>
  </si>
  <si>
    <t>Elektroenerģijas infrastruktūra sistēmas jaudu paaugstināšanai, drošu elektrolīniju izbūvei; ģeneratoru un to pārvietošanai nepieciešamo piekabju/treileru iegāde; pārvietojamu apakšstaciju iegāde</t>
  </si>
  <si>
    <t>3.1.</t>
  </si>
  <si>
    <t>Ilgtspējīga TEN-T infrastruktūra</t>
  </si>
  <si>
    <t>3.1. Sustainable TEN-T infrastructure</t>
  </si>
  <si>
    <t>3.1.1.</t>
  </si>
  <si>
    <t>“Attīstīt ilgtspējīgu, pret klimatu izturīgu, inteliģentu, drošu un vairākveidu TEN-T infrastruktūru”</t>
  </si>
  <si>
    <t>Development of a climate resilient, intelligent, secure, sustainable and intermodal TEN-T infrastructure</t>
  </si>
  <si>
    <t>TEN-T infrastruktūras attīstība</t>
  </si>
  <si>
    <t>Development of TEN-T infrastructure</t>
  </si>
  <si>
    <t>3.1.1.1.</t>
  </si>
  <si>
    <t xml:space="preserve">Dzelzceļa infrastruktūras attīstība un energoefektivitātes uzlabošana sabiedriskajos pasažieru pārvadājumos
</t>
  </si>
  <si>
    <t>07.10.2025. Nr.598</t>
  </si>
  <si>
    <t>VAS "Latvijas dzelzceļš"</t>
  </si>
  <si>
    <t>Dzelzceļa infrastruktūras būvniecība, pārbūve un atjaunošana, nodrošinot pilnvērtīgu integrēšanos TEN-T tīklā un energoefektivitātes uzlabošana sabiedriskajos pasažieru pārvadājumos, Eiropas transporta tīklā esošās dzelzceļa infrastruktūras modernizācija un jaunas izveide; vienotas satiksmes vadības sistēmu ieviešana; dzelzceļa pasažieru infrastruktūras modernizācija; drošības pasākumu īstenošana</t>
  </si>
  <si>
    <t>3.1.1.2.</t>
  </si>
  <si>
    <t>Ieguldījumi TEN-T tīkla autoceļu drošībā un vides piekļūstamībā</t>
  </si>
  <si>
    <t>Development of the main national roads in the TEN-T network</t>
  </si>
  <si>
    <t>12.11.2024. Nr. 710</t>
  </si>
  <si>
    <t>VSIA "Latvijas valsts ceļi"</t>
  </si>
  <si>
    <t>3.1.1.3.</t>
  </si>
  <si>
    <t>Eiropas transporta tīklā esošās dzelzceļa infrastruktūras attīstība</t>
  </si>
  <si>
    <t>Development of the railway infrastructure on the European transport network</t>
  </si>
  <si>
    <t>23.07.2024. Nr.507</t>
  </si>
  <si>
    <t>Eiropas transporta tīklā esošās dzelzceļa infrastruktūras modernizācija un jaunas izveide; vienotas satiksmes vadības sistēmu ieviešana; dzelzceļa pasažieru infrastruktūras modernizācija; drošības pasākumu īstenošana</t>
  </si>
  <si>
    <t>3.1.1.4.</t>
  </si>
  <si>
    <t>Rīgas pilsētas transporta infrastruktūras attīstība</t>
  </si>
  <si>
    <t>Development of transport infrastructure in Riga city</t>
  </si>
  <si>
    <t>23.07.2024. Nr.505</t>
  </si>
  <si>
    <t>Pašvaldība</t>
  </si>
  <si>
    <t xml:space="preserve">par </t>
  </si>
  <si>
    <t>Rīgas pilsētas transporta infrastruktūras izbūve, pārbūve un atjaunošana, nodrošinot integrētas transporta sistēmas veidošanu, uzlabojot transporta infrastruktūras tehniskos parametrus un satiksmes drošību</t>
  </si>
  <si>
    <t>3.1.1.5.</t>
  </si>
  <si>
    <t>Nacionālās nozīmes centru maģistrālo ielu un esošo maršrutu attīstība</t>
  </si>
  <si>
    <t xml:space="preserve">Development of main streets of the centers of national importance and existing routes </t>
  </si>
  <si>
    <t>19.08.2025. Nr. 513</t>
  </si>
  <si>
    <t>Nacionālās nozīmes centru maģistrālo ielu un esošo maršrutu attīstība, kas nodrošina atsevišķu pilsētu daļu efektīvu savstarpējo sasaisti un sasaisti ar TEN-T tīklu, alternatīvu kravas ceļu izbūve, pārbūve vai modernizācija</t>
  </si>
  <si>
    <t>3.1.1.6.</t>
  </si>
  <si>
    <t>Lielo ostu publiskās infrastruktūras attīstība</t>
  </si>
  <si>
    <t>Development of public infrastructure for large ports</t>
  </si>
  <si>
    <t>13.08.2024. Nr.538</t>
  </si>
  <si>
    <t>Ostu pārvaldes</t>
  </si>
  <si>
    <t>Lielo ostu publiskās infrastruktūras attīstība, tai skaitā, videi draudzīgas ostas infrastruktūras attīstība</t>
  </si>
  <si>
    <t>3.1.1.8.</t>
  </si>
  <si>
    <t>Robežšķērsošanas punktu attīstība</t>
  </si>
  <si>
    <t>Development of border crossing points</t>
  </si>
  <si>
    <t>FM</t>
  </si>
  <si>
    <t>26.03.2024. Nr. 199</t>
  </si>
  <si>
    <t xml:space="preserve">Robežšķērsošanas vietu "Pāternieki", "Terehova", "Grebņeva"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</si>
  <si>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3.2.</t>
  </si>
  <si>
    <t>Duālas izmantojamības infrastruktūra un kiberdrošība</t>
  </si>
  <si>
    <t>3.2. Dual-use infrastructure and cybersecurity</t>
  </si>
  <si>
    <t>3.2.1.</t>
  </si>
  <si>
    <t>"Attīstīt noturīgu aizsardzības infrastruktūru, prioritāri atbalstot divējāda lietojuma infrastruktūru, kā arī uzlabot civilo sagatavotību"</t>
  </si>
  <si>
    <t>Develop a resilient defence infrastructure, with priority given to supporting dual-use infrastructure, as well as improving civil preparedness</t>
  </si>
  <si>
    <t>Dual-use infrastructure and cybersecurity</t>
  </si>
  <si>
    <t>3.2.1.1.</t>
  </si>
  <si>
    <t>Bezpilota lidaparātu uztveršanas, identifikācijas, izsekošanas un pretdarbības risinājuma ieviešana</t>
  </si>
  <si>
    <t>16.12.2025. Nr.785</t>
  </si>
  <si>
    <t>VAS "Starptautiskā lidosta Rīga"</t>
  </si>
  <si>
    <t>Bezpilota lidaparātu uztveršanas, identifikācijas, izsekošanas un pretdarbības risinājuma ieviešana, paredzot tādu inovatīvu un kompleksu tehnoloģisko risinājumu ieviešanu sistēmās, kas spēs nodrošināt gaisa satiksmes, pasažieru un lidostas drošību</t>
  </si>
  <si>
    <t>3.2.1.2.</t>
  </si>
  <si>
    <t>Uzlabot efektīvus savienojumus Daugavpils pilsētā un Latgales reģionā, pārbūvējot Vienības tiltu Daugavpilī</t>
  </si>
  <si>
    <t>08.07.2025. Nr.423</t>
  </si>
  <si>
    <t>Daugavpils valstspilsētas pašvaldība</t>
  </si>
  <si>
    <t>Vienības tilta pārbūve Daugavpilī</t>
  </si>
  <si>
    <t>3.2.1.3.</t>
  </si>
  <si>
    <t>IKT risinājumu un pakalpojumu kiberdrošības paaugstināšana</t>
  </si>
  <si>
    <t>27.05.2025. Nr.320</t>
  </si>
  <si>
    <t>Tiešās valsts pārvaldes iestādes, valsts kapitālsabiedrības (deleģēto pārvaldes uzdevumu veikšanai)</t>
  </si>
  <si>
    <t>Tiešās pārvaldes iestādes, pašvaldības, publiskas personas kapitālsabiedrības (deleģēto pārvaldes uzdevumu veikšanai), tiesu varas institūcijas</t>
  </si>
  <si>
    <t>Atbalsts valsts platformu un IS attīstībai to kiberdrošības paaugstināšanai un noturības pret pieaugošajiem kiberdraudiem stiprināšanai, t.sk. plānota valsts platformu un IS drošai darbināšanai nepieciešamās infrastruktūras aparatūras un programmatūras komponentu iegāde kiberdrošības un noturības uzlabošanas nolūkos, drošai piekļuvei valsts IS un platformām un drošai digitālajai komunikācijai nepieciešamās IKT aparatūras un iekārtu iegāde, kā arī valsts IS un platformu programmatūras modificēšana un migrācija uz augstākas drošības pakāpes tehnoloģiskām platformām.</t>
  </si>
  <si>
    <t>3.2.1.4.</t>
  </si>
  <si>
    <t>Divējāda lietojuma infrastruktūras attīstība</t>
  </si>
  <si>
    <t> Development of dual-use infrastructure</t>
  </si>
  <si>
    <t>27.05.2026. Nr.316</t>
  </si>
  <si>
    <t xml:space="preserve">IPIA </t>
  </si>
  <si>
    <t xml:space="preserve">Ieguldījumi divējāda lietojuma autoceļu un ar to saistītās infrastruktūras izbūvē (ārpus TEN-T) </t>
  </si>
  <si>
    <t>3.2.1.5.</t>
  </si>
  <si>
    <t>Katastrofu pārvaldības centru būvniecība</t>
  </si>
  <si>
    <t>Construction of disaster management centers</t>
  </si>
  <si>
    <t>22.07.2025. Nr. 472</t>
  </si>
  <si>
    <t>Katastrofu pārvaldības centru izveide</t>
  </si>
  <si>
    <t>N/A, jo uzreiz tika iesniegts UK</t>
  </si>
  <si>
    <t>3.3.</t>
  </si>
  <si>
    <t>Militārās mobilitātes stiprināšana - dzelzceļš un ostas</t>
  </si>
  <si>
    <t>3.3. Strengthening military mobility - railways and ports</t>
  </si>
  <si>
    <t>3.3.1.</t>
  </si>
  <si>
    <t>"Attīstīt noturīgu aizsardzības infrastruktūru, veicinot militāro mobilitāti Eiropas Savienībā"</t>
  </si>
  <si>
    <t>Development of a resilient defence infrastructure by promoting military mobility within the European Union</t>
  </si>
  <si>
    <t>Militārās mobilitātes infrastruktūra</t>
  </si>
  <si>
    <t>Military Mobility</t>
  </si>
  <si>
    <t>3.3.1.1.</t>
  </si>
  <si>
    <t>Dzelzceļa infrastruktūras attīstība un energoefektivitātes uzlabošana sabiedriskajos pasažieru pārvadājumos</t>
  </si>
  <si>
    <t>Development of railway infrastructure and improvement of energy efficiency in public passenger transport</t>
  </si>
  <si>
    <t>07.10.2025. Nr.599</t>
  </si>
  <si>
    <t xml:space="preserve">VAS "Latvijas dzelzceļš" </t>
  </si>
  <si>
    <t>SIA "Eiopas dzelzceļa līnijas"</t>
  </si>
  <si>
    <t>"Attīstīt noturīgu aizsardzības infrastruktūru, veicinot militāro mobilitāti Eiropas Savienībā</t>
  </si>
  <si>
    <t>3.3.1.2.</t>
  </si>
  <si>
    <t>Lielo ostu divējāda lietojuma publiskās infrastruktūras attīstība</t>
  </si>
  <si>
    <t>Development of dual-use public infrastructure in major ports</t>
  </si>
  <si>
    <t>02.12.2025. Nr.719</t>
  </si>
  <si>
    <t>Lielo ostu publiskās infrastruktūras attīstība, tai skaitā, drošības un militārās mobilitātes infrastruktūras attīstībai</t>
  </si>
  <si>
    <t>4.1.</t>
  </si>
  <si>
    <t>Veselības veicināšana un aprūpe</t>
  </si>
  <si>
    <t>4.1. Health promotion and care</t>
  </si>
  <si>
    <t>4.1.1.</t>
  </si>
  <si>
    <t>“Nodrošināt vienlīdzīgu piekļuvi veselības aprūpei un stiprināt veselības sistēmu, tostarp primārās veselības aprūpes noturību, un sekmēt pāreju no aprūpes iestādē uz ģimenē un kopienā balstītu aprūpi”</t>
  </si>
  <si>
    <t>Ensuring equal access to health care and fostering resilience of health systems, including primary care, and promoting the transition from institutional to family-based and community-based care;</t>
  </si>
  <si>
    <t>Vienlīdzīga piekļuve veselības aprūpei</t>
  </si>
  <si>
    <t>Equal access to health care</t>
  </si>
  <si>
    <t>4.1.1.1.</t>
  </si>
  <si>
    <t>Ārstniecības iestāžu infrastruktūras attīstība</t>
  </si>
  <si>
    <t>Development of the infrastructure of medical institutions</t>
  </si>
  <si>
    <t>VM</t>
  </si>
  <si>
    <t>15.08.2023. MKN Nr.462</t>
  </si>
  <si>
    <t>Ārstniecības iestādes</t>
  </si>
  <si>
    <t>Ārstniecības iestāžu infrastruktūras attīstība 1.kārta</t>
  </si>
  <si>
    <t>30.04.2024. MKN Nr.273.</t>
  </si>
  <si>
    <t>Ārstniecības iestāžu infrastruktūras attīstība 2.kārta (I-III līmeņa un pārējās slimnīcas)</t>
  </si>
  <si>
    <t>13.08.2024. MKN Nr.539</t>
  </si>
  <si>
    <t>Ārstniecības iestāžu infrastruktūras attīstība 3.kārta (Psihiatrijas profila ārstniecības iestādes)</t>
  </si>
  <si>
    <t>05.11.2024. MKN Nr.704</t>
  </si>
  <si>
    <t>Ārstniecības iestāžu infrastruktūras attīstība 4.kārta (Sekundāro ambulatoro veselības aprūpes pakalpojumu sniedzēji)</t>
  </si>
  <si>
    <t>4.1.1.3.</t>
  </si>
  <si>
    <t xml:space="preserve">Primārās veselības aprūpes lomas stiprināšana, attīstot infrastruktūru </t>
  </si>
  <si>
    <t>Strengthening the role of primary health care by developing infrastructure</t>
  </si>
  <si>
    <t>28.01.2025. MKN Nr.73</t>
  </si>
  <si>
    <t>Ārstniecības iestādes, pašvaldības, pašvaldības iestādes</t>
  </si>
  <si>
    <t>Ārstniecības iestādes, pašvaldības, pašvaldību iestādes</t>
  </si>
  <si>
    <t>Ģimenes ārstu prakšu un primārās veselības aprūpes centru attīstība, bērnu zobārstniecība.</t>
  </si>
  <si>
    <t>07.01.2025. MKN Nr.23</t>
  </si>
  <si>
    <t>Ģimenes ārstu prakšu attīstība</t>
  </si>
  <si>
    <t>4.1.1.4.</t>
  </si>
  <si>
    <t>Veselības aprūpes pārvaldības sistēmas stiprināšana un digitalizācija, attīstot digitālos risinājumus</t>
  </si>
  <si>
    <t>Strengthening and digitalisation of the healthcare management system through the development of digital solutions</t>
  </si>
  <si>
    <t>26.11.2024. MKN Nr.747</t>
  </si>
  <si>
    <t>VM padotības iestādes un atvasinātas publiskas personas, kas veic deleģēto pārvaldes uzdevumu.</t>
  </si>
  <si>
    <t>Ārstniecības iestādes, sociālo pakalpojumu sniedzēji u.c.</t>
  </si>
  <si>
    <t xml:space="preserve">1.veselības nozares valsts informācijas sistēmu, tai skaitā, e-veselības sistēmas, ārstniecības personu un ārstniecības atbalsta personu reģistra pilnveidošana, uzturēšana, savstarpējā  integrācija un integrācija ar sociālo pakalpojumu sniedzēju IS; </t>
  </si>
  <si>
    <t>VM padotības iestādes</t>
  </si>
  <si>
    <t>citas VM padotības iestādes, valsts kapitālsabiedrības vai atvasinātas publiskas personas, kas veic deleģēto pārvaldes uzdevumu.</t>
  </si>
  <si>
    <t>1.veselības aprūpes jomas informācijas un komunikāciju tehnoloģiju arhitektūras izstrāde un pārvaldība, sniedzot metodisko, informācijas un komunikāciju tehnoloģiju sistēmu risinājumu un ekspertīzes atbalstu;
2.veselības aprūpes jomas informācijas un komunikāciju tehnoloģiju arhitektūras uzraudzība, nodrošinot integrētu publisko pakalpojumu sniegšanas, piekļūstamības un gala lietotāju vajadzību uzraudzība;
3. e-veselības sistēmas izstrādes un izmaiņu īstenošanas uzraudzība;
4. sabiedrības digitālās veselības risinājumu un iespēju izmantošanas veicināšana, īstenojot mācību, informatīvos un publicitātes pasākumus;
5. veselības aprūpes jomas informācijas un komunikācijas tehnoloģiju sistēmu kiberdrošības pārvaldība un uzraudzība;</t>
  </si>
  <si>
    <t>4.1.1.5.</t>
  </si>
  <si>
    <t>Neatliekamās medicīniskās palīdzības dienesta attīstība</t>
  </si>
  <si>
    <t>Development of the Emergency Medical Service</t>
  </si>
  <si>
    <t>Neatliekamās medicīniskās palīdzības dienests</t>
  </si>
  <si>
    <t>Autoparka atjaunošana ("tīrie transportlīdzekļi"), kā arī nepieciešamās infrastruktūras izveide, aprīkojuma un iekārtu iegāde.</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</si>
  <si>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</si>
  <si>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</si>
  <si>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Enhancing equal and timely provision of quality, sustainable and affordable health care, health promotion and disease prevention services, improving the efficiency and resilience of health care systems</t>
  </si>
  <si>
    <t>Uzlabota veselības aprūpes sistēmas efektivitāte un izturētspēja</t>
  </si>
  <si>
    <t>Enhancing efficiency and resilience of the healthcare system</t>
  </si>
  <si>
    <t>4.1.2.1.</t>
  </si>
  <si>
    <t>Nacionāla mēroga veselības veicināšanas un slimību profilakses pasākumi</t>
  </si>
  <si>
    <t>National health promotion and disease prevention measures</t>
  </si>
  <si>
    <t>ESF</t>
  </si>
  <si>
    <t>28.11.2023. MKN Nr.694</t>
  </si>
  <si>
    <t>Slimību profilakses un kontroles centrs, Paula Stradiņa Medicīnas vēstures muzejs</t>
  </si>
  <si>
    <t>Neatliekamās medicīniskās palīdzības dienests, Veselības inspekcija, valsts sabiedrība ar ierobežotu atbildību "Bērnu klīniskā universitātes slimnīca", Latvijas Antidopinga birojs</t>
  </si>
  <si>
    <t>1.īstenoti iedzīvotāju informēšanas pasākumi par vakcinācijas jautājumiem un infekcijas slimību profilaksi
2. centralizētie veselības veicināšanas pasākumi par veselīgu uzturu, fiziskajām aktivitātēm un traumatisma profilaksi
3. nacionāla līmeņa prenatālo un agrīnās bērnības vecāku prasmju programma
4. nacionāla līmeņa veselības veicināšanas pasākumi atkarību mazināšanai
5. nacionāla līmeņa veselības veicināšanas pasākumi reproduktīvās veselības jomā 
6. iedzīvotāju izglītošana  pirmās palīdzības sniegšanā
7. psihiskās veselības (psihoemocionālās veselības) veicināšanas pasākumi
8.sabiedrības veselības pētījumi</t>
  </si>
  <si>
    <t>4.1.2.2.</t>
  </si>
  <si>
    <t>Veselības veicināšanas un slimību profilakses pasākumu īstenošana vietējai sabiedrībai</t>
  </si>
  <si>
    <t>Implementation of health promotion and disease prevention measures for the local community</t>
  </si>
  <si>
    <t>09.07.2024. MKN Nr.448</t>
  </si>
  <si>
    <t>Pašvaldības, Slimību profilakses un kontroles centrs, NVO</t>
  </si>
  <si>
    <t>Pašvaldības, pašvaldību iestādes, NVO, plānošanas reģioni</t>
  </si>
  <si>
    <t>1. vietējie veselības veicināšanas pasākumi par veselīgu uzturu, fiziskajām aktivitātēm un traumatisma profilaksi
2. vietējie pasākumi prenatālās un agrīnās bērnības vecāku prasmju programmas īstenošanai
3. vietējie veselības veicināšanas pasākumi atkarību mazināšanai
4. vietējie veselības veicināšanas pasākumi reproduktīvās veselības jomā 
5. veselības veicināšanas un slimību profilakses pieejas attīstība jauniešu centros pašvaldībās
6. psihiskās veselības (psihoemocionālās veselības) veicināšanas pasākumi</t>
  </si>
  <si>
    <t>4.1.2.3.</t>
  </si>
  <si>
    <t>Pasākumi atkarīgo personu resocializācijai un atgriešanai darba tirgū, kā arī preventīvie pasākumi jauniešiem</t>
  </si>
  <si>
    <t>Measures to resocialise and return dependants to the labour market, as well as prevention measures for young people</t>
  </si>
  <si>
    <t>13.08.2024. MKN Nr.540</t>
  </si>
  <si>
    <t>Finanšu ministrija (Izložu un azartspēļu uzraudzības inspekcija)</t>
  </si>
  <si>
    <t>Veselības ministrija</t>
  </si>
  <si>
    <r>
      <t>1. Atkarības līmeņa un uzvedības monitoringa analītiskā rīka izstrāde, balstoties uz pētījumos par procesu atkarības riskiem un atkarības izraisošo procesu lietošanas tendencēm un paradumiem valstī iegūtajiem secinājumiem. 
2. Baltijas valstu apvienota no azartspēlēm un interaktīvajām izlozēm pašatteikušos personu reģistra izveide.</t>
    </r>
    <r>
      <rPr>
        <i/>
        <sz val="8"/>
        <rFont val="Calibri"/>
        <family val="2"/>
        <charset val="186"/>
        <scheme val="minor"/>
      </rPr>
      <t xml:space="preserve">
</t>
    </r>
  </si>
  <si>
    <t>4.1.2.4.</t>
  </si>
  <si>
    <t>Pierādījumos balstītu narkotiku lietošanas profilakses programmu īstenošana un profilakses kvalitātes standartu ieviešana</t>
  </si>
  <si>
    <t>Implementation of evidence-based drug prevention programmes and implementation of quality standards for prevention</t>
  </si>
  <si>
    <t>04.06.2024. MKN Nr.337</t>
  </si>
  <si>
    <t>Iekšlietu ministrija</t>
  </si>
  <si>
    <t xml:space="preserve">IZM; VM; Pašvaldības (atkarību centri, sociālie dienesti, pašvaldību policijas), Slimību profilakses un kontroles centrs; Valsts policija, NVO, individuāli nozares eksperti, t.sk. no ārvalstīm; </t>
  </si>
  <si>
    <t xml:space="preserve">Galvenās atbalstāmās darbībās:
• Divu standartizētu programmu licences iegāde (iepirkums);
• Divu standartizētu programmu īstenošana (iepirkums);
• Programmu ieviešanas izvērtējums (iepirkums);
• Materiālu tulkošana;
• Pētījuma izstrāde (iepirkums);
• Eiropas Narkotiku lietošanas profilakse standartu (EDPQS) un Kvalitātes standartu un Eiropas Profilakses mācību programmas (EUPC) pielāgošana Latvijas situācijai;
• NVO intervenču pasākumi skolās;
• Apmācību (t.sk. e-vidē), semināru, konferenču organizācija;
• Paraugprakšu reģistra izveide un publicēšana atbildīgās iestādes mājas lapā, neveidojot IKT risinājumu;
• Administratīvās izmaksas
</t>
  </si>
  <si>
    <t>4.1.2.5.</t>
  </si>
  <si>
    <t>Piesaistīt un noturēt ārstniecības personas darbam valsts apmaksāto veselības aprūpes pakalpojumu sektorā, īpaši stacionāros</t>
  </si>
  <si>
    <t>Attract and retain medical practitioners for work in the sector of state-paid health care services, especially inpatient</t>
  </si>
  <si>
    <t>15.08.2023. MKN Nr.460</t>
  </si>
  <si>
    <t>Ārstniecības iestādes, padotības iestādes</t>
  </si>
  <si>
    <t xml:space="preserve">Kompensācijas par profesionālās darbības uzsākšanu vai atsākšanu veselības aprūpē; 
</t>
  </si>
  <si>
    <t>4.1.2.6.</t>
  </si>
  <si>
    <t>Uzlabot izglītības iespējas ārstniecības personām, t.sk. uzlabojot tālākizglītības pieejamību</t>
  </si>
  <si>
    <t>Improve educational opportunities for medical personnel, incl. improving access to further education</t>
  </si>
  <si>
    <t>19.12.2023. MKN Nr.803</t>
  </si>
  <si>
    <t>Ārstniecības iestādes, biedrības un nodibinājumi, padotības iestādes, augstākās izglītības iestādes</t>
  </si>
  <si>
    <t>1. Ārstniecības personu un ārstniecības atbalsta personu profesionālās pilnveides nodrošināšana, tai skaitā tālākizglītības sistēmas izveide, uzturēšana un attīstība, izcilības centru darbības nodrošināšana zināšanu pārnesē;
2. Mentoringa programmu, karjeras un talantu vadības programmu ieviešana;</t>
  </si>
  <si>
    <t>4.1.2.7.</t>
  </si>
  <si>
    <t>Pilnveidot pacientu drošību un aprūpes kvalitāti</t>
  </si>
  <si>
    <t>Improve patient safety and quality of care</t>
  </si>
  <si>
    <t>19.12.2023. MKN Nr.807</t>
  </si>
  <si>
    <t>Slimību profilakses un kontroles centrs</t>
  </si>
  <si>
    <t>Veselības ministrija, metodiskās vadības institūcijas</t>
  </si>
  <si>
    <t>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</si>
  <si>
    <t>4.1.2.8.</t>
  </si>
  <si>
    <t>Nevalstisko organizāciju iesaiste veselības veicināšanas un slimību profilakses pasākumu īstenošanā</t>
  </si>
  <si>
    <t>Involvement of NGOs in the implementation of health promotion and disease prevention measures</t>
  </si>
  <si>
    <t>07.01.2025. MKN Nr.22</t>
  </si>
  <si>
    <t>Biedrības un nodibinājumi</t>
  </si>
  <si>
    <t>Ārstniecības iestādes, biedrības un nodibinājumi, padotības iestādes u.c.</t>
  </si>
  <si>
    <t xml:space="preserve">Veselības veicināšanas un slimību profilakses pasākumi atbilstoši aktuālās rīcībpolitikas prioritātēm
</t>
  </si>
  <si>
    <t>4.2.</t>
  </si>
  <si>
    <t>Izglītība, prasmes un mūžizglītība</t>
  </si>
  <si>
    <t>4.2. Education, skills and lifelong learning</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</si>
  <si>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</si>
  <si>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</si>
  <si>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Improving equal access to inclusive and quality services in education, training and lifelong learning through developing accessible infrastructure, including by fostering resilience for distance and on-line education and training</t>
  </si>
  <si>
    <t>Infrastruktūra iekļaujošiem un kvalitatīviem pakalpojumiem izglītībā</t>
  </si>
  <si>
    <t>Infrastructure for inclusive and quality services in education</t>
  </si>
  <si>
    <t>4.2.1.1.</t>
  </si>
  <si>
    <t>Infrastruktūras izveide starpnozaru sadarbības un atbalsta sistēmas izveidei bērnu attīstībai</t>
  </si>
  <si>
    <t>Creation of infrastructure for the creation of intersectoral cooperation and support system for children's development</t>
  </si>
  <si>
    <t>10.03.2026. Nr.128</t>
  </si>
  <si>
    <t>Valsts kanceleja (Pedagoģiski psiholoģiskais atbalsta dienests)</t>
  </si>
  <si>
    <t>LM, VM, TM, IZM, pašvaldības</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</si>
  <si>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</si>
  <si>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4.2.1.2.</t>
  </si>
  <si>
    <t>Izveidot asistīvo tehnoloģiju izglītības programmas apguvei apmaiņas sistēmu</t>
  </si>
  <si>
    <t>To create an exchange system of assistive technologies for learning educational programs</t>
  </si>
  <si>
    <t>08.04.2025. MKN Nr.228</t>
  </si>
  <si>
    <t xml:space="preserve">IZM, pašvaldības </t>
  </si>
  <si>
    <t>Asistīvo tehnoloģiju apmaiņas sistēmas izglītības iestādēm izveide, tai skaitā asistīvo tehnoloģiju (tehnisko palīglīdzekļu) apmaiņas sistēmas apraksta izstrāde,  sistēmas darbības nodrošināšanā iesaistīto speciālistu un izglītības iestāžu darbinieku apmācība; asistīvo tehnoloģiju (tehnisko palīglīdzekļu) iegāde; asistīvo tehnoloģiju (tehnisko palīglīdzekļu) apmaiņas sistēmas ieviešana (izmēģinājumprojekta īstenošana izglītības iestādēs un izmēģinājumprojekta rezultātu izvērtēšana); informācijas un publicitātes pasākumi par projekta īstenošanu</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</si>
  <si>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</si>
  <si>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</si>
  <si>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</si>
  <si>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Improvement of the infrastructure and learning environment for the implementation of effective, high-quality and modern education in special education institutions</t>
  </si>
  <si>
    <t>14.11.2023. MKN Nr.656</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</si>
  <si>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</si>
  <si>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</si>
  <si>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4.2.1.5.</t>
  </si>
  <si>
    <t>Izglītības iestāžu nodrošinājums pilnveidotā vispārējās izglītības satura kvalitatīvai ieviešanai pamata un vidējās izglītības pakāpē</t>
  </si>
  <si>
    <t>Provision of educational institutions for the qualitative implementation of the improved general education content at the basic and secondary education level</t>
  </si>
  <si>
    <t>18.06.2024. MKN Nr.387</t>
  </si>
  <si>
    <t>pašvaldības, valsts un publisko personu dibinātās izglītības iestādes, kas īsteno vispārējo pamata un vidējo izglītību, t.sk. profesionālās izglītības iestādes</t>
  </si>
  <si>
    <t>Izglītības iestāžu nodrošināšana ar pilnveidotā vispārējās izglītības mācību satura ieviešanai nepieciešamajiem resursiem visā izglītības sistēmā - datori, atbalsts/instruktāža.</t>
  </si>
  <si>
    <t>28.01.2025. MKN Nr.72</t>
  </si>
  <si>
    <t>pašvaldības (izglītības iestādes, kas īsteno vispārējo pamata un vidējo izglītību)</t>
  </si>
  <si>
    <t>Izglītības iestāžu nodrošināšana ar pilnveidotā vispārējās izglītības mācību satura ieviešanai nepieciešamajiem resursiem visā izglītības sistēmā - mācību līdzekļiem, aprīkojumu, IKT risinājumu ieviešanu, dabaszinātņu (ķīmijas, bioloģijas, fizikas) un matemātikas kabinetu (tai skaitā praktisko darbu telpu) pārbūve, atjaunošana, izveide vai pilnveide, vispārējās izglītības iestāžu, t.sk. dienesta viesnīcu un sporta infrastruktūras būvniecība, pārbūve vai atjaunošana.</t>
  </si>
  <si>
    <t>16.12.2025. MKN Nr.783</t>
  </si>
  <si>
    <t>pašvaldības (Alūksnes novada pašvaldība, Augšdaugavas novada pašvaldība, Balvu novada pašvaldība, Krāslavas novada pašvaldība, Ludzas novada pašvaldība, Preiļu novada pašvaldība un Rēzeknes novada pašvaldība)</t>
  </si>
  <si>
    <t>4.2.1.6.</t>
  </si>
  <si>
    <t xml:space="preserve">Profesionālās izglītības iestāžu un koledžu mācību vide nozarēm aktuālo prasmju apguvei </t>
  </si>
  <si>
    <t>The learning environment of vocational education institutions and colleges for learning relevant skills for industries</t>
  </si>
  <si>
    <t>18.06.2024. MKN Nr.388</t>
  </si>
  <si>
    <t>Tehnikumi, profesionālās vidusskolas</t>
  </si>
  <si>
    <t>VIAA</t>
  </si>
  <si>
    <t xml:space="preserve">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</si>
  <si>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Mākslu izglītības kompetences centri, profesionālās vidusskolas</t>
  </si>
  <si>
    <t xml:space="preserve">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</si>
  <si>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Koledžas</t>
  </si>
  <si>
    <t xml:space="preserve">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</si>
  <si>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Profesionālās izglītības iestādes</t>
  </si>
  <si>
    <t>Atbalsts IZM profesionālās izglītības iestāžu posmošanai saskaņā ar Kopīgo noteikumu regulas Nr. 2021/1060 118 a. panat nosacījumiem</t>
  </si>
  <si>
    <t>4.2.1.7.</t>
  </si>
  <si>
    <t>Pirmsskolas izglītības iestāžu infrastruktūras attīstība</t>
  </si>
  <si>
    <t>Development of pre-school education infrastructure</t>
  </si>
  <si>
    <t>06.06.2023. MKN Nr.292</t>
  </si>
  <si>
    <t>Pašvaldības, to iestādes</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</si>
  <si>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</si>
  <si>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4.2.1.8.</t>
  </si>
  <si>
    <t>Augstskolu studiju vides modernizācija</t>
  </si>
  <si>
    <t>Modernization of the study environment of higher education institutions</t>
  </si>
  <si>
    <t>07.01.2025. MKN Nr.19</t>
  </si>
  <si>
    <t>Augstskolu STEM, tai skaitā radošo industriju un medicīnas, studiju vides attīstība, tostarp infrastruktūras un aprīkojuma modernizācija, industrijai 4.0 atbilstošo tehnoloģiju ieviešana studiju procesā, koplietošanas risinājumu ieviešana</t>
  </si>
  <si>
    <t>Augstskolas, koledžas</t>
  </si>
  <si>
    <t>Augstskolas, koledžas, zinātniskās institūcijas</t>
  </si>
  <si>
    <t>Netika skatīti AK</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</si>
  <si>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</si>
  <si>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</si>
  <si>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t>
  </si>
  <si>
    <t>Izglītības un mācību sistēmas kvalitāte, efektivitāte un atbilstība darba tirgum</t>
  </si>
  <si>
    <t>Quality, efficiency and relevance of the education and training system to the labor market</t>
  </si>
  <si>
    <t>4.2.2.1.</t>
  </si>
  <si>
    <t>Kvalitatīvas un mūsdienīgas izglītības īstenošana pirmsskolas, pamata un vidējās izglītības pakāpē</t>
  </si>
  <si>
    <t>Implementation of qualitative and modern education at the pre-school level</t>
  </si>
  <si>
    <t>17.12.2024. MKN Nr.882</t>
  </si>
  <si>
    <t>Valsts Izglītības attīstības aģentūra</t>
  </si>
  <si>
    <t>pašvaldības, izglītības iestādes, kas īsteno pirmsskolas, vispārējās un profesionālās izglītības programmas</t>
  </si>
  <si>
    <t>Izglītības iestāžu nodrošināšana ar atbalstu pasākumu un iestāžu (muzeji, u.c.) apmeklējumam</t>
  </si>
  <si>
    <t>4.2.2.3.</t>
  </si>
  <si>
    <t>Mācību procesa kvalitātes nodrošināšana, īstenojot pedagogu profesionālās darbības atbalsta sistēmas attīstību, skolēnu izcilības aktivitāšu nodrošināšanu un metodisko atbalsta līdzekļu izstrādi pedagogam</t>
  </si>
  <si>
    <t>Creation of a methodical support center for teachers for the development of the profession and improvement of prestige</t>
  </si>
  <si>
    <t>11.06.2024. MKN Nr.358</t>
  </si>
  <si>
    <t>pašvaldības, valsts profesionālās un vispārējās izglītības iestādes, IZM, LVA, KM</t>
  </si>
  <si>
    <t>Pasākuma ietvaros plānota vispārējās un profesionālās izglītības iestāžu profesionālā atbalsta sistēmas izveide ar mērķi koordinēt pedagogu profesionālās kompetences pilnveidi valsts, pašvaldību un izglītības iestāžu līmenī, īstenojot šādas funkcijas: profesionālās pilnveides vajadzību analīze un profesionālās kompetences pilnveide pedagogiem, izglītības iestāžu vadības, izglītības programmu īstenošanā un ieviešanā iesaistītajām personām, pašvaldību izglītības speciālistiem un profesionālā atbalsta sniegšanā iesaistītajiem speciālistiem, inovatīvu, pētniecībā un labā praksē balstītu mācību līdzekļu izstrāde vai adaptācija, sadarbības koordinēšana starp vispārējās, profesionālās un augstākās izglītības iestādēm, profesionālā atbalsta nodrošināšana izglītības iestādēm, sadarbības un pieredzes apmaiņas tīkla veidošana un uzturēšana, prakšu vadītāju un darba vidē balstītu (DVB) mācību īstenotāju profesionālā un pedagoģiskā  pilnveide, pedagogu profesionālo organizāciju darbības veicināšana profesijas attīstībai. Atbalsts nacionāla un starptautiska mēroga pasākumu īstenošanai skolēnu talantu attīstībai (olimpiādes; skolēnu zinātniski pētnieciskā darbība; metodiskais atbalsts pedagogiem; talantu tīklošanās, sadarbība).</t>
  </si>
  <si>
    <t>4.2.2.4.</t>
  </si>
  <si>
    <t>Atbalsts izglītības kvalitātes attīstībai</t>
  </si>
  <si>
    <t>Support for the development of quality of education</t>
  </si>
  <si>
    <t>26.11.2024. MKN Nr.745</t>
  </si>
  <si>
    <t>Valsts izglītības satura centrs, Izglītības kvalitātes valsts dienests, pašvaldības</t>
  </si>
  <si>
    <t>Izglītības kvalitātes, t.sk. izglītības procesa, satura, vides un pārvaldības  uzraudzībai plānota jaunu instrumentu izveidošana un aprobācija visos izglītības līmeņos, t.sk. profesionālajā izglītībā un augstākajā izglītībā, kā arī plānota esošo instrumentu pilnveide, t.sk. sekmējot izglītības iestāžu pāreju uz izglītības iestāžu darbību pēc “mācīšanās organizācija” pamatprincipiem; izglītības kvalitātes monitoringā iesaistīto darbinieku un ekspertu (IZM, Valsts izglītības satura centra, Izglītības kvalitātes valsts dienesta, pašvaldību izglītības eksperti u.c.) mācības, nodrošinot efektīvu sistēmas ieviešanu un vadību (pašvaldības loma, iesaiste) un atbalsta instrumentu izglītības kvalitātes pilnveidei izstrāde</t>
  </si>
  <si>
    <t>4.2.2.5.</t>
  </si>
  <si>
    <t>Dalība starptautiskos izglītības pētījumos izglītības kvalitātes monitoringa sistēmas attīstībai un nodrošināšanai</t>
  </si>
  <si>
    <t>Participation in international education research for the development and provision of the education quality monitoring system</t>
  </si>
  <si>
    <t>04.07.2023. MKN Nr.374</t>
  </si>
  <si>
    <t>Centrālā statistikas pārvalde, augstākās izglītības iestādes</t>
  </si>
  <si>
    <t>Nodrošināta dalība starptautiskajos salīdzinošajos izglītības pētījumos (piemēram, OECD PISA, TALIS, INES, CERI, PIAAC, IEA PIRLS, TIMSS, ICILS, ICCS), kā arī sekundāro pētījumu veikšana; Izglītības kvalitātes starptautiskos ekspertu komandu piesaistē izglītības kvalitātes sistēmas pilnveidei, piemēram, Pasaules Banka, Eiropas Komisija un starptautiski salīdzināmu datu iegūšana un analīze par Latvijas izglītības sistēmas kvalitātes dažādiem aspektiem</t>
  </si>
  <si>
    <t>4.2.2.6.</t>
  </si>
  <si>
    <t>Cikliskas institucionālās akreditācijas ieviešana augstākajā izglītībā</t>
  </si>
  <si>
    <t>Implementation of cyclical institutional accreditation in higher education</t>
  </si>
  <si>
    <t>14.01.2025. MKN Nr.40</t>
  </si>
  <si>
    <t>nodibinājums "Akadēmiskās informācijas centrs"</t>
  </si>
  <si>
    <t xml:space="preserve">1) Vadlīniju un vērtēšanas metodikas izstrāde atbilstoši jaunajam institucionālās akreditācijas regulējumam
2) E-platformas funkcionalitātes papildināšana un pilnveide (simulācijas)
3) Akreditācijas ekspertu, akreditācijas aģentūras (AIKA) un augstskolu darbinieku mācības institucionālās akreditācijas nodrošināšanai
4) Pilotakreditāciju īstenošana
</t>
  </si>
  <si>
    <t>4.2.2.7.</t>
  </si>
  <si>
    <t>Indukcijas gada ieviešana pedagogu sagatavošanas studiju programmās</t>
  </si>
  <si>
    <t>Introduction of the induction year in teacher preparation study programs</t>
  </si>
  <si>
    <t>13.07.2023. MKN Nr.403</t>
  </si>
  <si>
    <t>1) Indukcijas gada atbalsts pedagogu sagatavošanas studiju programmu abolventiem 1 gadu pēc skolotāja kvalifikācijas iegūšanas (profesionālās pilnveides grupas, stundu vērošana, profesionālās kompetences pilnveides programmas) 
2) Mērķstipendijas indukcijas gada dalībniekiem</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</si>
  <si>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</si>
  <si>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</si>
  <si>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</si>
  <si>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Expanding the Latvian language learning offer</t>
  </si>
  <si>
    <t>18.06.2024. MKN Nr.386</t>
  </si>
  <si>
    <t>LVA</t>
  </si>
  <si>
    <t>Latviešu valodas kā svešvalodas skolotāju izglītības satura izstrāde un īstenošana (sagatavojot 30 - 40 skolotājus gadā) un skolotāju/izglītotāju-multiplikatoru sagatavošana, lai popularizētu mūsdienīgas latviešu valodas mācīšanas metodes skolēniem un pieaugušajiem</t>
  </si>
  <si>
    <t>4.2.2.9.</t>
  </si>
  <si>
    <t>Izglītības procesa individualizācija un starpnozaru sadarbība profesionālās izglītības izcilībai</t>
  </si>
  <si>
    <t>Individualization of the educational process and interdisciplinary cooperation for the excellence of professional education</t>
  </si>
  <si>
    <t>19.12.2023. MKN Nr.804</t>
  </si>
  <si>
    <t>Valsts izglītības satura centrs</t>
  </si>
  <si>
    <t xml:space="preserve">Latvijas Darba devēju konfederācija, Latvijas Brīvo arodbiedrību savienība, Lauksaimnieku Organizāciju Sadarbības padome, Izglītības kvalitātes valsts dienests, profesionālās izglītības iestādes 
</t>
  </si>
  <si>
    <t xml:space="preserve">1)  Atbalsts profesionālās izglītības mācību satura pilnveides pasākumiem, digitālizācijas procesu ieviešana, elastīga izglītības piedāvājuma radīšana un tā koordinēta nodrošināšana pieaugušajiem (E-PKS ieviešama, 5.LKI  MIP un PKE  satura izstrāde, moduļu/ kvalifikācijas daļas pārbaudījumu satura aprobācija  PII, mehānisma izveide profesionālās kvalifikācijas piešķiršanai ar centralizētu organizāciju – nozares eksaminācijas centru); Tehnikumu jomu stiprināšana; 
2) Profesionālās izglītības iestāžu un koledžu sadarbības ar nozarēm un uzņēmumiem stiprināšana, tostarp darba vidē balstītu mācību īstenošanai;
</t>
  </si>
  <si>
    <t>10.10.2023. MKN Nr.575</t>
  </si>
  <si>
    <t>Prasmju meistarības konkursu organizēšana nacionalajā un starptautiskajā līmenī un talantu attīstības atbalsts</t>
  </si>
  <si>
    <t>4.2.2.11.</t>
  </si>
  <si>
    <t>Studiju procesa digitalizācija</t>
  </si>
  <si>
    <t>Digitalisation of the study process</t>
  </si>
  <si>
    <t>27.05.2025. MKN Nr.315</t>
  </si>
  <si>
    <t>Zinātņu universitātes, augstskolas</t>
  </si>
  <si>
    <t>Digitālo risinājumu, tai skaitā koplietošanas risinājumu, ieviešana augstākajā izglītībā, tehnoloģiju ieviešana un attīstība studiju procesā, jo īpaši mācīšanas un mācīšanās procesa digitalizācijā un student-centrēta mācību procesa nodrošināšanā, studiju satura digitalizācija un progresīvo digitālo kompetenču, tai skaitā pedagoģiski digitālo kompetenču, attīstība</t>
  </si>
  <si>
    <t>Zinātņu universitātes, augstskolas (valsts un privātās)</t>
  </si>
  <si>
    <t>1) Studiju vadības sistēmu koplietošanas risinājumu ieviešana (diplomu un apliecinājumu reģistrs, programmu reģistrs, elektroniskas studējošo personas lietas)
2) Vienota studiju un mācību kursu reģistra izveide un attīstība.
3) Vienoto atbalsta sistēmu izstrāde un ieviešana augstskolu studiju procesa digitalizācijai (integrētā augstskolu digitālo resursu un bibliotēku vadības sistēma, studiju procesa novērtēšanas sistēma, vienotās studējošo prakses pārvaldības sistēma, personas datu izmantošanas piekrišanas pārvaldības sistēma).
4) Ar studiju procesu saistītā augstskolas administratīvā personāla kompetenču pilnveide digitālās transformācijas jomā.</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</si>
  <si>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</si>
  <si>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</si>
  <si>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Promoting equal access to and completion of quality and inclusive education and training, in particular for disadvantaged groups, from early childhood education and care through general and vocational education and training, to tertiary level, as well as adult education and learning, including facilitating learning mobility for all and accessibility for persons with disabilities</t>
  </si>
  <si>
    <t>Vienlīdzīga piekļuve kvalitatīvai un iekļaujošai izglītībai un mācībām</t>
  </si>
  <si>
    <t>Equal access to quality and inclusive education and training</t>
  </si>
  <si>
    <t>4.2.3.1.</t>
  </si>
  <si>
    <t>Integrēta "skola-kopiena" sadarbības programma atstumtības riska mazināšanai izglītības iestādēs</t>
  </si>
  <si>
    <t>Integrated "school-community" cooperation program for reducing the risk of exclusion in educational institutions</t>
  </si>
  <si>
    <t>16.07.2024. MKN Nr.483</t>
  </si>
  <si>
    <t>Pašvaldības; valsts, valsts augstskolu un privātās profesionālās izglītības iestādes (t.sk. koledžas), kas ir akreditētas un īsteno Latvijā licencētas vispārējās pamatizglītības programmas, kā arī profesionālās izglītības programmas pamatizglītības un vidējās izglītības pakāpē; valsts, valsts augstskolu un privātās vispārējās izglītības iestādes, kas ir akreditētas un īsteno Latvijā licencētas vispārējās izglītības programmas pamatizglītības un vidējās izglītības pakāpē</t>
  </si>
  <si>
    <t>Integrētas skola-kopiena (pašvaldība, tās dienesti, vecāki un citi kopienas locekļi) sadarbības programmas izveide un īstenošana, nodrošinot starpinstitūciju sadarbību un koordināciju: a) mācīšanās atbalstam (individuālam, grupās) izglītojamiem (priekšlaicīgas mācību pārtraukšanas riskam pakļautiem izglītojamiem, speciālām vajadzībām, mācīšanās grūtībām, sociāli ekonomiskiem riskiem pakļautiem bērniem, pāridarīšanai pakļautiem bērniem u.c.), t.sk. atbalsts priekšlaicīgas mācību pārtraukšanas risku novērtēšanai un vadībai, b) darbam ar reemigrējušiem un imigrantu bērniem, kā arī mazākumtautībām, iesaistot vecākus, ģimenes, citus sabiedrības locekļus, c) ārpus formālās izglītības (t.sk. interešu izglītības) mērķtiecīgai nodrošināšanai izglītības iestādē</t>
  </si>
  <si>
    <t>4.2.3.3.</t>
  </si>
  <si>
    <t xml:space="preserve">Pilsonisko līdzdalību veicinošu kultūras pakalpojumu pieejamības veicināšana
</t>
  </si>
  <si>
    <t>Promotion of access to cultural services promoting civic participation</t>
  </si>
  <si>
    <t>Availability of cultural services</t>
  </si>
  <si>
    <t>KM</t>
  </si>
  <si>
    <t>13.05.2025. MKN Nr.287</t>
  </si>
  <si>
    <t>Latvijas Nacionāais kultūras centrs</t>
  </si>
  <si>
    <t xml:space="preserve">Pilsonisko līdzdalību veicinošu kultūras pakalpojumu pieejamības nodrošināšana neatkarīgi no dzīves vietas, ģimenes sociāli ekonomiskā stāvokļa utt., tā veicinot mācību motivāciju un arī piederības sajūtu valstij;
- programmas administrēšana un tehniskā nodrošināšana. 
</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</si>
  <si>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</si>
  <si>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</si>
  <si>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</si>
  <si>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Promote the integration of NEET youth in education and employment</t>
  </si>
  <si>
    <t>05.12.2023. MKN Nr.722</t>
  </si>
  <si>
    <t>Jaunatnes starptautisko programmu aģentūra</t>
  </si>
  <si>
    <t>pašvaldības, NVO</t>
  </si>
  <si>
    <t>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</si>
  <si>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</si>
  <si>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</si>
  <si>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</si>
  <si>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Mūžizglītība</t>
  </si>
  <si>
    <t>Lifelong learning</t>
  </si>
  <si>
    <t>4.2.4.1.</t>
  </si>
  <si>
    <t>Atbalsts nozaru vajadzībās balstītai pieaugušo izglītībai</t>
  </si>
  <si>
    <t>Support for adult education based on industry needs</t>
  </si>
  <si>
    <t>25.06.2024. MKN Nr.413</t>
  </si>
  <si>
    <t xml:space="preserve">Atbalsts komersantu nodarbināto apmācībām darbaspēka produktivitātes paaugstināšanai </t>
  </si>
  <si>
    <t>01.07.2025. MNK Nr.404</t>
  </si>
  <si>
    <t xml:space="preserve">Darba devējus un darba ņēmējus pārstāvošas institūcijas un valsts institūcija (partnerība)/ darba devēju un/vai darba ņēmēju organizācijas </t>
  </si>
  <si>
    <t>1) publiskās un privātās partnerības instrumentu attīstība prasmju fondu izveidei, t.sk. definējot kritērijus/ nosacījumus prasmju fondu darbības principiem (APIA) 
2) Prasmju fonda pilotēšanai atsevišķās nozarēs (IPIA): Piltoprogramma indikatīvi divās nozarēs (būvniecība, informācijas un komunikācijas tehnoloģijas nozare); arodbiedrību dialogs un darbs ar darba devējiem, nodarbināto prasmju fonda iedzīvināšanai, tostarp mācību vajadzību identificēšanai un mācību piedāvājuma atbilstības ekspertīzei; kā arī  atbalsts mācībām (profesionālās kompetences pilnveide, modulārās programmas apguve vai individuālas mācības darba vietā, kā arī profesionālās tālākizglītības programmu apguve u.c.)</t>
  </si>
  <si>
    <t>4.2.4.2.</t>
  </si>
  <si>
    <t>Atbalsts pieaugušo individuālajās vajadzībās balstītai pieaugušo izglītībai</t>
  </si>
  <si>
    <t>Support for adult education based on the individual needs of adults</t>
  </si>
  <si>
    <t>07.05.2024. MKN Nr.283</t>
  </si>
  <si>
    <t>Valsts izglītības attīstības aģentūra</t>
  </si>
  <si>
    <t>Profesionālās izglītības iestādes, t.sk. profesionālās izglītības kompetences centri, augstākās izglītības iestādes, Valsts izglītības satura centrs, Pieaugušo izglītības centri, pašvaldības (plānošanas reģioni)</t>
  </si>
  <si>
    <t xml:space="preserve">1) atbalsts pieaugušajiem nepieciešamo zināšanu un prasmju apguvei, tostarp  individuālo mācību vajadzību noteikšanai un personu profilēšanai, kā arī mācību šķēršļu pārvarēšanai (t.sk. mobilitātēs atbalsts, bērnu pieskatīšanas atbalsts u.c.)
2) elastīga mācību piedāvājuma attīstība; pieaugušo izpratnes un motivācijas veicināšana par mācīšanos,
3) minimālo zināšanu un digitālo prasmju standarta mācību programmas izstrāde pēc amatu un zināšanu līmeņiem, nodarbināto testēšana un sertifikācija; 
</t>
  </si>
  <si>
    <t>4.2.4.3.</t>
  </si>
  <si>
    <t>Digitālo prasmju pilnveide</t>
  </si>
  <si>
    <t>Improvement of digital skills</t>
  </si>
  <si>
    <t>15.04.2025. MKN Nr.239</t>
  </si>
  <si>
    <t>Valsts pārvaldes iestādes (VARAM)</t>
  </si>
  <si>
    <t>Valsts pārvaldes iestādes, pašvaldības,  atvasinātas publisko tiesību juridiskā personas (publiski nodibinājumi), kas veicina sabiedrības integrāciju, nevalstiskās organizācijas</t>
  </si>
  <si>
    <r>
      <t xml:space="preserve">Atbalsts sabiedrības digitālo iespēju izmantošanas veicināšanai, paaugstinot informācijas un komunikācijas tehnoloģiju (IKT) iespēju izmantošanu iedzīvotājiem, atbalstot e-prasmju komunikācijas un mācību pasākumus, veicinot atvērto datu, atvērto digitālo risinājumu un platformu plašāku izmantošanu. </t>
    </r>
    <r>
      <rPr>
        <strike/>
        <sz val="8"/>
        <color rgb="FF000000"/>
        <rFont val="Calibri"/>
        <family val="2"/>
        <charset val="186"/>
        <scheme val="minor"/>
      </rPr>
      <t xml:space="preserve">Atbalsts digitālo aģentu un mentoru tīkla un kompetenču attīstībai un pamatprasmju nodošanas aktivitātēm. </t>
    </r>
  </si>
  <si>
    <t>4.3.</t>
  </si>
  <si>
    <t>Nodarbinātība un sociālā iekļaušana</t>
  </si>
  <si>
    <t>4.3. Employment and social inclusion</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</si>
  <si>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</si>
  <si>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</si>
  <si>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Promoting the socioeconomic integration of marginalised communities, low income households  and disadvantaged groups including people with special needs, through integrated actions including housing and social services</t>
  </si>
  <si>
    <t>Sociālās infrastruktūras nodrošināšana</t>
  </si>
  <si>
    <t>Provision of social infrastructure</t>
  </si>
  <si>
    <t>4.3.1.2.</t>
  </si>
  <si>
    <t xml:space="preserve">Pakalpojumu kvalitātes un pieejamības uzlabošana, tuvinot valsts sociālās aprūpes centru filiāles kopienā sniegtajiem (ģimeniskai videi pietuvinātiem) pakalpojumiem
</t>
  </si>
  <si>
    <t>Improving the quality and accessibility of services  by bringing public social care centres closer to the services provided in the community (family-like environment)</t>
  </si>
  <si>
    <t>LM</t>
  </si>
  <si>
    <t>01.12.2023. Nr. 692</t>
  </si>
  <si>
    <t>VSIA "Šampētera nams"</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</si>
  <si>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</si>
  <si>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</si>
  <si>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4.3.1.3.</t>
  </si>
  <si>
    <t>Sociālo mājokļu atjaunošana vai jaunu sociālo mājokļu būvniecība</t>
  </si>
  <si>
    <t>Renovation of social housing or construction of new social housing</t>
  </si>
  <si>
    <t>19.09.2023. MKN Nr.538</t>
  </si>
  <si>
    <t>Esošu telpu grupu un ēku atjaunošana un pārbūve</t>
  </si>
  <si>
    <t>Jaunu dzīvojamo māju būvniecība un ekspluatācijā nenodotu būvju pabeigšanas darbi</t>
  </si>
  <si>
    <t>4.3.1.5.</t>
  </si>
  <si>
    <t>Sabiedrībā balstītu sociālo pakalpojumu infrastruktūras izveide un attīstība</t>
  </si>
  <si>
    <t>Development of community-based social service infrastructure</t>
  </si>
  <si>
    <t>13.02.2024. Nr. 100</t>
  </si>
  <si>
    <t>Pašvaldība vai tās izveidots sociālo pakalpojumu sniedzējs</t>
  </si>
  <si>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
4) specializēto transportlīdzekļu iegāde mērķa grupas personu mobilitātes nodrošināšanai.</t>
  </si>
  <si>
    <t>4.3.2.</t>
  </si>
  <si>
    <t xml:space="preserve">"Kultūras un tūrisma lomas palielināšana ekonomiskajā attīstībā, sociālajā iekļaušanā un sociālajās inovācijās" </t>
  </si>
  <si>
    <t>Enhancing the role of culture and sustainable tourism in economic development, social inclusion and social innovation</t>
  </si>
  <si>
    <t xml:space="preserve">Kultūras pakalpojumu pieejamība </t>
  </si>
  <si>
    <t>4.3.2.0.</t>
  </si>
  <si>
    <t>20.12.2024. Nr.889</t>
  </si>
  <si>
    <t>Biedrība, nodibinājums un cita privāto tiesību juridiska persona, valsts iestāde, atvasināta publiska persona, pašvaldības iestāde vai valsts un pašvaldības kapitālsabiedrība, kuras pamatdarbība ir kultūras vai radošajā nozarē; pašvaldība, kas projekta īstenošanai piesaista sadarbības partneri, kura pamatdarbība ir kultūras vai radošajā nozarē</t>
  </si>
  <si>
    <t>Biedrība, nodibinājums un cita privāto tiesību juridiska persona, valsts iestāde, atvasināta publiska persona, pašvaldības iestāde vai valsts un pašvaldības kapitālsabiedrība, kuras pamatdarbība ir kultūras vai radošajā nozarē</t>
  </si>
  <si>
    <t xml:space="preserve">Uz sociālo iekļaušanu orientētu jaunu kultūras pakalpojumu radīšana vai esošo kultūras pakalpojumu pielāgošana sociāli mazaizsargātam iedzīvotāju grupām, tostarp kultūras pakalpojumu saturiskā tvēruma paplašināšana un kultūras pakalpojumu piekļūstamības nodrošināšana; vietējo kopienu organizāciju stiprināšana sociāli iekļaujošu kultūras pakalpojumu attīstīšanai un nodrošināšanai; profesionālo kompetenču pilnveidošana, attīstot prasmes, kas nepieciešamas kvalitatīvu, mērķauditoriju vajadzībā balstītu pakalpojumu sniegšanai; infrastruktūras atjaunošana un aprīkojuma iegāde kultūras piedāvājuma izveides nolūkos	</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</si>
  <si>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</si>
  <si>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</si>
  <si>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</si>
  <si>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Nodarbinātība</t>
  </si>
  <si>
    <t>Employment</t>
  </si>
  <si>
    <t>4.3.3.1.</t>
  </si>
  <si>
    <t xml:space="preserve"> Bezdarbnieku, darba meklētāju un bezdarba riskam pakļauto personu kvalifikācijas un prasmju paaugstināšana</t>
  </si>
  <si>
    <t>Improving the qualifications and skills of the unemployed, jobseekers and those at risk of unemployment</t>
  </si>
  <si>
    <t>22.12.2025. Nr.846</t>
  </si>
  <si>
    <t>Nodarbinātības valsts aģentūra</t>
  </si>
  <si>
    <t>Izglītības kvalitātes valsts dienests</t>
  </si>
  <si>
    <t xml:space="preserve">1. Profesionālā tālākizglītība un pilnveide; 
2. Modulārās profesionālās izglītības programmas;
3. Neformālās izglītības programmas; 
4. Transportlīdzekļu un traktortehnikas vadītāju programmas (t.sk. eksāmena kārtošana);
5. Apmācības pie darba devēja;
6. Ārpus formālās izglītības sistēmas apgūtās profesionālās kompetences novērtēšana;
7. Konkurētspējas paaugstināšanas pasākumi;
8. Augstākās izglītības iestāžu studiju moduļu vai studiju kursu apguve;
9. Mācību papildu uzraudzība un izvērtēšana atbilstoši izglītības kvalitāti reglamentējošajiem normatīvajiem aktiem no NVA un sadarbības partnera puses; 
10. Atbalsts prasmju sertificēšanai tiešsaistes platformu kursos;
11. Pasākumi komercdarbības vai pašnodarbinātības uzsākšanai;
12. Citi pasākumi (piem. informēšanas/publicitātes pasākumi, atbalsts reģionālajai mobilitātei aktīvo nodarbinātības pasākumu ietvaros, specializētā transporta izmaksas bezdarbniekam ar invaliditāti, specifisku speciālistu atbalsts,  karjeras konsultācijas u.c.).
</t>
  </si>
  <si>
    <t>4.3.3.2.</t>
  </si>
  <si>
    <t xml:space="preserve">Nelabvēlīgākā situācijā esošu bezdarbnieku un ekonomiski neaktīvo iedzīvotāju iekļaušanās darba tirgū sekmēšana </t>
  </si>
  <si>
    <t>Promoting the integration of disadvantaged  groups of unemployed and economically inactive people into the labour market.</t>
  </si>
  <si>
    <t>01.12.2023. Nr.691</t>
  </si>
  <si>
    <t>1. Subsidētās darbavietas;
2.Darba iemaņu attīstības pasākumi;
3. Mobilitātes veicināšana;
4. Bezdarbnieku aktivizācijas pasākumi 
(profesionālās piemērotības noteikšana
motivācijas programma, 
pasākumi personām ar atkarībām);
5. Nodarbinātību veicinošie konsultēšanas
 un iedzīvotāju sasniegšanas pasākumi;
6. Atbalsta personas pakalpojumi personām ar invaliditāti.
7. Atbalsta pasākumi bezdarba riskam pakļautām personām  darba vietu saglabāšanai.</t>
  </si>
  <si>
    <t>4.3.3.3.</t>
  </si>
  <si>
    <r>
      <rPr>
        <sz val="8"/>
        <rFont val="Calibri"/>
        <family val="2"/>
        <charset val="186"/>
        <scheme val="minor"/>
      </rPr>
      <t xml:space="preserve">Atbalsts sociālajai uzņēmējdarbībai </t>
    </r>
    <r>
      <rPr>
        <sz val="8"/>
        <color rgb="FFFF0000"/>
        <rFont val="Calibri"/>
        <family val="2"/>
        <charset val="186"/>
        <scheme val="minor"/>
      </rPr>
      <t>un sociālās ekonomikas attīstībai</t>
    </r>
  </si>
  <si>
    <t>Support for social entrepreneurship and social economy development.</t>
  </si>
  <si>
    <t>29.12.2023. Nr.818</t>
  </si>
  <si>
    <r>
      <t xml:space="preserve">1. Mācības, biznesa ideju konkursi un konsultācijas;
2. Sociālo uzņēmumu atbilstības un darbības izvērtēšana, statusa piešķiršana un darbības atbilstības pārbaude, uzraudzības procesu veikšana, t.sk., gada darbības pārskatu izvērtēšana, sociālo uzņēmumu reģistra pilnveide;
3. Finanšu atbalsts sociālajiem uzņēmumiem (dotācijas un aizdevuma formā);
4. Atbalsts sociālajiem uzņēmumiem un sociālās uzņēmējdarbības uzsācējiem, veicinot darba integrācijas iespējas uzņēmumos nelabvēlīgākā situācijā esošām mērķa grupām, t.sk. nodrošinot algu subsīdijas, tādējādi palielinot nodarbinātības iespējas;
</t>
    </r>
    <r>
      <rPr>
        <sz val="8"/>
        <color rgb="FFFF0000"/>
        <rFont val="Calibri"/>
        <family val="2"/>
        <charset val="186"/>
        <scheme val="minor"/>
      </rPr>
      <t>5. Atbalsts senioru skolām;</t>
    </r>
    <r>
      <rPr>
        <sz val="8"/>
        <rFont val="Calibri"/>
        <family val="2"/>
        <charset val="186"/>
        <scheme val="minor"/>
      </rPr>
      <t xml:space="preserve">
</t>
    </r>
    <r>
      <rPr>
        <sz val="8"/>
        <color rgb="FFFF0000"/>
        <rFont val="Calibri"/>
        <family val="2"/>
        <charset val="186"/>
        <scheme val="minor"/>
      </rPr>
      <t>6.</t>
    </r>
    <r>
      <rPr>
        <sz val="8"/>
        <rFont val="Calibri"/>
        <family val="2"/>
        <charset val="186"/>
        <scheme val="minor"/>
      </rPr>
      <t xml:space="preserve"> Sabiedrības izpratnes veidošanas pasākumi:
- informatīvi izglītojošo materiālu sagatavošana, metodiku, vadlīniju, katalogu un ieteikumu izstrāde dažādām mērķa auditorijām:
- sociālās uzņēmējdarbības ekosistēmas darbības izvērtējumi/pētījumi, lai nodrošinātu uzņēmējdarbības pilnveidošanu un noteiktu optimālākos risinājumus sociālo uzņēmumu izveidei un attīstībai;
</t>
    </r>
    <r>
      <rPr>
        <sz val="8"/>
        <color rgb="FFFF0000"/>
        <rFont val="Calibri"/>
        <family val="2"/>
        <charset val="186"/>
        <scheme val="minor"/>
      </rPr>
      <t>7.</t>
    </r>
    <r>
      <rPr>
        <sz val="8"/>
        <rFont val="Calibri"/>
        <family val="2"/>
        <charset val="186"/>
        <scheme val="minor"/>
      </rPr>
      <t xml:space="preserve"> Atbalsts sociālās ekonomikas attīstībai, tai skaitā sociālās ekonomikas dalībnieku veiktspējas stiprināšana.</t>
    </r>
  </si>
  <si>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</si>
  <si>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</si>
  <si>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</si>
  <si>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Ensuring the functioning of the EURES network in Latvia.</t>
  </si>
  <si>
    <t> 01.12.2023. Nr.689</t>
  </si>
  <si>
    <t xml:space="preserve">Nav </t>
  </si>
  <si>
    <t xml:space="preserve">1. NVA darbinieku apmācības un semināri par EURES tīklu un tā pieejamības nodrošināšanu un Eiropas darba mobilitātes jautājumiem;
2. Informācijas nodrošināšana EURES tīkla ietvaros (informatīvo materiālu izstrāde un izgatavošana, informācijas un komunikācijas aktivitātes);
3. Informācijas sniegšana darba devējiem, valsts un pašvaldību iestāžu, nevalstiskā sektora pārstāvjiem par EURES tīklu (informatīvie semināri, uzņēmēju izstādes, konsultācijas), kā arī darbiekārtošanas un personāla atlases pasākumu organizēšana;
4. Informācijas sniegšana darba ņēmējiem, darba meklētājiem un bezdarbniekiem (informatīvie semināri, izstādes, atvērto durvju dienas, individuālās konsultācijas par dzīves un darba apstākļiem, nodarbinātības iespējām un administratīvajām procedūrām ES/EEZ un citās Eiropas valstīs);
5. Nacionālā sadarbības tīkla veidošana un iesaistīto pušu informēšana (informatīvie semināri un citi pasākumi);
6. Dalība EURES tīkla Latvijas un starptautiskajos sadarbības pasākumos (piemēram, sanāksmēs, informatīvajos semināros, darba grupās, konferencēs, darba gadatirgos un darba mobilitātes pasākumos), kā arī šo pasākumu organizēšana;
7. ESCO rīka adaptēšana un aktualizēšana ar nacionālajām kvalifikāciju datubāzēm.
</t>
  </si>
  <si>
    <t>4.3.3.5.</t>
  </si>
  <si>
    <t xml:space="preserve">Ilgāka un labāka darba mūža veicināšana </t>
  </si>
  <si>
    <t>Promoting longer and better working lives.</t>
  </si>
  <si>
    <t>05.07.2024. Nr. 431</t>
  </si>
  <si>
    <t>Latvijas Brīvo arodbiedrību savienība, Latvijas Darba devēju konfederācija, Darba drošības un vides veselības institūts</t>
  </si>
  <si>
    <t xml:space="preserve">1. Atbalsts drošai darba videi un darba vietām (cilvēkresursu, darba vides un darba vietu izvērtējums un darbspēju saglabāšanas pārvaldības plāna izstrāde uzņēmumiem, īpaši pievēršot uzmanību muskuļu-skeleta slimību profilaksei; atbalsts cilvēkresursu izvērtējuma un darbspēju saglabāšanas pārvaldības plāna ieteikumu/rekomendāciju ieviešanai (darba vietu pielāgojumi, darba vietu aprīkojums, telpu/atpūtas telpu aprīkošana, kolektīvie  un individuālie aizsardzības līdzekļi, saskaņā ar cilvēkresursu izvērtējumu un darbspēju saglabāšanas pārvaldības plāniem (saskaņā ergoterapeita, DA jomas speciālistu (arodslimību ārsta, darba aizsardzības speciālista, ardoveselības ārsta), efektologa atzinumiem); veselības uzlabošanas, profilakses un rehabilitācijas pasākumi saskaņā ar cilvēkresursu izvērtējumu un darbspēju saglabāšanas pārvaldības plāniem; nodarbināto mācības (teorētiskas un praktiskas) saskaņā ar cilvēkresursu izvērtējumu un darbspēju saglabāšanas pārvaldības   plāniem (piemēram, stresa vadība, darba vietas ergonomika muskuļu - skeleta slimību samazināšanai, veselīgs uzturs/miegs/fiziskās aktivitātes darbspēju saglabāšanai un produktīvākam darbam, vingrošanas nodarbības uzņēmumā un paraugdemonstrējumi, mācības par pareizu ergonomikas principu piemērošanu atkarībā no uzņēmuma specifikas); saņemtā atbalsta ieviešanas izvērtēšana; 
2. Darba devēju, nodarbināto, sabiedrības izpratnes veidošana ilgāka un labāka darba mūža veicināšanai un darbspēju saglabāšanai (informatīvas un izglītojošas (t.sk. ergonomikas klases izveide)) aktivitātes darba devējiem, nodarbinātajiem, potenciālajiem nodarbinātajiem (t.sk. profesionālās izglītības iestādēs studējošajiem), DA jomas speciālistiem,  sabiedrības izglītošanas, izpratnes veicināšanas un informēšanas aktivitātes); 
3. Pensijas vecuma personu aktivizēšanas pasākumu īstenošana sadarbībā ar biedrībām un nodibinājumiem (mācības, interešu grupas, reģionālo koordinatoru tīkla izveide u.c.).                                                                 </t>
  </si>
  <si>
    <t>4.3.3.6.</t>
  </si>
  <si>
    <t>Nodarbinātības valsts aģentūras veiktspējas stiprināšana un pakalpojumu modernizēšana</t>
  </si>
  <si>
    <t>Strengthening the performance and modernizing services of the State Employment Agency.</t>
  </si>
  <si>
    <t>08.12.2023. Nr.723</t>
  </si>
  <si>
    <t>1. Darba meklēšanas atbalsta rokasgrāmatas izstrāde;
2. Darba meklēšanas atbalsta centru izveide ekonomiski aktīvākajās Latvijas pilsētās, veidojot atvērta tipa centrus darba meklētājiem un darba devējiem;
3. Karjeras konsultācijas pakalpojuma un sadarbības ar darba devējiem pilnveidošana;
4. NVA sadarbības tīkla kartēšana;
5. Mācības un informatīvie pasākumi NVA darbiniekiem, tai skaitā, NVA tālmācības sistēmas pilnveidošana - apmācību attīstīšana un jaunu apmācību izstrāde, supervīzijas darbiniekiem; 
6. NVA darbinieku mobilitātes/savstarpējās apmaiņas veicināšana;
7. Publicitātes un informatīvie pasākumi – t.sk. ikgadējo vakanču gadatirgu organizēšana piecos Latvijas reģionos, brīvprātīgā darba konsultēšanas un popularizēšanas pasākumi;
8. Trešo valstu darbinieku darba migrācijas monitorings, sadarbības stiprināšana starp darba migrācijas jomā iesaistītajām institūcijām, komersantu-darbiekārtošanas pakalpojumu sniedzēju licencēšanas un uzraudzības sistēmas veiktspējas stiprināšana; 
9. Darba tirgus analīzes/uzraudzības attīstīšana, tajā skaitā ieviešot biznesa inteliģences rīkus, aktīvās darba tirgus politikas pasākumu monitoringa un ietekmes novērtējumu veikšana;
10. Attīstīti/pilnveidoti digitālie rīki/e-pakalpojumi, tajā skaitā tajos pielietojot mākslīgā intelekta elementus, un veicināta to pieejamība sabiedrībai, tos integrējot VIS BURVIS;
11. Jaunu digitālo rīku ieviešana un esošo rīku pilnveidošana.
12. Darba tirgus monitoringa un prognozēšanas, kā arī darba tirgus apsteidzošo pārkārtojumu sistēmas (DTAPS) sistēmas pilnveide;
13. BURVIS sistēmas pilnveide; 
14. Brīvprātīgā darba informācijas sistēmas izstrāde un aprobācija, starptautisku prasmju un kompetenču novērtēšanas rīku aprobācija un ieviešana, darba tirgus salāgošanas rīku pilnveide.</t>
  </si>
  <si>
    <t>4.3.3.7.</t>
  </si>
  <si>
    <t>Valsts darba inspekcijas veiktspējas stiprināšana un pakalpojumu modernizēšana</t>
  </si>
  <si>
    <t>Strengthening the performance and modernizing services of the State Labour Inspectorate</t>
  </si>
  <si>
    <t>04.05.2024. Nr. 272</t>
  </si>
  <si>
    <t>Valsts darba inspekcija</t>
  </si>
  <si>
    <t xml:space="preserve">1. Valsts darba inspekcijas (VDI) veiktspējas un kapacitātes stiprināšanas pasākumi darba tiesību un darba aizsardzības jomā, veicinot kompetences attīstību un pilnveidojot VDI nodarbināto zināšanas t.sk. VDI nodarbināto apmācības preventīvā darba veikšanai uzņēmumos, apmācību moduļu izstrāde, aktualizācija un apmācība, Baltijas valstu un starptautiskie inspektoru pieredzes apmaiņas pasākumi, t.sk., tematiskās pārrobežu inspicēšanas vizītes;
2. Darbinieku nosūtīšanas kontroles un uzraudzības sistēmas veiktspējas stiprināšanas pasākumi nacionālās un pārrobežu sadarbības ietvaros t.sk., trešo valstu migrācijas vadības procesā iesaistīto institūciju sadarbības stiprināšana un darbinieku nosūtīšanas platformas attīstība;
3. Publicitātes un informatīvie pasākumi darba tiesību un darba aizsardzības pamatprasību efektīvai ieviešanai (t.sk., videopadomi, semināri, kampaņas);
4. VDI informatīvās sistēmas pilnveide, t.sk. datu analītikas rīka informācijas apstrādei attīstība, Business Intelligence rīks mērķtiecīgai un kvalitatīvai uzņēmumu kontrolei un uzraudzībai darba tiesību un darba aizsardzības jomā, konsultatīvā centra veikto darbību fiksēšanas daļēja automatizēšana, izstrādājot kvalitātes novērtēšanas rīku, VDI darbinieku un nodarbināto elektroniskās apmācības sistēmas attīstība, elektronisko rīku, metodiku un uz procesiem balstītu pakalpojumu ceļvežu izstrāde, digitalizācija un atjaunošana.
</t>
  </si>
  <si>
    <t>4.3.4.</t>
  </si>
  <si>
    <t>“Sekmēt aktīvu iekļaušanu, lai veicinātu vienlīdzīgas iespējas, nediskriminēšanu un aktīvu līdzdalību, kā arī uzlabotu nodarbināmību,  jo īpaši attiecībā uz nelabvēlīgā situācijā esošām grupām”</t>
  </si>
  <si>
    <t>Fostering active inclusion with a view to promoting equal opportunities, non-discrimination and active participation,
and improving employability, in particular for disadvantaged groups.</t>
  </si>
  <si>
    <t>Aktīvā iekļaušana</t>
  </si>
  <si>
    <t>Active participation.</t>
  </si>
  <si>
    <t>4.3.4.1.</t>
  </si>
  <si>
    <t>Vienlīdzīgu iespēju un nediskriminācijas veicināšana</t>
  </si>
  <si>
    <t>Promoting equal opportunities and non-discrimination.</t>
  </si>
  <si>
    <t>13.07.2023. Nr.417</t>
  </si>
  <si>
    <t>Valsts administrācijas skola</t>
  </si>
  <si>
    <t xml:space="preserve">1. Valsts un pašvaldību iestāžu un to kapitālsabiedrības darbinieku profesionālās veiktspējas paaugstināšana par vienlīdzīgu iespēju un nediskriminācijas principu integrēšanu politikas plānošanas, īstenošanas un novērtēšanas procesos;
2. Biedrību, nodibinājumu, mikrouzņēmumu, mazo vai vidējo uzņēmumu darbinieku profesionālās veiktspējas paaugstināšana par iekļaujošas darba vides un diskriminācijas novēršanas jautājumiem;
3. Pasākumu darba samaksas atšķirību mazināšanai īstenošana;
</t>
  </si>
  <si>
    <t>Aktīvā iekļaušana un vienlīdzīgas iespējas</t>
  </si>
  <si>
    <t>Active participation and equal opportunities.</t>
  </si>
  <si>
    <t>4.3.4.2.</t>
  </si>
  <si>
    <t>Atbalsta pasākumi diskriminācijas riskam pakļautajām personām vienlīdzīgu iespēju un tiesību realizēšanai dažādās dzīves jomās</t>
  </si>
  <si>
    <t>Support measures for the exercise of equal opportunities and rights for groups at risk of discrimination in different areas of life.</t>
  </si>
  <si>
    <t>05.04.2024. Nr.212</t>
  </si>
  <si>
    <t>Pasākumi un pakalpojumi:
1. Dzimumu segregāciju izglītībā un darba tirgū mazināšanai.
2. Personu ar invaliditāti un funkcionāliem traucējumiem pilnvērtīgas dzīves nodrošināšanai.
3. Personām virs 50 gadu vecuma sociālās iekļaušanas veicināšanai un sociālās atstumtības mazināšanai.
4. Etnisko minoritāšu sociālās atstumtības un diskriminācijas novēršana un rasisma mazināšana.
5. Izpratnes veicināšana par dažādām reliģiskām pārliecībām.
6. Iecietības veicināšana attiecībā uz seksuālajām minoritātēm.</t>
  </si>
  <si>
    <t>4.3.4.3.</t>
  </si>
  <si>
    <t>Pasākumi ģimenes un darba dzīves saskaņošanai</t>
  </si>
  <si>
    <t>Measures to reconcile family and working life.</t>
  </si>
  <si>
    <t>08.09.2023.</t>
  </si>
  <si>
    <t xml:space="preserve">1. politikas veidošanai nepieciešamo pētījumu par dzīves kvalitātes uzlabošanas dažādiem aspektiem veikšana, lai plānotu un īstenotu cilvēku vajadzībām atbilstošus pasākumus;
2. sabiedrības izpratnes un informētības paaugstināšanas pasākumu īstenošana (t.sk., sabiedriskās aptaujas, informatīvo materiālu izstrāde par dažādu nodarbinātības formu iespējām, par vienlīdzīgām iespējām un diskriminācijas mazināšanu);
</t>
  </si>
  <si>
    <t>4.3.4.4.</t>
  </si>
  <si>
    <t>Sociālā dialoga attīstība, stiprinot sociālo partneru veiktspēju līdzdarboties likumdošanas, nacionālo reformu un koplīgumu slēgšanas pārrunu procesā</t>
  </si>
  <si>
    <t>Development of social dialogue, strengthening the capacity of the social partners to participate in the legislative, national reform and collective bargaining process.</t>
  </si>
  <si>
    <t>05.09.2023. Nr.509</t>
  </si>
  <si>
    <t>Sociālie partneri</t>
  </si>
  <si>
    <t>1. Kapacitātes stiprināšanas pasākumi,
2. konsultantu, ekspertu un speciālistu  piesaiste,
3. izvērtējumu, ekspertīžu un analīzes veikšana,
4. informatīvie un izglītojošie pasākumi,
5. dažādu sadarbības mehānismu izveide,
6. koplīgumu slēgšanas pārrunu un konsultāciju procesa atbalsts darba devēju un darba ņēmēju organizāciju starpā,
7. publicitātes kampaņas,
8. sadarbības platformas un digitālie risinājumi.</t>
  </si>
  <si>
    <t>4.3.4.5.</t>
  </si>
  <si>
    <t>Atbalsts pilsoniskās sabiedrības organizāciju izaugsmei, stiprinot līdzdalību publiskās pārvaldes lēmumu pieņemšanas procesos</t>
  </si>
  <si>
    <t>Supporting the growth of civil society organisations by strengthening participation in public administration decision-making processes.</t>
  </si>
  <si>
    <t>26.09.2023. Nr.544</t>
  </si>
  <si>
    <t>Sabiedrības integrācijas fonds;
Gala labuma guvēji NVO, NVO un MK memoranda padome</t>
  </si>
  <si>
    <t>NVO un MK memoranda padomes virzīts pārstāvis, VK</t>
  </si>
  <si>
    <t>1. Kapacitātes stiprināšanas pasākumi,
2. konsultantu, ekspertu un speciālistu  piesaiste,
3. izvērtējumu, ekspertīžu un analīzes veikšana,
4. informatīvie un izglītojošie pasākumi,
5. dažādu sadarbības mehānismu izveide,
6. līdzdalības platformas un digitālie risinājumi.</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</si>
  <si>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</si>
  <si>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</si>
  <si>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Development of resocialisation services for probation clients and development of  restorative justice approaches, promoting the active participation of probation clients in community processes and creating preconditions for their successful inclusion and employability.</t>
  </si>
  <si>
    <t>TM</t>
  </si>
  <si>
    <t>19.07.2023.</t>
  </si>
  <si>
    <t>Valsts probācijas dienests</t>
  </si>
  <si>
    <t>1. Valsts probācijas dienestā nodarbināto kapacitātes celšana un profesionālās noturības stiprināšana;
2. ārvalstu pieredzes pētniecība;
3. probācijas un resocializācijas darba organizēšanas instrumentu un programmu pilnveidošana un jaunu instrumentu izstrāde, ieguve un ieviešana, ieskaitot instrumentu un programmu aprobēšanu un validizēšanu atbilstoši dažādu probācijas klientu mērķgrupu resocializācijas vajadzībām;
4. probācijas klientu resocializācijas modeļa pilnveidošana, jaunu (interaktīvu) resocializācijas darba metožu attīstība, aprobācija un īstenošana;
5. sociālās iekļaušanas koeficienta metodikas izstrāde un ieviešana; 
6. dienesta brīvprātīgo darba programmu pilnveidošana un īstenošana pasākumu brīvprātīgo kopienas attīstībai un saliedēšanai;
7. atbalsta pasākumi probācijas klientu resocializācijai, viņu ģimenes locekļiem un atbalsta personām;
8. ikgadējās konferences Valsts probācijas dienestā nodarbinātajiem un sadarbības partneriem, starpinstitūciju sadarbības pilnveidošanas pasākumi un apmācības iesaistīto institūciju un brīvprātīgo pārstāvjiem, tai skaitā nevalstisko organizāciju pārstāvjiem;
9. visai sabiedrībai un tiesnešiem, prokuroriem, tiesībaizsardzības iestāžu, pašvaldību, citu institūciju un nevalstisko organizāciju darbiniekiem paredzēti informējoši un izglītojoši pasākumi un sociālās kampaņas;
10. sabiedrības iesaistes un atbalsta pasākumi notiesāto personu sociālās uzņēmējdarbības attīstībai; 
11. informatīvie un publicitātes pasākumi par projekta īstenošanu;
12. informācijas tehnoloģiju attīstība, tai skaitā klientu lietu vadības kvalitātes sistēmas pilnveidošana;
13. projekta vadība un projekta īstenošanas nodrošināšana.</t>
  </si>
  <si>
    <t>4.3.4.7.</t>
  </si>
  <si>
    <t>Nodarbināmības priekšnosacījumu nodrošināšana ieslodzītajiem, pilnveidojot resocializācijas sistēmas efektivitāti,  sekmējot bijušo ieslodzīto iekļaušanos, vienlīdzīgas iespējas un aktīvu līdzdalību</t>
  </si>
  <si>
    <r>
      <t>Ensuring employability conditions for prisoners, improving the effectiveness of the</t>
    </r>
    <r>
      <rPr>
        <strike/>
        <sz val="8"/>
        <rFont val="Calibri"/>
        <family val="2"/>
        <charset val="186"/>
        <scheme val="minor"/>
      </rPr>
      <t xml:space="preserve"> </t>
    </r>
    <r>
      <rPr>
        <sz val="8"/>
        <rFont val="Calibri"/>
        <family val="2"/>
        <charset val="186"/>
        <scheme val="minor"/>
      </rPr>
      <t>resocialisation system, promoting the integration of former prisoners, equal opportunities and active participation.</t>
    </r>
  </si>
  <si>
    <t>08.12.2023. Nr. 726</t>
  </si>
  <si>
    <t>Ieslodzījuma vietu pārvalde</t>
  </si>
  <si>
    <t>1. specializētu riska un vajadzību novērtējuma instrumentu un resocializācijas programmu (piemēram, nepilngadīgajiem ar atkarību, ekonomiskajiem noziedzniekiem, kibernoziedzniekiem) izstrāde vai ieguve un ieviešana, rīku un programmu aprobēšana un validēšana, esošo riska un vajadzību novērtējuma instrumentu un resocializācijas programmu efektivitātes izpēte, validēšana un aprobācija, drošības risku izvērtējuma instrumenta izstrāde vai ieguve;
2.  resocializācijas darba un kriminālsodu izpildes efektivitātes mērījumu sistēmas ieviešana (tai skaitā pētījumi);
3. speciālistu konsultācijas, jaunu atbalsta pasākumu (tai skaitā informatīvu pasākumu) izstrāde un īstenošana ieslodzītajiem, viņu ģimenes locekļiem un atbalsta personām;
4. Ieslodzījuma vietu pārvaldes nodarbināto un brīvprātīgo kapacitātes celšana, profesionālās kvalifikācijas paaugstināšanas un profesionālās noturības veicināšanas pasākumi (piemēram, supervīzijas, koučings un ikgadējās konferences, e-mācību attīstība);
5. starpinstitūciju sadarbības pilnveidošanas pasākumi un apmācības iesaistīto institūciju un NVO pārstāvjiem;
6. sabiedrības informēšana, izglītojoši pasākumi un sociālās kampaņas (piemēram, par noziedzīgās uzvedības riskiem, par ieslodzīto personības īpatnībām, par kriminālsoda izpildes laikā veicamo resocializācijas darbu un starpinstitucionālo sadarbību);
7. e-mācību procesa pilnveide;
8. informācijas tehnoloģiju attīstība;
9. projekta vadības un projekta īstenošanas nodrošināšana;
10. komunikācijas un vizuālās identitātes prasību nodrošināšana.</t>
  </si>
  <si>
    <t>4.3.4.8.</t>
  </si>
  <si>
    <t>Sabiedrības saliedēšana, veicinot jauniebraucēju iekļaušanos vietējā sabiedrībā un sekmējot starpkultūru komunikāciju</t>
  </si>
  <si>
    <t>Community cohesion by promoting the integration of newcomers into local society and promoting intercultural communication</t>
  </si>
  <si>
    <t>13.10.2023._Nr.581</t>
  </si>
  <si>
    <t>Sabiedrības integrācijas fonds</t>
  </si>
  <si>
    <t>NVO</t>
  </si>
  <si>
    <t>1) "Vienas pieturas aģentūras" darbības nodrošināšana;
2) Apmācības un konsultācijas, kas veicina mērķa grupas sociālekonomisko integrāciju vietējā sabiedrībā;
3) Sociālo mentoru un sociālo darbinieku pakalpojumi patvēruma meklētājiem un personām ar bēgļa vai alternatīvo statusu 
4) Pasākumi starpgrupu un starpkultūru komunikācijas prasmju attīstībai un saziņai valsts pārvaldei un pilsoniskai sabiedrībai.</t>
  </si>
  <si>
    <t>4.3.4.9.</t>
  </si>
  <si>
    <t xml:space="preserve">Sabiedrības saliedēšana, veicinot sabiedrības pašorganizēšanos un paplašinot sadarbības un līdzdarbības prasmes un iespējas
</t>
  </si>
  <si>
    <t>Community cohesion by promoting community self-organization and expanding cooperation and collaboration skills and opportunities</t>
  </si>
  <si>
    <t>13.12.2024. Nr. 813</t>
  </si>
  <si>
    <t>Biedrība "Latvijas Pilsoniskā alianse"</t>
  </si>
  <si>
    <t>Reģionālie NVO atbalsta centri</t>
  </si>
  <si>
    <t xml:space="preserve">1) Atbalsts Latvijas nevalstiskajām organizācijām, tostarp, stiprinot reģionālo NVO atbalsta centru darbību, mazākumtautību un romu NVO līdzdalību, diasporas, kultūras jomas organizāciju u.c. darbību, kapacitātes un interešu pārstāvības spēju celšanai;
2) digitālo rīku un jauno tehnoloģiju risinājumu attīstība aktīvas un iekļaujošas līdzdalības stiprināšanai un nodrošināšanai, tostarp, veicinot informācijas resursu pieejamību un medijpratības prasmes, īpaši sabiedrības grupās ar zemu līdzdalības īpatsvaru, kā arī mazākumtautību, romu kopienas un diasporas pārstāvjiem;
3) atbalsts sabiedrības līdzdalības pasākumiem un aktivitātēm saliedētas un pilsoniski aktīvas sabiedrības attīstības veicināšanai, īpaši sabiedrības grupās ar zemu līdzdalības īpatsvaru, kā arī mazākumtautību, romu kopienas un diasporas pārstāvjiem.
</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</si>
  <si>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</si>
  <si>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</si>
  <si>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Enhancing equal and timely access to quality, sustainable and affordable services; improve social protection systems, including promoting access to social protection; improving accessibility, effectiveness and resilience of long-term care services</t>
  </si>
  <si>
    <t>Sociālā iekļaušana</t>
  </si>
  <si>
    <t>Social inclusion</t>
  </si>
  <si>
    <t>4.3.5.1.</t>
  </si>
  <si>
    <t>Sabiedrībā balstītu sociālo pakalpojumu pieejamības palielināšana</t>
  </si>
  <si>
    <t>Increasing access to community-based social services (continuation of DI)</t>
  </si>
  <si>
    <t>12.03.2024. Nr. 173</t>
  </si>
  <si>
    <t>Pašvaldība vai tās izveidots sociālo pakalpojumu sniedzējs un citi sociālo pakalpojumu sniedzēji (NVO, komersanti)</t>
  </si>
  <si>
    <t>1. Sabiedrībā balstītu sociālo pakalpojumu sniegšanas vietu izveide, tai skaitā aprīkošana un teritorijas labiekārtošana
2. Sabiedrībā balstītu sociālo pakalpojumu sniegšana jaunivediotajā pakalpojumu infrastruktūrā.</t>
  </si>
  <si>
    <t>03.09.2024. Nr. 593</t>
  </si>
  <si>
    <t xml:space="preserve">Sabiedrībā balstītu sociālo pakalpojumu pieejamības palielināšana un sabiedrībā balstītu sociālo pakalpojumu sniegšana mērķa grupas personām, kuri vēl nesaņem sabiedrībā balstītus sociālos pakalpojumus. </t>
  </si>
  <si>
    <t>30.09.2025. Nr.576</t>
  </si>
  <si>
    <t>Pašvaldība vai tās izveidots sociālo pakalpojumu sniedzējs, vai cits sociālo pakalpojumu sniedzējs, kuru pašvaldība ir piesaistījusi uz deleģējuma vai iepirkuma līguma pamata</t>
  </si>
  <si>
    <t>Sabiedrībā balstītu sociālo pakalpojumu sniegšana mērķa grupas personām 4.3.1.5.pasākuma ietvaros izveidotajā infrastruktūrā</t>
  </si>
  <si>
    <t>2027 I</t>
  </si>
  <si>
    <t>11.02.2025. Nr. 98</t>
  </si>
  <si>
    <t>Sabiedrībā balstītu sociālo pakalpojumu pieejamības palielināšana mērķa grupas personām, lai pilnveidotu viņu sociālās prasmes un uzlabotu funkcionālās spējas.</t>
  </si>
  <si>
    <t>1. Sabiedrībā balstītu sociālo pakalpojumu sniegšanas vietu izveide, tai skaitā aprīkošana un teritorijas labiekārtošana.
2. Sabiedrībā balstītu sociālo pakalpojumu sniegšana jaunizveidotajā pakalpojumu infrastruktūrā.</t>
  </si>
  <si>
    <t>4.3.5.2.</t>
  </si>
  <si>
    <t>Atbalsts paliatīvās aprūpes sistēmas pilnveidošanai</t>
  </si>
  <si>
    <t>Effective improvement of the support and palliative care service, increasing its availability for adults whose cure is no longer possible</t>
  </si>
  <si>
    <t>25.03.2025. Nr. 194</t>
  </si>
  <si>
    <t>Sociālās integrācijas valsts aģentūra</t>
  </si>
  <si>
    <t xml:space="preserve"> 1. Metodiskā atbalsta pasākumi par paliatīvās aprūpes principiem un prasmēm atbalsta un aprūpes nodrošināšanai paliatīvās aprūpes pacientiem;
 2. Profesionālās pilnveides pasākumi par paliatīvās aprūpes principiem un prasmēm atbalsta un aprūpes nodrošināšanai paliatīvās aprūpes pacientiem;
 3. Izmēģinājumprojektu nodrošināšana;
 4. Psihosociāla atbalsta pasākumu nodrošināšana;
 5. Sabiedrības izpratnes un informētības veicināšanas pasākumu īstenošana.</t>
  </si>
  <si>
    <t>4.3.5.3.</t>
  </si>
  <si>
    <t xml:space="preserve">Sociālo pakalpojumu kvalitātes un efektivitātes paaugstināšana
</t>
  </si>
  <si>
    <t>Increasing the efficiency and availability of social services + SPOLIS</t>
  </si>
  <si>
    <t>30.05.2024. Nr. 318</t>
  </si>
  <si>
    <t>1. sociālo pakalpojumu kvalitātes uzraudzības sistēmas pilnveide;
2. sociālo pakalpojumu efektivitātes novērtēšanas sistēmas izstrāde;
3. valsts sociālās politikas monitoringa informācijas sistēmas (SPOLIS) pilnveide;
4. informatīvi izglītojošo pasākumu un sabiedrības izpratnes un informētības veicināšanas pasākumu īstenošana.</t>
  </si>
  <si>
    <t>4.3.5.4.</t>
  </si>
  <si>
    <t>Profesionāla un mūsdienīga sociālā darba attīstība</t>
  </si>
  <si>
    <t>Development of professional and modern social work.</t>
  </si>
  <si>
    <t xml:space="preserve"> 15.12.2023. Nr.751</t>
  </si>
  <si>
    <t xml:space="preserve">1. Profesionālās kompetences pilnveide, tai skaitā:
1.1. profesionālās pilnveides izglītības programmu izstrāde un īstenošana; 
1.2. augstākās izglītības programmu pilnveide un īstenošana, tai skaitā mācībspēku stažēšanās sociālo pakalpojumu sniedzēju iestādēs Latvijā;
1.3. supervīzijas pašvaldības sociālo pakalpojumu sniedzēju iestādēs.
2. Metodiku izstrāde darbam ar dažādām klientu grupām, kā arī mācību programmu izstrāde un īstenošana šo metodiku apguvei.
3. Profesionālā atbalsta tīkla izveide sociālā darba attīstībai.
4. Informatīvi izglītojošo pasākumu un sabiedrības izpratnes un informētības veicināšanas pasākumu īstenošana.
5. Izvērtējumu veikšana par pašvaldības īstenoto sociālo pakalpojumu sniedzēju darba efektivitāti.
6. Ex – post izvērtējuma veikšana par projekta rezultātiem un klientu aktuālajām vajadzībām un izaicinājumiem turpmākai sociālā darba attīstībai.
8. Informācijas un publicitātes pasākumi par plānotā projekta īstenošanu.
</t>
  </si>
  <si>
    <t>4.3.5.5.</t>
  </si>
  <si>
    <t>Pieeja tiesiskumam</t>
  </si>
  <si>
    <t>Access to justice</t>
  </si>
  <si>
    <t>08.03.2024. Nr.137</t>
  </si>
  <si>
    <t>Tiesu administrācija</t>
  </si>
  <si>
    <t>1. valsts nodrošinātās juridiskās palīdzības sistēmas reformēšana un efektivizēšana, kas vērsta uz mazaizsargāto un cietušo personu atbalstu, nodrošinot minēto personu savlaicīgu pieeju tiesiskumam;
2. risinājumi savlaicīgai juridisko problēmu konstatēšanai un atrisināšanai;
3. esošu un jaunu informācijas tehnoloģiju un digitālo risinājumu attīstīšana, lai efektīvāk nodrošinātu sociāli mazaizsargāto personu tiesības, tostarp iestāžu savstarpējās sadarbības efektivizēšana;
4. pasākumi mērķgrupas informēšanai par valsts nodrošinātās juridiskās palīdzības pakalpojumu saņemšanu, lai paaugstinātu mērķgrupas kompetenci un izpratni par juridiska rakstura strīdu savlaicīgas risināšanas nozīmīgumu, kā arī informēšanai par valsts nodrošinātās juridiskās palīdzības sistēmā iesaistīto personu apmācībām kompetenču un prasmju līmeņa paaugstināšanai;
5. projekta vadība un projekta īstenošanas nodrošināšana;
6. projekta komunikācijas un vizuālās identitātes prasību nodrošināšanas nosacījumu izpilde.</t>
  </si>
  <si>
    <t>4.3.6.</t>
  </si>
  <si>
    <t>"Veicināt nabadzības vai sociālās atstumtības riskam pakļauto cilvēku, tostarp vistrūcīgāko un bērnu, sociālo integrāciju"</t>
  </si>
  <si>
    <t>Promoting social integration of people at risk of poverty or social exclusion, including the most deprived and children</t>
  </si>
  <si>
    <t>Atstumtības riskam pakļauto personu un bērnu integrācija</t>
  </si>
  <si>
    <t>Integration of persons and children at risk of exclusion</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</si>
  <si>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</si>
  <si>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</si>
  <si>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Improvement of the professional qualifications of specialists whose professional activity is related to the protection of children's rights and strengthening the responsibility of legal representatives of children within the framework of the reorganization of the system of protection of children's rights</t>
  </si>
  <si>
    <t>08.12.2023. Nr. 724</t>
  </si>
  <si>
    <t>Bērnu aizsardzības centrs</t>
  </si>
  <si>
    <t xml:space="preserve">1. Profesionālās kompetences programmu speciālo zināšanu apguvei bērnu tiesību aizsardzības jomā satura izstrāde un pielāgošana atbilstoši bērnu tiesību aizsardzības sistēmas pilnveidei, kā arī speciālistu mācības;
2. Atbalsta pasākumi bāriņtiesu darbības nodrošināšanai (bāriņtiesu amatpersonu sertifikācijas sistēmas ieviešana, Bāriņtiesu likuma komentāru izstrāde, supervīzijas bāriņtiesas amatpersonām u.c.);
3. Bērnu aizsardzības centra darbības koncepcijas izstrāde un darbinieku profesionālās kompetences stiprināšana tā pārveidei par atbalstošu un koordinējošu iestādi bērnu aizsardzības jautājumos;
4. Nepilngadīgo personu atbalsta informācijas sistēmas attīstības iespēju izvērtēšana, tās pilnveides koncepcijas un biznesa procesu aprakstu izstrāde;
5. Speciālistu un sabiedrības izpratnes un informētības paaugstināšanas pasākumi bērnu tiesību aizsardzības jautājumos.
</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</si>
  <si>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</si>
  <si>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</si>
  <si>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Support measures for improving the efficiency and quality of customer service of the State Medical Commission for the Assessment of Health Condition and Working Ability, improvement of professional abilities of specialists, processes and functionality of the disability information system</t>
  </si>
  <si>
    <t>19.07.2023. Nr. 404</t>
  </si>
  <si>
    <t>Veselības un darbspēju ekspertīzes ārstu valsts komisija</t>
  </si>
  <si>
    <t>1. Mācību programmu izstrāde/aprobēšanu, darbinieku, t.sk. ārstu, speciālistu, iestādes amatpersonu, atbalsta funkciju veicēju profesionālo spēju un metodiskās vadības pilnveidei;
2. VDEĀVK procesu un analītiskās funkcijas attīstība;
3. Sabiedrības informēšana par aktualitātēm invaliditātes noteikšanas, darbspējas vērtēšanas, ierobežojumu vērtēšanas procesā;
4. VDEĀVK sniegto pakalpojumu uzlabošana, izstrādājot vienotu informācijas sniegšanas modeli par pieejamo atbalstu invaliditātes gadījumā;
5. Invaliditātes informatīvās sistēmas pilnveide atbilstoši bērnu invaliditātes noteikšanas sistēmas pilnveidei.</t>
  </si>
  <si>
    <t>4.3.6.3.</t>
  </si>
  <si>
    <t>Atbalsts bērniem ar smagu diagnozi vai funkcionāliem traucējumiem, iespējamu vai esošu invaliditāti un viņu ģimenes locekļiem</t>
  </si>
  <si>
    <t>Support for children with a severe diagnosis or functional impairments, possible or existing disability and their family members</t>
  </si>
  <si>
    <t>20.06.2023. Nr. 324</t>
  </si>
  <si>
    <t>Valsts sabiedrība ar ierobežotu atbildību "Bērnu klīniskā universitātes slimnīca"</t>
  </si>
  <si>
    <t>Pašvaldības un to sociālie dienesti</t>
  </si>
  <si>
    <t>1. Atbalsts bērniem ar smagu diagnozi, iespējamu vai esošu invaliditāti un viņu likumiskajiem pārstāvjiem, paredzot holistiska psihoemocionālā atbalstu diagnozes noteikšanas un akūtās terapijas periodā ģimenei atrodoties ārstniecības iestādē;                                
2. Starpinstitucionālās sadarbības veicināšana, informācijas tālāku nodošana pacienta ģimenes problēmu risināšanai;                             
3. Darbs ar ģimeni un atbalsta sniegšana pēcterapijas periodā dzīvesvietā.</t>
  </si>
  <si>
    <t>4.3.6.4.</t>
  </si>
  <si>
    <t>Atbalsta instrumentu izstrāde un ieviešana ģimenes funkcionalitātes stiprināšanai</t>
  </si>
  <si>
    <t xml:space="preserve">Development and implementation of support tools for the strengthening of family functionality
</t>
  </si>
  <si>
    <t>20.02.2024. Nr. 111</t>
  </si>
  <si>
    <t>1. Vardarbības novēršanas sistēmas izvērtēšana un situācijas monitoringa pilnveide;
2. Atbalst pasākumi vardarbības pret bērniem riska mazināsanai (izglītojošu programmu ģimenes pratības paaugstināšanai, speciālistiem paredzētas metodika darbam ar no vardarbības cietušiem un vardarbību veikušiem bērniem izstrāde);
3. Jaunu metožu darbam ar bērniem un pilngadīgām personām, kuras cietušās no vardarbības vai veikušas vardarbību, ieviešana (terpijas metožu, sociālās rehabilitācijas programmas, starpdisciplināras speciālistu komandas atbalsta pakalpojuma, krīzes tālruņa pakalpojuma ieviešana);
4. Izglītošanas un informēšanas pasākumi mērķa grupai un sabiedrībai.</t>
  </si>
  <si>
    <t>26.07.2024. Nr. 487</t>
  </si>
  <si>
    <t>Biedrības, nodibinājumi vai komersanti</t>
  </si>
  <si>
    <t xml:space="preserve">Jaunu vai pilnveidotu esošu atbalsta pakalpojumu izstrāde un sniegšana no vardarbības cietušām personām: 
- personām ar garīga rakstura traucējumiem,
- personām ar personas kustību, redzes un dzirdes traucējumiem, 
- personām, kuras sasniegušas 60 gadu vecumu,
- personām, kuras cietušas no seksuālas vardarbības, 
- personām, kuras pakļautam augstam vardarbības riskam, 
- bērniem, kuri cietuši no savstarpējās vadarbības,
- bērniem, ar kaitējošu seksuālu uzvedību.
</t>
  </si>
  <si>
    <t>4.3.6.5.</t>
  </si>
  <si>
    <t>Atbalsta pasākumi bērniem ar uzvedības vai atkarību problēmām un to ģimenēm</t>
  </si>
  <si>
    <t>Support measures for children with behavioral and addiction problems and their families</t>
  </si>
  <si>
    <t>29.11.2023. Nr. 676</t>
  </si>
  <si>
    <t>N/A
Ārpusģimenes aprūpes atbalsta centri</t>
  </si>
  <si>
    <t>1. Bērniem ar uzvedības vai atkarību problēmām vai to attīstības risku un viņu ģimenēm pieejamās atbalsta sistēmas un pakalpojumu izvērtēšana;
2. Atbalsta pasākumi bērniem ar uzvedības vai atkarību problēmām vai to attīstības risku un viņu ģimenēm (bērna atbalsta speciālistu tīkla izveide, psiho-emocionāli atbalsta pasākumi (t.sk. izglītojoši pasākumi, tematiskas atbalsta grupas, speciālistu konsultācijas, sociālā mentora pakalpojums u.c.), speciālistu kompetences pilnveide);
3. Multidisciplināra atbalsta pakalpojuma ieviešana;
4. Informēšanas pasākumi sabiedrībai un mērķa grupām.</t>
  </si>
  <si>
    <t>4.3.6.6.</t>
  </si>
  <si>
    <t xml:space="preserve">Bērnu pieskatīšanas pakalpojumi </t>
  </si>
  <si>
    <t>Children supervision services</t>
  </si>
  <si>
    <t>10.10.2023. MKN Nr.577</t>
  </si>
  <si>
    <t xml:space="preserve">Atbalsts pašvaldībām bērnu uzraudzības pakalpojumu un privāto pirmsskolas izglītības iestāžu pakalpojumu iegādei atklāta, caurspīdīga konkursa ietvaros. Pakalpojumu sniegšanā priekšroka tiks dota  sociāli un ekonomiski mazaizsargātajām sabiedrības grupām. 
</t>
  </si>
  <si>
    <t>4.3.6.7.</t>
  </si>
  <si>
    <t>Starpnozaru sadarbības un atbalsta sistēmas izveide bērnu veselīgais attīstībai un sekmīgai pašrealizācijai</t>
  </si>
  <si>
    <t>Establishing a system of cross-sectoral cooperation and support for the healthy development and successful self-realisation of children</t>
  </si>
  <si>
    <t>15.12.2023. Nr. 749</t>
  </si>
  <si>
    <t>Valsts kancelejas Pārresoru koordinācijas departaments</t>
  </si>
  <si>
    <t>LM, IZM, VM, TM, pašvaldības, zinātniskās institūcijas, NVO</t>
  </si>
  <si>
    <t>1. pierādījumos balstītu profilakses un agrīnās intervences programmu bērnu psihoemocionālās un psihosociālās attīstības vajadzību atbalstam licences iegāde, metodiku izstrāde, adaptēšana, aprobēšana un metodiskā vadība ieviešanai Latvijā;
2. bērnu attīstības vajadzību novērtējuma instrumentu sistēmas izveide un pilotēšana;
3. mācības, praktiski treniņi un supervīzijas pedagogiem un citiem darbā ar bērniem iesaistītajiem speciālistiem;
4. agrīnu intervenču pilotēšana un īstenošana bērniem ar psihomotoriem un psihosociāliem traucējumiem;
5. agrīnu intervenču pilotēšana un īstenošana bērnu psihoemocionālās un psihosociālās attīstības vajadzību atbalstam, stiprinot bērnu iekļaušanu izglītības vidē un sabiedrībā;
6. multimodālu programmu pilotēšana un īstenošana bērnu attīstības un uzvedības traucējumu veidošanās risku mazināšanai;
7. profilakses un agrīnās intervences pilotēšana un īstenošana zināšanu, prasmju un iemaņu korekcijai pāridarījumu risku mazināšanai izglītības vidē un bērniem ar sociālemocionālām grūtībām, trauksmi, distresu;
8. izvērtējumi un pētījumi problēmu izplatības noteikšanai, atbalsta pasākumu plānošanai un intervences efektivitātei;
9. aktivitātes vecāku un speciālistu motivēšanai un informēšanai, kapacitātes stiprināšanas pasākumi;
10. konsultantu, ekspertu un speciālistu piesaiste;
11. izvērtējumu, pētījumu, ekspertīžu un analīzes veikšana;
19.1.12. informatīvie un izglītojošie pasākumi;</t>
  </si>
  <si>
    <t>1. agrīnu intervenču pilotēšana un īstenošana vecāku un bērnu mijiedarbības stiprināšanai, hiperaktivitātes mazināšanai un uzmanības noturības veicināšanai bērniem;
2. agrīnu intervenču pilotēšana un īstenošana ģimenēm ar agrīnas piesaistes veidošanās riskiem vai zemām vecāku pamatprasmēm;
3. agrīnu intervenču pilotēšana un īstenošana mācīšanās grūtību, valodas vai runas attīstības vajadzību atbalstam;
4. izvērtējumi un pētījumi problēmu izplatības noteikšanai, atbalsta pasākumu plānošanai un intervences efektivitātei;
5. konsultantu, ekspertu un speciālistu piesaiste;
6. izvērtējumu, pētījumu, ekspertīžu un analīzes veikšana;
7. informatīvie un izglītojošie pasākumi;</t>
  </si>
  <si>
    <t>4.3.6.8.</t>
  </si>
  <si>
    <t>IKT sistēmu modernizācija labākas bērnu tiesību aizsardzības sistēmas nodrošināšanai</t>
  </si>
  <si>
    <t>Modernization of ICT systems to ensure a better system of protection of children's rights</t>
  </si>
  <si>
    <t>19.09.2023. Nr. 531</t>
  </si>
  <si>
    <t>IeM, LM, IZM, VM, TM, VARAM, pašvaldības</t>
  </si>
  <si>
    <t>Publiskā sektora IKT sistēmu modernizācija un savstarpējā savietojamība labākas bērnu tiesību aizsardzības sistēmas nodrošināšanai, t.sk. risku izvērtēšanas rīka un risku vadības algoritmu izstrāde agrīna preventīva atbalsta pakalpojumu nepieciešamības identificēšanai un agrīnā preventīvā aptbalsta pakalpojumu informācijas sistēmas izveide</t>
  </si>
  <si>
    <t>4.3.6.9.</t>
  </si>
  <si>
    <t xml:space="preserve">Ģimenei draudzīgas vides un sabiedrības veidošana un intervences psiholoģiskā un emocionālā noturīguma veicināšanai </t>
  </si>
  <si>
    <t>Creating a family-friendly environment and society and interventions to promote psychological and emotional sustainability</t>
  </si>
  <si>
    <t>23.04.2024. Nr. 258</t>
  </si>
  <si>
    <t>SIF</t>
  </si>
  <si>
    <t>LM, IZM, VM, pašvaldības un nevalstiskās organizācijas, kuru darbības joma ir saistīta ar pasākuma mērķa grupu interešu pārstāvniecību, kā arī darba devēji</t>
  </si>
  <si>
    <t>1. sabiedrības izpratnes veidošana par bērniem un ģimenēm draudzīgu un atbalstošu vidi, tai skaitā nevalstisko organizāciju projektu konkurss reģionālu pasākumu organizēšanai;
2. daudzbērnu ģimeņu un ģimeņu, kuras aprūpē bērnu ar invaliditāti, godināšana un kopābūšanas veicināšana;
3. atbalsta pasākumi ģimenei draudzīgiem darba devējiem, kuri nodrošina ģimenei draudzīgu darba vidi un ģimenēm ar bērniem piedāvā pakalpojumus un produktus ar atvieglotiem nosacījumiem;
4. bērnu un jauniešu raidījumu pieejamības nodrošināšana bērniem ar funkcionāliem un attīstības traucējumiem;
5. bērnu un jauniešu izglītošana, veidojot izpratni par jauniešu savstarpējām attiecībām un veicinot veselīgu savstarpējo attiecību stiprināšanu ģimenēs, tai skaitā par tādām tēmām kā veselīgas savstarpējās attiecības ģimenē, drošas attiecības, savstarpējās attiecības un komunikācija;
6. vecāku un citu bērnu aprūpē iesaistīto personu izglītošana par savstarpējo attiecību veidošanu ģimenē un vecāku lomu veselīgā bērnu attīstībā;
7. platformas www.vietagimenei.lv pilnveide un attīstība;</t>
  </si>
  <si>
    <t>1. demogrāfijas politikas attīstības vajadzībām nepieciešamo pētījumu īstenošana un pētījumu rezultātu popularizēšana, sekmējot uz pierādījumiem balstītas valsts attīstības politikas izstrādi un īstenošanu;
2. diskriminācijas un vardarbības mazināšana izglītības iestādēs un e-vidē;
3. atbalsta sistēmas izveide bērniem un viņu ģimenēm, kuri saskārušies ar tuvinieku vai draugu nāvi, smagu slimību vai invaliditāti;</t>
  </si>
  <si>
    <t>4.3.6.10.</t>
  </si>
  <si>
    <t xml:space="preserve">Inovācijas laboratorija bērnu un ģimeņu pakalpojumu attīstības atbalstam </t>
  </si>
  <si>
    <t>1) Publisko pakalpojumu dizaina izstrāde inovācijas labaratorijas ietvaros,
2) ekspertu piesaiste, 
3) digitālo dizaineru piesaiste,
3) labaratorijas darbības attīstīšana, 
4) starpsektoru inovāciju prototipu izstrāde,
5) starpnozaru komunikācijas attīstība ar mērķa grupu,
6) konsultāciju un apmācību sniegšana u.c.</t>
  </si>
  <si>
    <t>4.4.</t>
  </si>
  <si>
    <t>Sociālās inovācijas</t>
  </si>
  <si>
    <t>4.4.Social inovations</t>
  </si>
  <si>
    <t>4.4.1.</t>
  </si>
  <si>
    <t>"Veicināt nabadzības vai sociālās atstumtības riskam pakļauto personu sociālo integrāciju, izmantojot sociālās inovācijas "</t>
  </si>
  <si>
    <t>Promote the social integration of persons at risk of poverty or social exclusion through social innovations</t>
  </si>
  <si>
    <t>Social innovations</t>
  </si>
  <si>
    <t>4.4.1.1.</t>
  </si>
  <si>
    <t>Atbalsts jaunām pieejām sabiedrībā balstītu sociālo pakalpojumu sniegšanā</t>
  </si>
  <si>
    <t>Support for new approaches in providing community-based social services (innovation)</t>
  </si>
  <si>
    <t>19.12.2023. Nr. 820</t>
  </si>
  <si>
    <t>Sabiedrības integrācijas fonds (SIF)</t>
  </si>
  <si>
    <t>1. Inovatīvu metožu sabiedrībā balstītu sociālo pakalpojumu sociālās atstumtības riskam pakļauto mērķa grupas personām sniegšanā izstrāde/aprobēšana;
2. Veiktspējas stiprināšanas un izpratnes veicināšanas pasākumi, tai skaitā mācības darbam ar pasākuma mērķa grupu un konsultatīvs atbalsts sabiedrībā balstītu sociālo pakalpojumu inovāciju īstenotājiem;
3. Pierādījumos balstīti efektīvi/inovatīvi risinājumi nozares izvirzīto problēmjautājumu risināšanā.</t>
  </si>
  <si>
    <t>5.1.</t>
  </si>
  <si>
    <t xml:space="preserve">Reģionu līdzsvarota attīstība </t>
  </si>
  <si>
    <t>5.1. Regional development</t>
  </si>
  <si>
    <t>5.1.1.</t>
  </si>
  <si>
    <t>“Vietējās teritorijas integrētās sociālās, ekonomiskās un vides attīstības un kultūras mantojuma, tūrisma un drošības veicināšana pilsētu funkcionālajās teritorijās”</t>
  </si>
  <si>
    <t>Local territory integrated social, economic and environmental development, culture, natural heritage, sustainable tourism, and promoting security in functional urban areas</t>
  </si>
  <si>
    <t>Integrētās sociālās, ekonomiskās un vides attīstības un kultūras mantojuma, tūrisma un drošības veicināšana pilsētu teritorijās</t>
  </si>
  <si>
    <t>Integrated social, economic and environmental development, culture, natural heritage, sustainable tourism, and promoting security in urban areas</t>
  </si>
  <si>
    <t>5.1.1.1.</t>
  </si>
  <si>
    <t xml:space="preserve">Infrastruktūra uzņēmējdarbības atbalstam </t>
  </si>
  <si>
    <t>Infrastructure for business support</t>
  </si>
  <si>
    <t>16.01.2024. MKN Nr.55</t>
  </si>
  <si>
    <t>Pašvaldības, to izveidotās iestādes, pašvaldību kapitālsabiedrības, publiski privātās kapitālsabiedrības, speciālās ekonomiskās zonas pārvaldes</t>
  </si>
  <si>
    <t>Komersanti, pašvaldības, to izveidotās iestādes, pašvaldības kapitālsabiedrības, publiski privātās kapitālsabiedrības, sabiedrisko pakalpojumu sniedzēji, speciālās ekonomiskās zonas pārvaldes</t>
  </si>
  <si>
    <t>Reģionālas nozīmes projekti  - atbilstoši plānošanas reģionu attīstības programmām.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</si>
  <si>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Local territory integrated social, economic and environmental development, culture, natural heritage, sustainable tourism, and security in functional urban areas</t>
  </si>
  <si>
    <t>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</si>
  <si>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Elastības finansējums, kas pieejams pēc 2025. gada - papildu 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</si>
  <si>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5.1.1.2.</t>
  </si>
  <si>
    <t>Pašvaldību un plānošanas reģionu kapacitātes uzlabošana</t>
  </si>
  <si>
    <t xml:space="preserve">Improving the capacity of municipalities and planning regions </t>
  </si>
  <si>
    <t>31.01.2023. MKN Nr.49</t>
  </si>
  <si>
    <t xml:space="preserve">VARAM </t>
  </si>
  <si>
    <t>Pašvaldības, plānošanas reģioni</t>
  </si>
  <si>
    <t xml:space="preserve">Plānošanas reģionu un pašvaldību institucionālās un cilvēkresursu kapacitātes, attīstības plānošanas un īstenošanas jautājumos un administratīvo procesu izvērtēšana un uzlabošana, lai palielinātu pašvaldību sadarbību un spēju nodrošināt iedzīvotāju mobilitāti, investīcijām labvēlīgu vidi un augstu pašvaldību sniegto pakalpojumu kvalitāti un izmaksu efektivitāti. Nepieciešamās kapacitātes paaugstināšanas jomas: 
(1) uzņēmējdarbības veicināšana un inovāciju attīstība; 
(2) viedi risinājumi pašvaldību administrācijas darba un pakalpojumu efektivitātes uzlabošanā; 
(3) integrēta teritorijas attīstības plānošana un īstenošana, pielāgojoties demogrāfiskajām un klimata pārmaiņām; 
(4) budžeta plānošana, jauno reģionālās attīstības atbalsta un finanšu instrumentu izmantošana, 
(5) sabiedrības līdzdalība attīstības plānošanā un īstenošanā, tai skaitā pamazināšanas par pilsonisko sabiedrību kā resursu un tās ieguldījumu teritorijas attīstībā u.c. </t>
  </si>
  <si>
    <t>5.1.1.3.</t>
  </si>
  <si>
    <t>Publiskās ārtelpas attīstība</t>
  </si>
  <si>
    <t>Development of the public outdoor space</t>
  </si>
  <si>
    <t>06.06.2023. MKN Nr.291</t>
  </si>
  <si>
    <t>Pašvaldības, to izveidotās iestādes, pašvaldību kapitālsabiedrības</t>
  </si>
  <si>
    <t>Sabiedrisko pakalpojumu sniedzēji</t>
  </si>
  <si>
    <t xml:space="preserve">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t>
  </si>
  <si>
    <t>5.1.1.4.</t>
  </si>
  <si>
    <t>Viedās pašvaldības</t>
  </si>
  <si>
    <t xml:space="preserve">Smart municipalities </t>
  </si>
  <si>
    <t>27.06.2023. MKN Nr.350</t>
  </si>
  <si>
    <t>Pašvaldības, to izveidotās iestādes, pašvaldību kapitālsabiedrības, plānošanas reģioni.</t>
  </si>
  <si>
    <t>Jaunu un inovatīvu risinājumu attīstīšana efektīvākai pakalpojumu nodrošināšanai un izmaksu samazināšanai pašvaldībās (viedās pašvaldības) - kompleksi risinājumi, kombinējot ieguldījumus infrastruktūrā ar IKT risinājumiem, sniedzot koncentrētu atbalstu, lai sasniegtu noteiktos mērķus jaunu un inovatīvu, videi un klimatam draudzīgu risinājumu attīstīšanai.</t>
  </si>
  <si>
    <t>5.1.1.5.</t>
  </si>
  <si>
    <t>Unikāla Eiropas mēroga kultūras  mantojuma  atjaunošana, lai veicinātu to pieejamību,  attīstot kultūras pakalpojumus</t>
  </si>
  <si>
    <t>Restoration of  
Unique European dimensioncultural heritage to facilitate their accessibility through the development of cultural services</t>
  </si>
  <si>
    <t>12.09.2023. MKN Nr.530</t>
  </si>
  <si>
    <t>Valsts kapitālsabiedrība, pašvaldība, kuras īpašumā, turējumā, lietošanā vai valdījumā atrodas kultūras mantojuma objekts vai publiskā ārtelpa, kurā plānotas investīcijas</t>
  </si>
  <si>
    <t>Valsts kapitālsabiedrība, pašvaldība, pašvaldības iestāde vai pašvaldības kapitālsabiedrība, kuras īpašumā, turējumā, lietošanā vai valdījumā atrodas kultūras mantojuma objekts vai publiskā ārtelpa, kurā plānotas investīcijas</t>
  </si>
  <si>
    <t>Unikālu valsts nozīmes aizsargājamo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</si>
  <si>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5.1.1.6.</t>
  </si>
  <si>
    <t>Kultūras mantojuma saglabāšana un jaunu pakalpojumu attīstība</t>
  </si>
  <si>
    <t>To preserve cultural heritage and to develop related services</t>
  </si>
  <si>
    <t>10.12.2024. MKN Nr.811</t>
  </si>
  <si>
    <t>Pašvaldība, pašvaldības iestāde vai pašvaldības kapitālsabiedrība, kuras īpašumā, turējumā, lietošanā vai valdījumā atrodas kultūras mantojuma objekts, kurā plānotas investīcijas</t>
  </si>
  <si>
    <t>Pašvaldība, pašvaldības iestāde vai pašvaldības kapitālsabiedrība, kuras īpašumā, turējumā, lietošanā vai valdījumā atrodas kultūras mantojuma objekts, kurā plānotas investīcijas
organizācijas, juridiskas vai komercreģistrā reģistrētas fiziskas
personas), komersanti, valsts pārvaldes iestādes.</t>
  </si>
  <si>
    <t>Valsts nozīmes kultūras pieminekļu atjaunošana, konservācija, pārbūve vai restaurācija;
jaunu pakalpojumu izveide, paplašinot kultūras mantojuma saturisko piedāvājumu.</t>
  </si>
  <si>
    <t>5.1.1.7.</t>
  </si>
  <si>
    <t>Reģionālās kultūras infrastruktūras attīstība kultūras pakalpojumu pieejamības uzlabošana</t>
  </si>
  <si>
    <t>Development of regional cultural infrastructure, improving access to cultural services</t>
  </si>
  <si>
    <t>10.10.2023. MKN Nr.576</t>
  </si>
  <si>
    <t>Pašvaldība, valsts kapitālsabiedrība</t>
  </si>
  <si>
    <t xml:space="preserve"> Pašvaldība, pašvaldības iestāde, pašvaldības kapitālsabiedrība vai valsts kapitālsabiedrība</t>
  </si>
  <si>
    <t>Nacionālas vai reģionālas kultūras infrastruktūras, kas nodrošina profesionālās mākslas darbību vai atmiņas institūcijas funkciju, būvniecība, atjaunošana un restaurācija;
Publiskās ārtelpas attīstīšana atbalstāmo objektu apkārtnē;
Jaunu pakalpojumu izveide, paplašinot reģionālās kultūras infrastruktūras saturisko piedāvājumu.</t>
  </si>
  <si>
    <t>5.2.</t>
  </si>
  <si>
    <t>Civilās aizsardzības stiprināšana</t>
  </si>
  <si>
    <t>5.2. Strengthening of civil protection</t>
  </si>
  <si>
    <t>5.2.1.</t>
  </si>
  <si>
    <t>"Civilās sagatavotības nodrošināšana visu veidu teritorijās"</t>
  </si>
  <si>
    <t>Ensuring civil preparedness in all types of territories</t>
  </si>
  <si>
    <t>Strengthening civil protection</t>
  </si>
  <si>
    <t>5.2.1.1.</t>
  </si>
  <si>
    <t>Objektu (patvertņu) pielāgošana un aprīkošana civilās aizsardzības mērķiem</t>
  </si>
  <si>
    <t>Adaptation and equipment of facilities (shelters) for civil protection purposes</t>
  </si>
  <si>
    <t>27.05.2025. MKN Nr.318</t>
  </si>
  <si>
    <t>Valsts tiešās pārvaldes iestāde, pašvaldība vai tās izveidota iestāde, valsts vai pašvaldības kapitālsabiedrība, augstākās izglītības un zinātnes institūcija, kas īsteno studiju programmas un veic zinātnisko darbību</t>
  </si>
  <si>
    <t>valsts tiešās pārvaldes iestādes, pašvaldības vai tās izveidota iestādes, valsts kapitālsabiedrības, pašvaldības kapitālsabiedrības,  publiskas atvasinātas personas</t>
  </si>
  <si>
    <t>Objektu - telpu un telpu grupu - pārbūve vai atjaunošana, aprīkošana civilās aizsardzības mērķiem</t>
  </si>
  <si>
    <t>6.1.</t>
  </si>
  <si>
    <t>Pāreja uz klimatneitralitāti</t>
  </si>
  <si>
    <t>6.1. Transition to climate neutrality</t>
  </si>
  <si>
    <t>6.1.1.</t>
  </si>
  <si>
    <t>"Pārejas uz klimatneitralitāti radīto ekonomisko, sociālo un vides seku mazināšana visvairāk skartajos reģionos"</t>
  </si>
  <si>
    <t>Mitigation of the economic, social and environmental impacts of the transition to climate neutrality in the most affected regions</t>
  </si>
  <si>
    <t>Pārejas uz klimatneitralitāti radītoseku mazināšana</t>
  </si>
  <si>
    <t>Mitigating the impacts of the transition to climate neutrality</t>
  </si>
  <si>
    <t>6.1.1.1.</t>
  </si>
  <si>
    <t>Atteikšanās no kūdras izmantošanas enerģētikā</t>
  </si>
  <si>
    <t>Phasing out energy peat usage</t>
  </si>
  <si>
    <t>TPF</t>
  </si>
  <si>
    <t>09.07.2024. MKN Nr.450</t>
  </si>
  <si>
    <t>Vidzemes plānošanas reģions</t>
  </si>
  <si>
    <t>Latgales plānošanas reģions, Kurzemes plānošanas reģions un Zemgales plānošanas reģions</t>
  </si>
  <si>
    <t xml:space="preserve">Vēsturisko kūdras ieguves vietu izpēte, analizējot rekultivācijas iespējas, privātīpašnieku un pašvaldību konsultēšana, kūdras sadedzināšanas iekārtu apzināšana. </t>
  </si>
  <si>
    <t>25.06.2025. MKN Nr.394</t>
  </si>
  <si>
    <t>Kūdras sadedzināšanas katlu nomaiņa.</t>
  </si>
  <si>
    <t>01.07.2025. MKN Nr.407</t>
  </si>
  <si>
    <t xml:space="preserve"> A/S Latvijas Valsts meži</t>
  </si>
  <si>
    <t>Vēsturisko kūdras ieguves vietu revitalizācija, ievērojot principu "piesārņotājs maksā"</t>
  </si>
  <si>
    <t>10.03.2026. MKN Nr.130</t>
  </si>
  <si>
    <t>Privātpersonas (un to pilnvarotas personas)</t>
  </si>
  <si>
    <t>Pašvaldības, privātpersonas (un to pilnvarotas personas)</t>
  </si>
  <si>
    <t>6.1.1.2.</t>
  </si>
  <si>
    <t>Pētniecības attīstība dabas resursu ilgtspējīgai izmantošanai vides un klimata mērķu kontekstā</t>
  </si>
  <si>
    <t>Research development for the sustainable use of natural resources related to environmental and climate goals</t>
  </si>
  <si>
    <t>26.11.2024. MKN Nr.746</t>
  </si>
  <si>
    <t>Komersanti, citas zinātniskās institūcijas</t>
  </si>
  <si>
    <t>Pētījumu platformas un izcilības centra izveide, kura ietvaros tiks atbalstīta pilotprojektu un demonstrācijas projektu īstenošana saistībā ar dabas resursu ilgtspējīgu izmantošanu</t>
  </si>
  <si>
    <t>6.1.1.3.</t>
  </si>
  <si>
    <t>Atbalsts uzņēmējdarbībai nepieciešamās publiskās infrastruktūras attīstībai, veicinot pāreju uz klimatneitrālu ekonomiku</t>
  </si>
  <si>
    <t>Development of the public infrastructure necessary for business and improving skills in transition to a climate neutral economy</t>
  </si>
  <si>
    <t>17.10.2023. MKN Nr.593</t>
  </si>
  <si>
    <t>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t>
  </si>
  <si>
    <t>6.1.1.4.</t>
  </si>
  <si>
    <t xml:space="preserve">Uzņēmējdarbības “zaļināšanas” un produktu attīstības pasākumi, veicinot energoefektivitātes paaugstināšanu un energoefektīvu tehnoloģiju ieviešanu uzņēmumos </t>
  </si>
  <si>
    <t>Activities for business “greening” and product development by promoting energy efficiency and the deployment of energy-efficient technologies in companies</t>
  </si>
  <si>
    <t>11.03.2025. MKN Nr.155, papildus jāskata kopīgie FI MKN</t>
  </si>
  <si>
    <t>Altum
Gala labuma guvēji: Uzņēmējdarbības veicēji, komersanti</t>
  </si>
  <si>
    <t>ALTUM, plānošanas reģioni</t>
  </si>
  <si>
    <t>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t>
  </si>
  <si>
    <t>6.1.1.5.</t>
  </si>
  <si>
    <t>Nodarbināto prasmju paaugstināšana un atbalsts kvalifikācijas iegūšanai, atbalsts darbaspēka mācībām saskaņā ar uzņēmumu pieprasījumu</t>
  </si>
  <si>
    <t>Promotion of skills and support for obtaining qualification, support for labor training according to the demand of companies</t>
  </si>
  <si>
    <t>17.06.2025. MKN Nr.369</t>
  </si>
  <si>
    <t>Valsts izglītības attīstības aģentūra, Izglītības un zinātnes ministrija</t>
  </si>
  <si>
    <t>Izglītības iestādes, uzņēmējdarbības veicēji, komersanti, plānošanas reģionu administrācijas</t>
  </si>
  <si>
    <t xml:space="preserve">1) Nodarbināto prasmju paaugstināšana un atbalsts profesinālās kvalifikācijas iegūšanai, industriālās pārejas un uzņēmējdarbības veicināšanai nozarēs, kas veic ekonomikas transformāciju uz klimatneitralitāti. Atbalsts darba spēka mācībām (t.sk. darba devēja noteikts atbalsts jaunas kvalifikācijas iegūšanai vai darba spēka pārcelšanai nepieciešamo prasmju pilnveidei). Mācības un citi pārkvalificēšanas  pasākumi operatīvai un mērķtiecīgai potenciāli no darba tiesiskajām attiecībām atbrīvoto cilvēku integrēšanai darba tirgū, nepasliktinot to sociālo stāvokli. 
2) Reģiona ekonomiskās transformācijas virzieniem atbilstošu speciālistu (profesionālās izglītības iestāžu audzēkņu/ jauniešu) sagatavošana īsā cikla izglītības programmās, t.sk. darba vidē balstītu mācību veidā, saskaņā ar uzņēmēju pieprasījumu. </t>
  </si>
  <si>
    <t>6.1.1.6.</t>
  </si>
  <si>
    <t xml:space="preserve">Bezemisiju transportlīdzekļu izmantošanas veicināšana pašvaldībās </t>
  </si>
  <si>
    <t>Promotion of the use of zero emission vehicles in municipalities</t>
  </si>
  <si>
    <t>23.01.2024. MKN Nr.65</t>
  </si>
  <si>
    <t>Pašvaldību pasažieru pārvadājumu transporta modernizēšana, nodrošinot klimatam draudzīgāku transportlīdzekļu izmantošanu un SEG emisiju samazināšanu pašvaldību transportā, kā arī tā apkalpošanai un darbībai nepieciešamā uzlādes infrastruktūra.</t>
  </si>
  <si>
    <t>6.1.1.7.</t>
  </si>
  <si>
    <t>Eiropas Savienības nozīmes biotopu vai purvu ekosistēmu atjaunošana</t>
  </si>
  <si>
    <t>Restoration of degraded peatlands and wetland habitats of European Union importance</t>
  </si>
  <si>
    <t>28.05.2024. MKN Nr.320</t>
  </si>
  <si>
    <t xml:space="preserve"> AS "Latvijas valsts meži"</t>
  </si>
  <si>
    <r>
      <rPr>
        <sz val="8"/>
        <rFont val="Calibri"/>
        <family val="2"/>
        <charset val="186"/>
        <scheme val="minor"/>
      </rPr>
      <t xml:space="preserve">ES nozīmes biotopu atjaunošana un/vai vēsturisko kūdras ieguves vietu atjaunošana </t>
    </r>
    <r>
      <rPr>
        <strike/>
        <sz val="8"/>
        <rFont val="Calibri"/>
        <family val="2"/>
        <charset val="186"/>
        <scheme val="minor"/>
      </rPr>
      <t xml:space="preserve"> </t>
    </r>
    <r>
      <rPr>
        <sz val="8"/>
        <rFont val="Calibri"/>
        <family val="2"/>
        <charset val="186"/>
        <scheme val="minor"/>
      </rPr>
      <t>bioloģiskās daudzveidības veicināšanai un ekosistēmu pakalpojumu nodrošināšanai</t>
    </r>
    <r>
      <rPr>
        <strike/>
        <sz val="8"/>
        <rFont val="Calibri"/>
        <family val="2"/>
        <charset val="186"/>
        <scheme val="minor"/>
      </rPr>
      <t xml:space="preserve"> </t>
    </r>
    <r>
      <rPr>
        <sz val="8"/>
        <rFont val="Calibri"/>
        <family val="2"/>
        <charset val="186"/>
        <scheme val="minor"/>
      </rPr>
      <t>īpaši aizsargājamās darbas teritorijās</t>
    </r>
  </si>
  <si>
    <t>6.1.1.8.</t>
  </si>
  <si>
    <t>Pašvaldību un reģionu speciālistu prasmju paaugstināšana klimatneitrālas ekonomikas un sociālekonomisko seku saistībā ar klimata pārmaiņām mazināšanas jautājumos</t>
  </si>
  <si>
    <t xml:space="preserve">Improving the skills of municipal and planning region specialists in relation to the reduction of the socio-economic impact of climate change and the development of a climate-neutral economy. </t>
  </si>
  <si>
    <t>17.10.2023. MKN Nr.594</t>
  </si>
  <si>
    <t>VARAM sadarbībā ar plānošanas reģioniem</t>
  </si>
  <si>
    <t>Plānošanas reģioni</t>
  </si>
  <si>
    <t xml:space="preserve">Pašvaldību un  reģionu attīstības plānošanas prasmju paaugstināšana, lai nodrošinātu virzību uz klimatneitrālu ekonomiku un mazinātu riskus saistībā ar klimata pārmaiņām, t.sk. kūdras transformācijas jomā. </t>
  </si>
  <si>
    <t>7.1.</t>
  </si>
  <si>
    <t>Kapacitātes stiprināšanas pasākumi</t>
  </si>
  <si>
    <t>7.1. Capacity building measures (TA)</t>
  </si>
  <si>
    <t>7.1.1.</t>
  </si>
  <si>
    <t>Kapacitātes stiprināšanas pasākumi - Administratīvās kapacitātes ceļakarte</t>
  </si>
  <si>
    <t>7.1.1.0.</t>
  </si>
  <si>
    <t>Administratīvās kapacitātes ceļakarte (TP prioritāte)</t>
  </si>
  <si>
    <t>14.06.2022. Nr. 342</t>
  </si>
  <si>
    <r>
      <t>Tiks īstenoti 22 pasākumi, kas plānoti Administratīvās kapacitātes ceļa kartes ietvaros ES fondu īstenošanā un vadībā iesaistīto iestāžu un struktūru spēju uzlabošanai.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</si>
  <si>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t>N/A, FNLC shēma</t>
  </si>
  <si>
    <t>7.1.2.</t>
  </si>
  <si>
    <t>Kapacitātes stiprināšanas pasākumi - Kohēzijas politikas fondu vadības informācijas sistēmas attīstība</t>
  </si>
  <si>
    <t>7.1.2.0.</t>
  </si>
  <si>
    <t>KPVIS attīstība (TP prioritāte)</t>
  </si>
  <si>
    <r>
      <t>Tiks īstenoti pasākumi KPVIS pilnveidošanai un attīstībai ES fondu ieviešanas un administrēšanas vajadzībām. Darbības plānotas vienkāršoto izmaksu - finansējuma, kas nav saistīts ar izmaksām (</t>
    </r>
    <r>
      <rPr>
        <i/>
        <sz val="8"/>
        <rFont val="Calibri"/>
        <family val="2"/>
        <charset val="186"/>
        <scheme val="minor"/>
      </rPr>
      <t>financing not linked to cost</t>
    </r>
    <r>
      <rPr>
        <sz val="8"/>
        <rFont val="Calibri"/>
        <family val="2"/>
        <charset val="186"/>
        <scheme val="minor"/>
      </rPr>
      <t>) ietvaros.</t>
    </r>
  </si>
  <si>
    <t>subtotal</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</si>
  <si>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</si>
  <si>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</si>
  <si>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</si>
  <si>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</si>
  <si>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</si>
  <si>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</si>
  <si>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</si>
  <si>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</si>
  <si>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</si>
  <si>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</si>
  <si>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</si>
  <si>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</si>
  <si>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</si>
  <si>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</si>
  <si>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</si>
  <si>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</si>
  <si>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</si>
  <si>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</si>
  <si>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</si>
  <si>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</si>
  <si>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</si>
  <si>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</si>
  <si>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2.1.4.</t>
  </si>
  <si>
    <t>Kopā</t>
  </si>
  <si>
    <t>ES fondu finansējums (85%)</t>
  </si>
  <si>
    <t>PO6. Just Transition Fund investments</t>
  </si>
  <si>
    <t>PO5. Europe closer to citizens</t>
  </si>
  <si>
    <t>PO4. Social Europe</t>
  </si>
  <si>
    <t>PO3. Connected Europe</t>
  </si>
  <si>
    <t>PO2. Greener Europe</t>
  </si>
  <si>
    <t>PO1. Smarter Europe</t>
  </si>
  <si>
    <t>ERDF</t>
  </si>
  <si>
    <t>CF</t>
  </si>
  <si>
    <t>JTF</t>
  </si>
  <si>
    <t>Programmas finansējums SAM līmenī</t>
  </si>
  <si>
    <t>PO Nr.</t>
  </si>
  <si>
    <t>Prioritātes Nr.</t>
  </si>
  <si>
    <t>Finansējums 
(ar nacionālo līdzfinansējumu)</t>
  </si>
  <si>
    <t>EU funding wiht amendments</t>
  </si>
  <si>
    <t>1.1.1.SAM “Pētniecības un inovāciju kapacitātes stiprināšana un progresīvu tehnoloģiju ieviešana kopējā P&amp;A sistēmā”</t>
  </si>
  <si>
    <t>1. Politikas mērķis</t>
  </si>
  <si>
    <t>1.1.2.SAM “Prasmju attīstīšana viedās specializācijas,  industriālās pārejas un uzņēmējdarbības veicināšanai”</t>
  </si>
  <si>
    <t>1.2.1.SAM “Pētniecības un inovāciju kapacitātes stiprināšana un progresīvu tehnoloģiju ieviešana uzņēmumiem”</t>
  </si>
  <si>
    <t>1.2.2.SAM “Izmantot digitalizācijas priekšrocības  uzņēmējdarbības attīstībai”</t>
  </si>
  <si>
    <t>1.2.3. SAM “Veicināt ilgtspējīgu izaugsmi, konkurētspēju un darba vietu radīšanu MVU, tostarp ar produktīvām  investīcijām”</t>
  </si>
  <si>
    <t>1.3.1. SAM “Izmantot digitalizācijas priekšrocības  iedzīvotājiem, uzņēmumiem, pētniecības organizācijām un publiskajām iestādēm”</t>
  </si>
  <si>
    <t>1.4.1.SAM “Uzlabot digitālo savienojamību”</t>
  </si>
  <si>
    <t>2.Politikas mērķis</t>
  </si>
  <si>
    <t>1.5.1.SAM "Rūpniecisko spēju uzlabošana, lai veicinātu aizsardzības spējas, prioritāti piešķirot divējāda lietojuma spējām"</t>
  </si>
  <si>
    <t>2.1.1.SAM “Energoefektivitātes veicināšana un siltumnīcefekta gāzu emisiju samazināšana”</t>
  </si>
  <si>
    <t>2.</t>
  </si>
  <si>
    <t>2.1.2.SAM “Atjaunojamo energoresursu enerģijas veicināšana- biometāns”</t>
  </si>
  <si>
    <t>2.1.3.SAM “Veicināt pielāgošanos klimata pārmaiņām, risku novēršanu un noturību pret katastrofām”</t>
  </si>
  <si>
    <t>2.1.4."Attīstīt viedas energosistēmas, tīklus un enerģijas akumulāciju ārpus Eiropas enerģētikas tīkla (TEN-E)"</t>
  </si>
  <si>
    <t>2.2.1.SAM “Veicināt ilgtspējīgu ūdenssaimniecību”</t>
  </si>
  <si>
    <t>2.2.2.SAM “Pārejas uz aprites ekonomiku veicināšana”</t>
  </si>
  <si>
    <t>2.2.3.SAM “Uzlabot dabas aizsardzību un bioloģisko daudzveidību, “zaļo” infrastruktūru, it īpaši pilsētvidē, un samazināt piesārņojumu”</t>
  </si>
  <si>
    <t>2.3.1.SAM “Veicināt ilgtspējīgu daudzveidu mobilitāti pilsētās”</t>
  </si>
  <si>
    <t>3. Politikas mērķis</t>
  </si>
  <si>
    <t>2.4.1.SAM “Veicināt ilgtspējīgu multimodālu mobilitāti, attīstot elektrotransportlīdzekļu uzlādes infrastruktūru”</t>
  </si>
  <si>
    <t>2.5.1.SAM "Ieguldījumi, kas atbalsta STEP mērķu sasniegšanu"</t>
  </si>
  <si>
    <t>2.6.1.SAM "Veicināt enerģijas starpsavienojumu un saistītās pārvades, sadales, uzglabāšanas un atbalsta infrastruktūras izbūvi, kā arī kritiskās enerģētikas infrastruktūras aizsardzību un uzlādes infrastruktūras izvēršanu"</t>
  </si>
  <si>
    <t>3.1.1.SAM “Attīstīt ilgtspējīgu, pret klimatu izturīgu, inteliģentu, drošu un vairākveidu TEN-T infrastruktūru”</t>
  </si>
  <si>
    <t>4. Politikas mērķis</t>
  </si>
  <si>
    <t>3.2.1.SAM "Attīstīt noturīgu aizsardzības infrastruktūru, prioritāri atbalstot divējāda lietojuma infrastruktūru, kā arī uzlabot civilo sagatavotību"</t>
  </si>
  <si>
    <t>3.3.1. "Attīstīt noturīgu aizsardzības infrastruktūru, veicinot militāro mobilitāti Eiropas Savienībā"</t>
  </si>
  <si>
    <t>4.1.1.SAM “Nodrošināt vienlīdzīgu piekļuvi veselības aprūpei un stiprināt veselības sistēmu, tostarp primārās veselības aprūpes noturību, un sekmēt pāreju no aprūpes iestādē uz ģimenē un kopienā balstītu aprūpi”</t>
  </si>
  <si>
    <t>4.1.2.SAM “Veicināt darba ņēmēju, darba devēju un uzņēmumu pielāgošanos pārmaiņām, aktīvu un veselīgu novecošanos, kā arī veicināt veselīgu un labi pielāgotu darba vidi veselības risku novēršanai”</t>
  </si>
  <si>
    <t>4.2.1.SAM “Uzlabot vienlīdzīgu piekļuvi iekļaujošiem un kvalitatīviem pakalpojumiem izglītības, mācību un mūžizglītības jomā, attīstot pieejamu infrastruktūru, tostarp, veicinot noturību izglītošanā un mācībā attālinātā un tiešsaistes režīmā”</t>
  </si>
  <si>
    <t>4.2.2.SAM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t>
  </si>
  <si>
    <t>4.2.3.SAM “Sekmēt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</si>
  <si>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4.2.4.SAM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</si>
  <si>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5. Politikas mērķis</t>
  </si>
  <si>
    <t>4.3.1.SAM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</si>
  <si>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 xml:space="preserve">4.3.2.SAM "Kultūras un tūrisma lomas palielināšana ekonomiskajā attīstībā, sociālajā iekļaušanā un sociālajās inovācijās" </t>
  </si>
  <si>
    <t>4.3.3.SAM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</si>
  <si>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6. Politikas mērķis</t>
  </si>
  <si>
    <t>4.3.4.SAM “Sekmēt aktīvu iekļaušanu, lai veicinātu vienlīdzīgas iespējas, nediskriminēšanu un aktīvu līdzdalību, kā arī uzlabotu nodarbināmību,  jo īpaši attiecībā uz nelabvēlīgā situācijā esošām grupām”</t>
  </si>
  <si>
    <t>4.3.5.SAM "Uzlabot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</si>
  <si>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Kapacitātes stiprināšanas pasākumi - Ceļakarte</t>
  </si>
  <si>
    <t>4.3.6.SAM "Veicināt nabadzības vai sociālās atstumtības riskam pakļauto cilvēku, tostarp vistrūcīgāko un bērnu, sociālo integrāciju"</t>
  </si>
  <si>
    <t>Kapacitātes stiprināšanas pasākumi- KPVIS</t>
  </si>
  <si>
    <t>4.4.1.SAM "Veicināt nabadzības vai sociālās atstumtības riskam pakļauto personu sociālo integrāciju, izmantojot sociālās inovācijas "</t>
  </si>
  <si>
    <t>5.1.1.SAM “Vietējās teritorijas integrētās sociālās, ekonomiskās un vides attīstības un kultūras mantojuma, tūrisma un drošības veicināšana pilsētu funkcionālajās teritorijās”</t>
  </si>
  <si>
    <t>5.2.1.SAM  "Civilās sagatavotības nodrošināšana visu veidu teritorijās"</t>
  </si>
  <si>
    <t>6.1.1. "Dot reģioniem un cilvēkiem iespēju risināt sociālās, ekonomiskās un vides sekas, ko rada pāreja uz klimatneitrālitāti"</t>
  </si>
  <si>
    <t>Administratīvās kapacitātes ceļakartei (TP prioritāte)</t>
  </si>
  <si>
    <t>Capacity building measures (TA)</t>
  </si>
  <si>
    <t>PO1</t>
  </si>
  <si>
    <t>PO2</t>
  </si>
  <si>
    <t>PO5</t>
  </si>
  <si>
    <t>ES fondu finansējuma sadalījums pa intervences kodiem</t>
  </si>
  <si>
    <t>Bio.daudzveid.</t>
  </si>
  <si>
    <t>Politikas mērķa Nr.</t>
  </si>
  <si>
    <t>ES fondu finansējums</t>
  </si>
  <si>
    <t>Intervences laukums</t>
  </si>
  <si>
    <t>ES fonda finansējums</t>
  </si>
  <si>
    <t>Pārbaude</t>
  </si>
  <si>
    <t>Finansējuma veids</t>
  </si>
  <si>
    <t>Teritoriālie sasniegšanas mehānismi</t>
  </si>
  <si>
    <t>ESF+ sekundārās tēmas</t>
  </si>
  <si>
    <t>Dzimumu līdztiesība</t>
  </si>
  <si>
    <t>KODI</t>
  </si>
  <si>
    <t>Intervention field</t>
  </si>
  <si>
    <r>
      <t xml:space="preserve">Coefficient for the calculation of support to </t>
    </r>
    <r>
      <rPr>
        <b/>
        <sz val="8"/>
        <rFont val="Calibri"/>
        <family val="2"/>
        <charset val="186"/>
        <scheme val="minor"/>
      </rPr>
      <t>climate</t>
    </r>
    <r>
      <rPr>
        <sz val="8"/>
        <rFont val="Calibri"/>
        <family val="2"/>
        <charset val="186"/>
        <scheme val="minor"/>
      </rPr>
      <t xml:space="preserve"> change objectives</t>
    </r>
  </si>
  <si>
    <r>
      <t>Coefficient for the calculation of support to</t>
    </r>
    <r>
      <rPr>
        <b/>
        <sz val="8"/>
        <rFont val="Calibri"/>
        <family val="2"/>
        <charset val="186"/>
        <scheme val="minor"/>
      </rPr>
      <t xml:space="preserve"> environmental</t>
    </r>
    <r>
      <rPr>
        <sz val="8"/>
        <rFont val="Calibri"/>
        <family val="2"/>
        <charset val="186"/>
        <scheme val="minor"/>
      </rPr>
      <t xml:space="preserve"> objectives</t>
    </r>
  </si>
  <si>
    <r>
      <rPr>
        <b/>
        <sz val="8"/>
        <rFont val="Calibri"/>
        <family val="2"/>
        <charset val="186"/>
        <scheme val="minor"/>
      </rPr>
      <t>ERAF</t>
    </r>
    <r>
      <rPr>
        <sz val="8"/>
        <rFont val="Calibri"/>
        <family val="2"/>
        <charset val="186"/>
        <scheme val="minor"/>
      </rPr>
      <t xml:space="preserve"> finansējums pa kodiem</t>
    </r>
  </si>
  <si>
    <r>
      <rPr>
        <b/>
        <sz val="8"/>
        <rFont val="Calibri"/>
        <family val="2"/>
        <charset val="186"/>
        <scheme val="minor"/>
      </rPr>
      <t>KF</t>
    </r>
    <r>
      <rPr>
        <sz val="8"/>
        <rFont val="Calibri"/>
        <family val="2"/>
        <charset val="186"/>
        <scheme val="minor"/>
      </rPr>
      <t xml:space="preserve"> finansējums pa kodiem</t>
    </r>
  </si>
  <si>
    <t>ERAF atbalsts klimata mērķiem</t>
  </si>
  <si>
    <t>KF atbalsts klimata mērķiem</t>
  </si>
  <si>
    <t>ERAF atbalsts vides mērķiem</t>
  </si>
  <si>
    <t>KF atbalsts vides mērķiem</t>
  </si>
  <si>
    <t>TPF finansējums klimata mērķiem</t>
  </si>
  <si>
    <t>TPF klimata kodos</t>
  </si>
  <si>
    <t>Biodiversity tracking ERDF</t>
  </si>
  <si>
    <t>Biodiversity tracking CF</t>
  </si>
  <si>
    <t>TABLE 1: CODES FOR THE INTERVENTION FIELD DIMENSION</t>
  </si>
  <si>
    <t>Policy objective 1: A smarter Europe by promoting innovative and smart economic transformation</t>
  </si>
  <si>
    <t>Investment in fixed assets, including research infrastructure,  in micro enterprises directly linked to research and innovation activities</t>
  </si>
  <si>
    <r>
      <t>Investment in fixed assets, including research infrastructure,</t>
    </r>
    <r>
      <rPr>
        <u/>
        <sz val="8"/>
        <rFont val="Calibri"/>
        <family val="2"/>
        <charset val="186"/>
        <scheme val="minor"/>
      </rPr>
      <t xml:space="preserve"> </t>
    </r>
    <r>
      <rPr>
        <sz val="8"/>
        <rFont val="Calibri"/>
        <family val="2"/>
        <charset val="186"/>
        <scheme val="minor"/>
      </rPr>
      <t>in small and medium-sized enterprises (including private research centres) directly linked to research and innovation activities</t>
    </r>
  </si>
  <si>
    <r>
      <rPr>
        <sz val="8"/>
        <color rgb="FF000000"/>
        <rFont val="Calibri"/>
        <family val="2"/>
        <charset val="186"/>
        <scheme val="minor"/>
      </rPr>
      <t>Investment in fixed assets, including research infrastructure, in large enterprises (</t>
    </r>
    <r>
      <rPr>
        <i/>
        <sz val="8"/>
        <color rgb="FF000000"/>
        <rFont val="Calibri"/>
        <family val="2"/>
        <charset val="186"/>
        <scheme val="minor"/>
      </rPr>
      <t>Large enterprises are all enterprises other than SMEs, including small mid-cap
companies.)</t>
    </r>
  </si>
  <si>
    <t>Investment in fixed assets, including research infrastructure in public research centres and higher education directly linked to research and innovation activities</t>
  </si>
  <si>
    <t>Investment in intangible assets in micro enterprises directly linked to research and innovation activities</t>
  </si>
  <si>
    <t>Investment in intangible assets in small and medium-sized enterprises (including private research centres) directly linked to research and innovation activities</t>
  </si>
  <si>
    <t>Investment in intangible assets in large enterprises directly linked to research and innovation activities</t>
  </si>
  <si>
    <t>Investment in intangible assets in public research centres and higher education directly linked to research and innovation activities</t>
  </si>
  <si>
    <t>Research and innovation activities in micro enterprises including networking (industrial research, experimental development, feasibility studies)</t>
  </si>
  <si>
    <t>Research and innovation activities in small and medium-sized enterprises, including networking</t>
  </si>
  <si>
    <t>Research and innovation activities in large enterprises, including networking</t>
  </si>
  <si>
    <t>Research and innovation activities in public research centres, higher education and centres of competence including networking (industrial research, experimental development, feasibility studies)</t>
  </si>
  <si>
    <t>Digitizing SMEs (including e-Commerce, e-Business and networked business processes, digital innovation hubs, living labs, web entrepreneurs and ICT start-ups, B2B)</t>
  </si>
  <si>
    <t>Digitizing large enterprises (including e-Commerce, e-Business and networked business processes, digital innovation hubs, living labs, web entrepreneurs and ICT start-ups, B2B)</t>
  </si>
  <si>
    <r>
      <t>Digitising SMEs or large enterprises (including e-Commerce, e-Business and networked business processes, digital innovation hubs, living labs, web entrepreneurs and ICT start-ups, B2B) compliant with GHG emission reduction or energy efficiency criteria[2]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</si>
  <si>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t>Government ICT solutions, e-services, applications</t>
  </si>
  <si>
    <r>
      <t>Government ICT solutions, e-services, applications compliant with GHG emission reduction or energy efficiency criteria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</si>
  <si>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t>IT services and applications for digital skills and digital inclusion</t>
  </si>
  <si>
    <t>e-Health services and applications (including e-Care, Internet of Things for physical activity and ambient assisted living)</t>
  </si>
  <si>
    <t>Business infrastructure for SMEs (including industrial parks and sites)</t>
  </si>
  <si>
    <t>SME business development and internationalisation, including productive investments</t>
  </si>
  <si>
    <t>Support for large enterprises through financial instruments, including productive investments</t>
  </si>
  <si>
    <t>Skills development for smart specialisation, industrial transition,entrepreneurship and adaptability of enterprises to change</t>
  </si>
  <si>
    <t>Advanced support services for SMEs and groups of SMEs (including management, marketing and design services)</t>
  </si>
  <si>
    <t>Incubation, support to spin offs and spin outs and start ups</t>
  </si>
  <si>
    <t>Support for innovation cluster including between businesses, research organisations and public authorities and business networks primarily benefiting SMEs</t>
  </si>
  <si>
    <t>Innovation processes in SMEs (process, organisational, marketing, co-creation, user and demand driven innovation)</t>
  </si>
  <si>
    <t>Technology transfer and cooperation between enterprises, research centres and higher education sector</t>
  </si>
  <si>
    <t>Research and innovation processes, technology transfer and cooperation between enterprises, research centres and universitie focusing on the low carbon economy, resilience and adaptation to climate change</t>
  </si>
  <si>
    <t>Research and innovation processes, technology transfer and cooperation between enterprises focusing on circular economy</t>
  </si>
  <si>
    <r>
      <t xml:space="preserve">Financing of working capital in SMEs in the form of grants to address emergency situation </t>
    </r>
    <r>
      <rPr>
        <i/>
        <sz val="8"/>
        <rFont val="Calibri"/>
        <family val="2"/>
        <charset val="186"/>
        <scheme val="minor"/>
      </rPr>
      <t>(</t>
    </r>
    <r>
      <rPr>
        <i/>
        <sz val="8"/>
        <color theme="1"/>
        <rFont val="Calibri"/>
        <family val="2"/>
        <charset val="186"/>
        <scheme val="minor"/>
      </rPr>
      <t>This code is only available for use where temporary measures for the use of the ERDF in response to exceptional circumstances are implemented pursuant to Article 5(6) ERDF and CF Regulation.)</t>
    </r>
  </si>
  <si>
    <t>ICT: Very High-Capacity broadband network (backbone/backhaul network)</t>
  </si>
  <si>
    <t>ICT: Very High-Capacity broadband network (access/local loop with a performance equivalent to an optical fibre installation up to the distribution point at the serving location for multi-dwelling premises)</t>
  </si>
  <si>
    <t xml:space="preserve">ICT: Very High-Capacity broadband network (access/local loop with a performance equivalent to an optical fibre installation up to the distribution point at the serving location for homes and business premises) </t>
  </si>
  <si>
    <t xml:space="preserve">ICT: Very High-Capacity broadband network (access/local loop with a performance equivalent to an optical fibre installation up to the base station for advanced wireless communication) </t>
  </si>
  <si>
    <t>ICT: Other types of ICT infrastructure (including large-scale computer resources/equipment, data centres, sensors and other wireless equipment)</t>
  </si>
  <si>
    <r>
      <t xml:space="preserve">ICT: Other types of ICT infrastructure </t>
    </r>
    <r>
      <rPr>
        <i/>
        <sz val="8"/>
        <rFont val="Calibri"/>
        <family val="2"/>
        <charset val="186"/>
        <scheme val="minor"/>
      </rPr>
      <t>(If the objective of the measure is that the activity has to process or collect data to enable greenhouse gas emission reductions that result in demonstrated substantial lifecycle greenhouse gas emissions savings; or if the objective of the measure requires data centres to comply with “European Code of Conduct on Data Centre Energy Efficiency”.)</t>
    </r>
  </si>
  <si>
    <t>Policy objective 2: A greener, low carbon Europe by promoting clean and fair energy transition, green and blue investment, the circular economy, climate adaptation and risk prevention and management</t>
  </si>
  <si>
    <t>Energy efficiency and demonstration projects in SMEs and supporting measures</t>
  </si>
  <si>
    <t>Energy efficiency and demonstration projects in large enterprises and supporting measures</t>
  </si>
  <si>
    <r>
      <t>Energy efficiency and demonstration projects in SMEs or large enterprises and supporting measures compliant with energy efficiency criteria  (</t>
    </r>
    <r>
      <rPr>
        <i/>
        <sz val="8"/>
        <rFont val="Calibri"/>
        <family val="2"/>
        <charset val="186"/>
        <scheme val="minor"/>
      </rPr>
      <t>If the objective of the measure is (a) to achieve, on average, at least a medium-depth level renovation as defined in Commission Recommendation (EU) 2019/786 of 8 May 2019 on building renovation (OJ L 127, 16.5.2019, p. 34) or (b) to achieve, on average, at least a 30 % reduction of direct and indirect greenhouse gas emissions compared to the ex-ante emissions)</t>
    </r>
  </si>
  <si>
    <t>Energy efficiency renovation of existing housing stock, demonstration projects and supporting measures</t>
  </si>
  <si>
    <r>
      <t>Energy efficiency renovation of existing housing stock, demonstration projects and supporting measures compliant with energy efficiency criteria (</t>
    </r>
    <r>
      <rPr>
        <i/>
        <sz val="8"/>
        <rFont val="Calibri"/>
        <family val="2"/>
        <charset val="186"/>
        <scheme val="minor"/>
      </rPr>
      <t>If the objective of the measure is to achieve, on average, at least a medium-depth level renovation as defined in Commission Recommendation (EU) 2019/786. The renovation of buildings is also meant to include infrastructure in the sense of intervention fields 120 to 127.)</t>
    </r>
  </si>
  <si>
    <r>
      <t>Construction of new energy efficient buildings</t>
    </r>
    <r>
      <rPr>
        <i/>
        <sz val="8"/>
        <rFont val="Calibri"/>
        <family val="2"/>
        <charset val="186"/>
        <scheme val="minor"/>
      </rPr>
      <t xml:space="preserve"> (If the objective of the measures concerns the construction of new buildings with a Primary Energy Demand (PED) that is at least 20 % lower than the NZEB requirement (nearly zero-energy building, national directives). The construction of new energy efficient buildings is also meant to include infrastructure in the sense of intervention fields 120 to 127)</t>
    </r>
  </si>
  <si>
    <t>Energy efficiency renovation or energy efficiency measures regarding public infrastructure, demonstration projects and supporting measures</t>
  </si>
  <si>
    <r>
      <t>Energy efficiency renovation or energy efficiency measures regarding public infrastructure, demonstration projects and supporting measures compliant with energy efficiency criteria (</t>
    </r>
    <r>
      <rPr>
        <i/>
        <sz val="8"/>
        <rFont val="Calibri"/>
        <family val="2"/>
        <charset val="186"/>
        <scheme val="minor"/>
      </rPr>
      <t>If the objective of the measure is to achieve, on average (a) at least a medium-depth level renovation as defined in Commission Recommendation (EU) 2019/786 or (b), at least a 30 % reduction of direct and indirect greenhouse gas emissions compared to the ex-ante emissions. The renovation of buildings is also meant to include infrastructure in the sense of intervention fields 120 to 127.)</t>
    </r>
  </si>
  <si>
    <r>
      <t>Support to</t>
    </r>
    <r>
      <rPr>
        <strike/>
        <sz val="8"/>
        <rFont val="Calibri"/>
        <family val="2"/>
        <charset val="186"/>
        <scheme val="minor"/>
      </rPr>
      <t xml:space="preserve"> </t>
    </r>
    <r>
      <rPr>
        <sz val="8"/>
        <rFont val="Calibri"/>
        <family val="2"/>
        <charset val="186"/>
        <scheme val="minor"/>
      </rPr>
      <t>entities that provide services contributing to the low carbon economy and to resilience to climate change including awareness-raising measures</t>
    </r>
  </si>
  <si>
    <t>Renewable energy: wind</t>
  </si>
  <si>
    <t>Renewable energy: solar</t>
  </si>
  <si>
    <r>
      <t xml:space="preserve">Renewable energy: biomass  </t>
    </r>
    <r>
      <rPr>
        <i/>
        <sz val="8"/>
        <rFont val="Calibri"/>
        <family val="2"/>
        <charset val="186"/>
        <scheme val="minor"/>
      </rPr>
      <t>(If the objective of the measure relates to the production of electricity or heat from biomass, in line with Directive (EU) 2018/2001 of the European Parliament and of the Council of 11 December 2018 on the promotion of the use of energy from renewable sources (OJ L 328, 21.12.2018, p. 82).)</t>
    </r>
  </si>
  <si>
    <r>
      <t>Renewable energy: biomass with high GHG savings (</t>
    </r>
    <r>
      <rPr>
        <i/>
        <sz val="8"/>
        <rFont val="Calibri"/>
        <family val="2"/>
        <charset val="186"/>
        <scheme val="minor"/>
      </rPr>
      <t>If the objective of the measure relates to the production of electricity or heat from biomass, in line with Directive (EU) 2018/2001; and if the objective of the measure is to achieve at least 80 % greenhouse gas emission savings at the facility from the use of biomass in relation to the greenhouse gas saving methodology and the relative fossil fuel comparator set out in Annex VI to Directive (EU) 2018/2001. If the objective of the measure relates to the production of biofuel from biomass (excluding food and feed crops), in line with Directive (EU) 2018/2001; and if the objective of the measure is to achieve at least 65 % greenhouse gas emission savings at the facility from the use of biomass for this purpose in relation to the greenhouse gas saving methodology and the relative fossil fuel comparator set out in Annex V to Directive (EU) 2018/2001.)</t>
    </r>
  </si>
  <si>
    <t>Renewable energy: marine</t>
  </si>
  <si>
    <t>Other renewable energy (including geothermal energy)</t>
  </si>
  <si>
    <t>Smart Energy  Systems  (including smart grids and ICT systems) and related storage</t>
  </si>
  <si>
    <t>High efficiency co-generation, district heating and cooling</t>
  </si>
  <si>
    <r>
      <t>High efficiency co-generation, efficient district heating and cooling with low lifecycle emissions (</t>
    </r>
    <r>
      <rPr>
        <i/>
        <sz val="8"/>
        <rFont val="Calibri"/>
        <family val="2"/>
        <charset val="186"/>
        <scheme val="minor"/>
      </rPr>
      <t>This field cannot be used when supporting fossil fuels under point (h) of Article 7(1) ERDF and Cohesion Fund Regulation. In case of high-efficiency cogeneration, if the objective of the measure is to achieve life cycle emissions that are lower than 100gCO2e/kWh or heat/cool produced from waste heat. In the case of district heating/cooling, if the associated infrastructure follows Directive 2012/27/EU of the European Parliament and of the Council of 25 October 2012 on energy efficiency, amending Directives 2009/125/EC and 2010/30/EU and repealing Directives 2004/8/EC and 2006/32/EC (OJ L 315 14.11.2012, p. 1), or the existing infrastructure is refurbished to meet the definition of the efficient district heating and cooling, or the project is an advanced pilot system (control and energy management systems, Internet of Things) or leads to a lower temperature regime in the district heating and cooling system.)</t>
    </r>
  </si>
  <si>
    <t>Replacement of coal-based heating systems by gas-based heating systems for climate mitigation purposes
0 %</t>
  </si>
  <si>
    <t>Distribution and transport of natural gas substituting coal</t>
  </si>
  <si>
    <r>
      <t>Adaptation to climate change measures, prevention and</t>
    </r>
    <r>
      <rPr>
        <strike/>
        <sz val="8"/>
        <rFont val="Calibri"/>
        <family val="2"/>
        <charset val="186"/>
        <scheme val="minor"/>
      </rPr>
      <t xml:space="preserve"> </t>
    </r>
    <r>
      <rPr>
        <sz val="8"/>
        <rFont val="Calibri"/>
        <family val="2"/>
        <charset val="186"/>
        <scheme val="minor"/>
      </rPr>
      <t>management of climate related risks: floods and landslides ( including awareness raising, civil protection and disaster management systems, infrastructures and ecosystem based approaches</t>
    </r>
  </si>
  <si>
    <r>
      <t>Adaptation to climate change measures, prevention</t>
    </r>
    <r>
      <rPr>
        <strike/>
        <sz val="8"/>
        <rFont val="Calibri"/>
        <family val="2"/>
        <charset val="186"/>
        <scheme val="minor"/>
      </rPr>
      <t xml:space="preserve"> </t>
    </r>
    <r>
      <rPr>
        <sz val="8"/>
        <rFont val="Calibri"/>
        <family val="2"/>
        <charset val="186"/>
        <scheme val="minor"/>
      </rPr>
      <t>and management of climate related risks: fires (including awareness raising, civil protection and disaster management systems, infrastructures and ecosystem based approaches</t>
    </r>
  </si>
  <si>
    <r>
      <t>Adaptation to climate change measures, prevention management of climate related risks: others, e.g. storms and drought (including awareness raising, civil protection and disaster management systems,</t>
    </r>
    <r>
      <rPr>
        <b/>
        <u/>
        <sz val="8"/>
        <rFont val="Calibri"/>
        <family val="2"/>
        <charset val="186"/>
        <scheme val="minor"/>
      </rPr>
      <t xml:space="preserve"> </t>
    </r>
    <r>
      <rPr>
        <sz val="8"/>
        <rFont val="Calibri"/>
        <family val="2"/>
        <charset val="186"/>
        <scheme val="minor"/>
      </rPr>
      <t>infrastructures and ecosystem based approaches</t>
    </r>
  </si>
  <si>
    <t>Risk prevention and management of non-climate related natural risks (i.e. earthquakes) and risks linked to human activities (e.g. technological accidents), including awareness raising, civil protection and disaster management systems infrastructures and ecosystem based approaches</t>
  </si>
  <si>
    <t>Provision of water for human consumption (extraction, treatment, storage and distribution infrastructure, efficiency measures, drinking water supply)</t>
  </si>
  <si>
    <r>
      <t xml:space="preserve">Provision of water for human consumption (extraction, treatment, storage and distribution infrastructure, efficiency measures, drinking water supply) compliant with efficiency criteria </t>
    </r>
    <r>
      <rPr>
        <i/>
        <sz val="8"/>
        <rFont val="Calibri"/>
        <family val="2"/>
        <charset val="186"/>
        <scheme val="minor"/>
      </rPr>
      <t>(If the objective of the measure is for the constructed system to have an average energy consumption of &lt;= 0.5 kWh or an Infrastructure Leakage Index (ILI) of &lt;= 1.5, and for the renovation activity to decrease the average energy consumption by more than 20 % or decrease leakage by more than 20 %.</t>
    </r>
    <r>
      <rPr>
        <sz val="8"/>
        <rFont val="Calibri"/>
        <family val="2"/>
        <charset val="186"/>
        <scheme val="minor"/>
      </rPr>
      <t>)</t>
    </r>
  </si>
  <si>
    <t>Water management and water resource conservation (including river basin management, specific climate change adaptation measures, reuse, leakage reduction)</t>
  </si>
  <si>
    <t>Waste water collection and treatment</t>
  </si>
  <si>
    <r>
      <t>Waste water collection and treatment compliant with energy efficiency criteria</t>
    </r>
    <r>
      <rPr>
        <i/>
        <sz val="8"/>
        <rFont val="Calibri"/>
        <family val="2"/>
        <charset val="186"/>
        <scheme val="minor"/>
      </rPr>
      <t xml:space="preserve"> If the objective of the measure for the constructed front-to-end waste water system to have net zero energy use or for the renewal of the front-to-end waste water system to lead to a decreased average energy use by at least 10 % (solely by energy efficiency measures and not by material changes or changes in load)</t>
    </r>
  </si>
  <si>
    <t>Household waste management: prevention, minimisation, sorting, reuse, recycling measures</t>
  </si>
  <si>
    <t>Household waste management: residual waste treatment</t>
  </si>
  <si>
    <t xml:space="preserve">043 dzēsts </t>
  </si>
  <si>
    <t>Commercial, industrial  waste management: prevention, minimisation, sorting, reuse, recycling measures</t>
  </si>
  <si>
    <t>Commercial, industrial waste management: residual and hazardous waste</t>
  </si>
  <si>
    <t>Promoting the use of recycled materials as raw materials</t>
  </si>
  <si>
    <r>
      <t>Use of recycled materials as raw materials compliant with the efficiency criteria (</t>
    </r>
    <r>
      <rPr>
        <i/>
        <sz val="8"/>
        <rFont val="Calibri"/>
        <family val="2"/>
        <charset val="186"/>
        <scheme val="minor"/>
      </rPr>
      <t>If the objective of the measure is to convert at least 50 %, in terms of weight, of the processed separately collected non-hazardous waste into secondary raw materials.)</t>
    </r>
  </si>
  <si>
    <t>Rehabilitation of industrial sites and contaminated land</t>
  </si>
  <si>
    <r>
      <t>Rehabilitation of industrial sites and contaminated land compliant with efficiency criteria (</t>
    </r>
    <r>
      <rPr>
        <i/>
        <sz val="8"/>
        <rFont val="Calibri"/>
        <family val="2"/>
        <charset val="186"/>
        <scheme val="minor"/>
      </rPr>
      <t>If the objective of the measure is to turn industrial sites and contaminated land into a natural carbon sink)</t>
    </r>
  </si>
  <si>
    <t>Support to environmentally-friendly production processes and resource efficiency in SMEs</t>
  </si>
  <si>
    <t>Support to environmentally-friendly production processes and resource efficiency in large enterprises</t>
  </si>
  <si>
    <t>Air quality and noise reduction measures</t>
  </si>
  <si>
    <t>Protection, restoration and sustainable use of Natura 2000 sites</t>
  </si>
  <si>
    <t>Nature and biodiversity protection, natural heritage and resources , green and blue  infrastructure</t>
  </si>
  <si>
    <t>Other measures to reduce greenhouse gas emissions in the area of preservation and restoration of natural areas with high potential for carbon absorption and storage, e.g. by rewetting of moorlands, the capture of landfill gas</t>
  </si>
  <si>
    <r>
      <t xml:space="preserve">Clean urban transport infrastructure </t>
    </r>
    <r>
      <rPr>
        <i/>
        <sz val="8"/>
        <rFont val="Calibri"/>
        <family val="2"/>
        <charset val="186"/>
        <scheme val="minor"/>
      </rPr>
      <t>(Clean urban transport infrastructure refers to infrastructure that enables the operation of zero-emission rolling stock.)</t>
    </r>
  </si>
  <si>
    <r>
      <t xml:space="preserve">Clean urban transport rolling stock </t>
    </r>
    <r>
      <rPr>
        <i/>
        <sz val="8"/>
        <rFont val="Calibri"/>
        <family val="2"/>
        <charset val="186"/>
        <scheme val="minor"/>
      </rPr>
      <t>(Clean urban transport infrastructure refers to infrastructure that enables the operation of zero-emission rolling stock.)</t>
    </r>
  </si>
  <si>
    <t>Cycling infrastructure</t>
  </si>
  <si>
    <t>Digitalisation of urban transport</t>
  </si>
  <si>
    <t>Digitalisation of transport when dedicated in part to GHG emissions reduction: urban transport</t>
  </si>
  <si>
    <r>
      <t xml:space="preserve">Alternative fuels infrastructure </t>
    </r>
    <r>
      <rPr>
        <i/>
        <sz val="8"/>
        <rFont val="Calibri"/>
        <family val="2"/>
        <charset val="186"/>
        <scheme val="minor"/>
      </rPr>
      <t>(If the objective of the measure is in line with Directive (EU) 2018/2001.)</t>
    </r>
  </si>
  <si>
    <t>Policy objective 3: A more connected Europe by enhancing mobility and regional ICT connectivity</t>
  </si>
  <si>
    <r>
      <t xml:space="preserve">Newly built or upgraded motorways and roads - TEN-T core network </t>
    </r>
    <r>
      <rPr>
        <i/>
        <sz val="8"/>
        <rFont val="Calibri"/>
        <family val="2"/>
        <charset val="186"/>
        <scheme val="minor"/>
      </rPr>
      <t>(For intervention fields 087 to 091, intervention fields 081, 082 and 086 can be used for elements of the measures that relate to interventions in alternative fuels, including EV charging, or public transport.)</t>
    </r>
  </si>
  <si>
    <t>Newly built or upgraded  motorways and roads - TEN-T comprehensive network</t>
  </si>
  <si>
    <r>
      <t>Newly built</t>
    </r>
    <r>
      <rPr>
        <b/>
        <u/>
        <sz val="8"/>
        <rFont val="Calibri"/>
        <family val="2"/>
        <charset val="186"/>
        <scheme val="minor"/>
      </rPr>
      <t xml:space="preserve"> </t>
    </r>
    <r>
      <rPr>
        <sz val="8"/>
        <rFont val="Calibri"/>
        <family val="2"/>
        <charset val="186"/>
        <scheme val="minor"/>
      </rPr>
      <t>or upgraded secondary road links to TEN-T road network and nodes</t>
    </r>
  </si>
  <si>
    <r>
      <t>Newly</t>
    </r>
    <r>
      <rPr>
        <b/>
        <u/>
        <sz val="8"/>
        <rFont val="Calibri"/>
        <family val="2"/>
        <charset val="186"/>
        <scheme val="minor"/>
      </rPr>
      <t xml:space="preserve"> </t>
    </r>
    <r>
      <rPr>
        <sz val="8"/>
        <rFont val="Calibri"/>
        <family val="2"/>
        <charset val="186"/>
        <scheme val="minor"/>
      </rPr>
      <t>built or upgraded</t>
    </r>
    <r>
      <rPr>
        <u/>
        <sz val="8"/>
        <rFont val="Calibri"/>
        <family val="2"/>
        <charset val="186"/>
        <scheme val="minor"/>
      </rPr>
      <t xml:space="preserve"> </t>
    </r>
    <r>
      <rPr>
        <sz val="8"/>
        <rFont val="Calibri"/>
        <family val="2"/>
        <charset val="186"/>
        <scheme val="minor"/>
      </rPr>
      <t>other national, regional and local access roads</t>
    </r>
  </si>
  <si>
    <t>Reconstructed or modernised motorways and roads - TEN-T core network</t>
  </si>
  <si>
    <t>Reconstructed or modernised motorways and roads - TEN-T comprehensive network</t>
  </si>
  <si>
    <t>Other reconstructed or modernised roads (motorway, national, regional or local)</t>
  </si>
  <si>
    <t>Digitalisation of transport: road</t>
  </si>
  <si>
    <t>Digitalisation of transport when dedicated in part to GHG emissions reduction: road</t>
  </si>
  <si>
    <t>Newly built  or upgraded railways - TEN-T core network</t>
  </si>
  <si>
    <t>Newly built  or upgraded railways - TEN-T comprehensive network</t>
  </si>
  <si>
    <r>
      <t>Other newly built  or upgraded</t>
    </r>
    <r>
      <rPr>
        <u/>
        <sz val="8"/>
        <rFont val="Calibri"/>
        <family val="2"/>
        <charset val="186"/>
        <scheme val="minor"/>
      </rPr>
      <t xml:space="preserve"> </t>
    </r>
    <r>
      <rPr>
        <sz val="8"/>
        <rFont val="Calibri"/>
        <family val="2"/>
        <charset val="186"/>
        <scheme val="minor"/>
      </rPr>
      <t>railways</t>
    </r>
  </si>
  <si>
    <r>
      <t xml:space="preserve">Other newly or upgraded built railways – electric/zero emission </t>
    </r>
    <r>
      <rPr>
        <i/>
        <sz val="8"/>
        <rFont val="Calibri"/>
        <family val="2"/>
        <charset val="186"/>
        <scheme val="minor"/>
      </rPr>
      <t>(If the objective of the measure relates to electrified trackside and associated subsystems or if there is a plan for electrification or it will be fit for use by zero tailpipe emission trains within 10 years.)</t>
    </r>
  </si>
  <si>
    <r>
      <t xml:space="preserve">Reconstructed or </t>
    </r>
    <r>
      <rPr>
        <strike/>
        <sz val="8"/>
        <rFont val="Calibri"/>
        <family val="2"/>
        <charset val="186"/>
        <scheme val="minor"/>
      </rPr>
      <t xml:space="preserve"> </t>
    </r>
    <r>
      <rPr>
        <sz val="8"/>
        <rFont val="Calibri"/>
        <family val="2"/>
        <charset val="186"/>
        <scheme val="minor"/>
      </rPr>
      <t>modernised railways - TEN-T core network</t>
    </r>
  </si>
  <si>
    <t>Reconstructed or modernised  railways - TEN-T comprehensive network</t>
  </si>
  <si>
    <t>Other reconstructed or  modernised  railways</t>
  </si>
  <si>
    <r>
      <t>Other reconstructed or modernised railways – electric/zero emission (</t>
    </r>
    <r>
      <rPr>
        <i/>
        <sz val="8"/>
        <rFont val="Calibri"/>
        <family val="2"/>
        <charset val="186"/>
        <scheme val="minor"/>
      </rPr>
      <t>Also applies to bi-mode trains</t>
    </r>
    <r>
      <rPr>
        <sz val="8"/>
        <rFont val="Calibri"/>
        <family val="2"/>
        <charset val="186"/>
        <scheme val="minor"/>
      </rPr>
      <t>)</t>
    </r>
  </si>
  <si>
    <t>Digitalisation of transport: rail</t>
  </si>
  <si>
    <t>European Rail Traffic Management System (ERTMS)</t>
  </si>
  <si>
    <t>Mobile rail assets</t>
  </si>
  <si>
    <t>Mobile zero emission/electric powered [16] rail assets (Also applies to bi-mode trains)</t>
  </si>
  <si>
    <t>Multimodal transport (TEN-T)</t>
  </si>
  <si>
    <t>Multimodal transport (not urban)</t>
  </si>
  <si>
    <t>Seaports (TEN-T)</t>
  </si>
  <si>
    <t>Seaports (TEN-T) excluding facilities dedicated to transport of fossil fuels0</t>
  </si>
  <si>
    <t>Other seaports</t>
  </si>
  <si>
    <t>Other seaports excluding facilities dedicated to transport of fossil fuels</t>
  </si>
  <si>
    <t>Inland waterways and ports (TEN-T)</t>
  </si>
  <si>
    <t>Inland waterways and ports (TEN-T) excluding facilities dedicated to transport of fossil fuels</t>
  </si>
  <si>
    <t>Inland waterways and ports (regional and local)</t>
  </si>
  <si>
    <t>Inland waterways and ports (regional and local) excluding facilities dedicated to transport of fossil fuels</t>
  </si>
  <si>
    <t>Security, safety and air traffic management systems, for existing airports</t>
  </si>
  <si>
    <t>Digitising transport: other transport modes</t>
  </si>
  <si>
    <t>Digitising transport when dedicated in part to GHG emissions reduction: other transport modes</t>
  </si>
  <si>
    <t>Policy objective 4: A more social Europe by implementing the European Pillar of Social Rights</t>
  </si>
  <si>
    <t xml:space="preserve">Infrastructure for early childhood education and care </t>
  </si>
  <si>
    <t>Infrastructure for primary and secondary education</t>
  </si>
  <si>
    <t>Infrastructure for tertiary education</t>
  </si>
  <si>
    <t>Infrastructure for vocational education and training and adult learning</t>
  </si>
  <si>
    <t>Housing infrastructure for migrants, refugees and persons under or applying for international protection</t>
  </si>
  <si>
    <t>Housing infrastructure (other than for migrants, refugees and persons under or applying for international protection)</t>
  </si>
  <si>
    <t>Other social infrastructure contributing to social inclusion in the community</t>
  </si>
  <si>
    <t>Health infrastructure</t>
  </si>
  <si>
    <t>Health equipment</t>
  </si>
  <si>
    <t>Health mobile assets</t>
  </si>
  <si>
    <t>Critical equipment and supplies necessary to address emergency situation</t>
  </si>
  <si>
    <t>Digitalisation in health care</t>
  </si>
  <si>
    <t>Temporary reception infrastructure for migrants, refugees and persons under or applying for international protection</t>
  </si>
  <si>
    <t>Measures to improve access to employment</t>
  </si>
  <si>
    <t>Measures to promote access to employment of long-term unemployed</t>
  </si>
  <si>
    <t xml:space="preserve">Specific support for youth employment and socio-economic integration of young people </t>
  </si>
  <si>
    <t xml:space="preserve">Support for self-employment and business start-up </t>
  </si>
  <si>
    <t xml:space="preserve">Support for social economy and social enterprises </t>
  </si>
  <si>
    <t xml:space="preserve">Measures to modernise and strengthen labour market institutions and services to assess and anticipate skills needs and to ensure timely and tailor-made assistance </t>
  </si>
  <si>
    <t xml:space="preserve">Support for labour market matching and transitions </t>
  </si>
  <si>
    <t xml:space="preserve">Support for labour mobility </t>
  </si>
  <si>
    <t xml:space="preserve">Measures to promote women’s labour market participation and reducing gender-based segregation in the labour market </t>
  </si>
  <si>
    <t xml:space="preserve">Measures promoting work-life balance, including access to childcare and care for dependent persons </t>
  </si>
  <si>
    <t>Measures for a healthy and well–adapted working environment addressing health risks, including promotion of physical activity</t>
  </si>
  <si>
    <t>Support for the development of digital skills</t>
  </si>
  <si>
    <t>145a</t>
  </si>
  <si>
    <t>Atbalsts prasmju attīstīšanai vai piekļuvei nodarbinātībai digitālo tehnoloģiju, dziļo tehnoloģiju inovācijas, biotehnoloģiju un aizsardzības tehnoloģiju jomā</t>
  </si>
  <si>
    <t>Support for adaptation of workers, enterprises and entrepreneurs to change</t>
  </si>
  <si>
    <t>Measures encouraging active and healthy ageing</t>
  </si>
  <si>
    <t>Support for early childhood education and care (excluding infrastructure)</t>
  </si>
  <si>
    <t>Support for primary to secondary education (excluding infrastructure)</t>
  </si>
  <si>
    <t>Support for tertiary education (excluding infrastructure)</t>
  </si>
  <si>
    <t>Support for adult education (excluding infrastructure)</t>
  </si>
  <si>
    <t>Measures to promote equal opportunities and active participation in society</t>
  </si>
  <si>
    <t xml:space="preserve">Pathways to integration and re-entry into employment for disadvantaged people </t>
  </si>
  <si>
    <t>Measures to improve access of marginalised groups such as the Roma to education, employment and to promote their social inclusion</t>
  </si>
  <si>
    <t>Support to the civil society working with marginalised communities such as the Roma</t>
  </si>
  <si>
    <t>Specific actions to increase participation of third-country nationals in employment</t>
  </si>
  <si>
    <t>Measures for the social integration of third-country nationals</t>
  </si>
  <si>
    <t>Measures to enhancing the equal and timely access to quality, sustainable and affordable services</t>
  </si>
  <si>
    <t>Measures to enhancing the delivery of family and community-based care services</t>
  </si>
  <si>
    <t>Measures to improve the accessibility, effectiveness and resilience of healthcare systems (excluding infrastructure)</t>
  </si>
  <si>
    <t>Measures to improve access to long-term care (excluding infrastructure)</t>
  </si>
  <si>
    <t>Measures to modernise social protection systems, including promoting access to social protection</t>
  </si>
  <si>
    <t>Addressing material deprivation through food and/or material assistance to the most deprived, including accompanying measures</t>
  </si>
  <si>
    <t>Policy objective 5: A Europe closer to citizens by fostering the sustainable and integrated development of all types of territories and local initiatives</t>
  </si>
  <si>
    <r>
      <t xml:space="preserve">Protection, development and promotion of public tourism assets and </t>
    </r>
    <r>
      <rPr>
        <strike/>
        <sz val="8"/>
        <rFont val="Calibri"/>
        <family val="2"/>
        <charset val="186"/>
        <scheme val="minor"/>
      </rPr>
      <t xml:space="preserve"> </t>
    </r>
    <r>
      <rPr>
        <sz val="8"/>
        <rFont val="Calibri"/>
        <family val="2"/>
        <charset val="186"/>
        <scheme val="minor"/>
      </rPr>
      <t>tourism services</t>
    </r>
  </si>
  <si>
    <t>Protection, development and promotion of cultural heritage and cultural services</t>
  </si>
  <si>
    <t>Protection, development and promotion of natural heritage and eco-tourism other than Natura 2000 sites</t>
  </si>
  <si>
    <t>Physical, economic and social regeneration and security of public spaces</t>
  </si>
  <si>
    <t>Territorial developement initiatives, including preparation of territorial strategies</t>
  </si>
  <si>
    <t>Other codes related to policy objectives 1-5</t>
  </si>
  <si>
    <t>Improve the capacity of programme authorities and bodies linked to the implementation of the Funds</t>
  </si>
  <si>
    <t>Enhancing cooperation with partners both within and outside the Member State</t>
  </si>
  <si>
    <t>Cross-financing under the ERDF (support to ESF-type actions necessary for the implementation of the ERDF part of the operation and directly linked to it)</t>
  </si>
  <si>
    <t>Enhancing institutional capacity of public authorities and stakeholders to implement territorial cooperation projects and initiatives in a cross-border, transnational, maritime and inter-regional context</t>
  </si>
  <si>
    <t>Interreg: border crossing management and mobility and migration management</t>
  </si>
  <si>
    <t>Outermost regions: compensation of any additional costs due to accessibility deficit and territorial fragmentation</t>
  </si>
  <si>
    <t>Outermost regions: specific action to compensate additional costs due to size market factors</t>
  </si>
  <si>
    <t>Outermost regions: support to compensate additional costs due to climate conditions and relief difficulties</t>
  </si>
  <si>
    <t>Outermost regions: airports</t>
  </si>
  <si>
    <t>Information and communication</t>
  </si>
  <si>
    <t>Preparation, implementation, monitoring and control</t>
  </si>
  <si>
    <t>Evaluation and studies, data collection</t>
  </si>
  <si>
    <t>Reinforcement of the capacity of Member State authorities, beneficiaries and relevant partners</t>
  </si>
  <si>
    <t>Support for the development of skills or access to employment in deep and digital technologies, biotechnologies.</t>
  </si>
  <si>
    <t>145b</t>
  </si>
  <si>
    <t>Support for the development of skills or access to employment in clean technologies.</t>
  </si>
  <si>
    <t>Productive investments in large enterprises linked primarily to clean technologies.</t>
  </si>
  <si>
    <t>Productive investments in SMEs linked primarily to clean technologies.</t>
  </si>
  <si>
    <t>Productive investments in large enterprises linked primarily to biotechnologies.</t>
  </si>
  <si>
    <t>Productive investments in SMEs linked primarily to biotechnologies.</t>
  </si>
  <si>
    <t xml:space="preserve">Productive investments in large enterprises linked primarily to deep and digital technologies. </t>
  </si>
  <si>
    <t xml:space="preserve">Productive investments in SMEs linked primarily to deep and digital technologies.  </t>
  </si>
  <si>
    <t>Ienesīgas investīcijas lielos uzņēmumos aizsardzības un divējāda lietojuma tehnoloģiju jomā</t>
  </si>
  <si>
    <t>Ienesīgas investīcijas MVU aizsardzības un divējāda lietojuma tehnoloģiju jomā</t>
  </si>
  <si>
    <t>Enerģijas starpsavienotāji un saistītā pārvades, sadales, uzkrāšanas un atbalsta infrastruktūra</t>
  </si>
  <si>
    <t>Kritiski svarīgās infrastruktūras aizsardzība</t>
  </si>
  <si>
    <t>Aizsardzības infrastruktūra un divējāda lietojuma infrastruktūras būvniecība un modernizācija, citstarp militārās mobilitātes veicināšanai</t>
  </si>
  <si>
    <t>Finansējuma veidi</t>
  </si>
  <si>
    <t>Grant</t>
  </si>
  <si>
    <t>Jābūt</t>
  </si>
  <si>
    <t>dzēsts</t>
  </si>
  <si>
    <t>Grant under conditions (fully or partially repayable grants)</t>
  </si>
  <si>
    <t>Support through financial instruments: equity or quasi-equity</t>
  </si>
  <si>
    <t xml:space="preserve">Support through financial instruments: loan </t>
  </si>
  <si>
    <t xml:space="preserve">Support through financial instruments: guarantee </t>
  </si>
  <si>
    <t>Support through financial instruments: grants within a financial instrument operation</t>
  </si>
  <si>
    <t>% EK rēķina pret kop. Fin. Ar TP</t>
  </si>
  <si>
    <t>Prize</t>
  </si>
  <si>
    <t>ERAF (jābūt 30%)</t>
  </si>
  <si>
    <t>KF (jābūt 37%)</t>
  </si>
  <si>
    <t>Teiroritālie sasniegšanas mehānismi</t>
  </si>
  <si>
    <t>ITI focused on sustainable urban development</t>
  </si>
  <si>
    <t>Urban neighbourhoods</t>
  </si>
  <si>
    <t>x</t>
  </si>
  <si>
    <r>
      <t xml:space="preserve">Cities, towns, suburbs </t>
    </r>
    <r>
      <rPr>
        <b/>
        <u/>
        <sz val="8"/>
        <color theme="1"/>
        <rFont val="Calibri"/>
        <family val="2"/>
        <charset val="186"/>
        <scheme val="minor"/>
      </rPr>
      <t>and connected rural areas</t>
    </r>
  </si>
  <si>
    <t>Functional urban areas</t>
  </si>
  <si>
    <t>Rural areas</t>
  </si>
  <si>
    <t>Susteinable urban development</t>
  </si>
  <si>
    <t>Mountainous areas</t>
  </si>
  <si>
    <t>Islands and coastal areas</t>
  </si>
  <si>
    <t>Rural and sparsely populated areas</t>
  </si>
  <si>
    <t>PO5 19.kods</t>
  </si>
  <si>
    <t>Other types of territories targeted</t>
  </si>
  <si>
    <t>CLLD focused on sustainable urban development</t>
  </si>
  <si>
    <t>Cities, towns, suburbs and connected rural areas</t>
  </si>
  <si>
    <t xml:space="preserve">Rural areas </t>
  </si>
  <si>
    <t>18.kods</t>
  </si>
  <si>
    <t>19.kods</t>
  </si>
  <si>
    <t>Rural and  sparsely populated areas</t>
  </si>
  <si>
    <t>Other type of territorial tool focused on sustainable urban development</t>
  </si>
  <si>
    <t>Cities, towns and suburbs</t>
  </si>
  <si>
    <t>Sparsely populated areas</t>
  </si>
  <si>
    <t>Cities, towns and suburbs (ex 42)</t>
  </si>
  <si>
    <t>Other types of territories targeted (ex 47)</t>
  </si>
  <si>
    <t>No territorial targeting (ex 48)</t>
  </si>
  <si>
    <t>Coefficient for the calculation of support to climate change objectives</t>
  </si>
  <si>
    <t>Contributing to green skills and jobs and the green economy</t>
  </si>
  <si>
    <t>Developing digital skills and jobs</t>
  </si>
  <si>
    <t>Investing in research and innovation and smart specialisation</t>
  </si>
  <si>
    <t>Investing in small and medium-sized enterprises (SMEs)</t>
  </si>
  <si>
    <t>Non-discrimination</t>
  </si>
  <si>
    <t xml:space="preserve">Adressing child poverty </t>
  </si>
  <si>
    <t>Capacity building of social partners</t>
  </si>
  <si>
    <t>Capacity building of the civil society organisations</t>
  </si>
  <si>
    <t>Not applicable</t>
  </si>
  <si>
    <t>Adressing challenges identified in the European Semester* [*Including in their national reform programmes as well as in the relevant country-specific recommendations (adopted in accordance with Article 121(2) TFEU and Article 148(4) TFEU.]</t>
  </si>
  <si>
    <t>Prasmju un nodarbinātības veicināšana digitālo tehnoloģiju un dziļo tehnoloģiju inovāciju, tīru un resursefektīvu tehnoloģiju, biotehnoloģiju un aizsardzības tehnoloģiju jomā</t>
  </si>
  <si>
    <t>TABLE 6bis: CODES FOR ESF+/ERDF/ CF/ JTF GENDER EQUALITY DIMENSION</t>
  </si>
  <si>
    <t>ESF+/ERDF/ CF/ JTF gender equality dimension</t>
  </si>
  <si>
    <t>Coefficient for the calculation of support to gender equality</t>
  </si>
  <si>
    <t>Gender targeting</t>
  </si>
  <si>
    <t>Gender mainstreaming</t>
  </si>
  <si>
    <t xml:space="preserve"> Gender neutral</t>
  </si>
  <si>
    <t>ERDF THEMATIC CONCENTRATION</t>
  </si>
  <si>
    <t>PO</t>
  </si>
  <si>
    <t>In Programme with amendments</t>
  </si>
  <si>
    <t>In Regulation</t>
  </si>
  <si>
    <t>Reserve (EUR)</t>
  </si>
  <si>
    <t>ESF+ THEMATIC CONCENTRATION</t>
  </si>
  <si>
    <t>Areas of Thematic Concentration</t>
  </si>
  <si>
    <t>for the social inclusion policy area</t>
  </si>
  <si>
    <t xml:space="preserve">to support the most deprived persons </t>
  </si>
  <si>
    <t>In ESF+Programme (MoW)</t>
  </si>
  <si>
    <r>
      <t xml:space="preserve">CONTRIBUTION TO CLIMATE OBJECTIVES </t>
    </r>
    <r>
      <rPr>
        <sz val="8"/>
        <color rgb="FF000000"/>
        <rFont val="Calibri"/>
        <family val="2"/>
        <charset val="186"/>
        <scheme val="minor"/>
      </rPr>
      <t>(CODES OF INTERVENTION)</t>
    </r>
  </si>
  <si>
    <t>Fund</t>
  </si>
  <si>
    <t>TRANSFERS BETWEEN FUNDS</t>
  </si>
  <si>
    <t>In MFF Envelope for Latvia</t>
  </si>
  <si>
    <t>Transfer cumulatively vs allocation for Latvia</t>
  </si>
  <si>
    <t>ESF+ (inc. separate ESF+ Programme of MoW)</t>
  </si>
  <si>
    <t>RE-ALLOCATION BETWEEN POLICY OBJECTIVES</t>
  </si>
  <si>
    <t>Currently in Programme</t>
  </si>
  <si>
    <t>Proposed amendments</t>
  </si>
  <si>
    <t>Transfers</t>
  </si>
  <si>
    <t>TOTAL</t>
  </si>
  <si>
    <t>Grand total</t>
  </si>
  <si>
    <t>*without.TA flat rate amount</t>
  </si>
  <si>
    <t>ALTUM, Sabiedrības integrācijas fonds (SIF)</t>
  </si>
  <si>
    <t xml:space="preserve">1) Publisko IS atvēršana izmantošanai privātajam sektoram, attīstot valsts pārvaldes un pašvaldību platformas, kas nodrošina datu apmaiņas, pakalpojumu digitalizācijas un procesu automatizācijas atbalsta infrastruktūru, t.sk. izveidojot reāllaika atvērto un kopīgi izmantojamo datu saskarņu platformas digitālo ekosistēmu, attīstot pakalpojumu automatizācijas risinājumus, lai veicinātu ekonomikas digitalizāciju un jaunu, dzīves situācijās balstītu, proaktīvu, inovatīvu privātā un publiskā sektora, tai skaitā biedrību un nodibinājumu un sociālo uzņēmumu pakalpojumu veidošanu.
2) Valsts pārvaldes un pašvaldību IS jaunu, uz lietotājiem orientētu funkcionalitāšu attīstība un datu apmaiņas un pakalpojumu saskarņu atvēršana integrācijai privātā sektora risinājumos, ievērojot privātā sektora pieprasījumu un iedzīvotāju vajadzības. 
3)Dabīgo valodu tehnoloģisko risinājumu, kas balstīti mākslīgā intelekta un mašīnmācīšanās tehnoloģijās, spēju attīstība, integrācija un izmantošanas veicināšana valsts platformās, informācijas sistēmās un pakalpojumos,  tai skaitā metodiskā un koordinējošā atbalsta sniegšana, ietverot atbalsta sniegšanu jaunu ideju prototipēšanas iniciatīvām, monitoringa ietvara izstrāde un novērtējumu īstenošana, kā arī atbalsts mākslīgā intelekta regulatīvā ietvara un saistīto tiesību aktu prasību piemērošanā publiskajā un privātajā sektorā.  
4) Koplietošanas platformu darbināšanai nepieciešamās IKT infrastruktūras attīstība. Izveidoto valsts pārvaldes un pašvaldību koplietošanas platformu, kā arī citu šī SAM ietvaros izveidoto/pilnveidoto risinājumu lietotāju un administratoru apmācība. 
5)Datu atvēršana un koplietošana ar privāto sektoru, datu analītikas un datos balstītu lēmumu procesu ieviešanas atbalsts – saistīto atvērto datu ekosistēmas un datu garantētas piegādes pakalpojuma izveide un ieviešana, datu kopu ar augstu pievienoto vērtību atvēršana. Tautsaimniecības dalībnieku rīcībā esošo datu pieejamības nodrošināšana kopīgai izmantošanai tautsaimniecības digitālajai transformācijai, t.sk. datu analītikas spēju attīstība publiskajā sektorā. Pakalpojumu digitalizācijas atbalsta infrastruktūras un valsts pārvaldes un pašvaldību sistēmu sadarbspējas pilnveide datu atvēršanai un pieejamībai komercsektoram, nodrošinot to kopīgu izmantošanu tautsaimniecības digitālajai transformācijai. IKT iespēju, t.sk. atvērto datu izmantošanas veicināšana.
6) Uz tautsaimniecības digitālo transformāciju vērstu publisko pakalpojumu sniegšanas procesu pārveide un pakalpojumu izveide un attīstīšana, izmantojot inovatīvas tehnoloģijas un pieejas, t.sk. valsts pārvaldes koplietošanas platformas, mākslīgā intelekta un mašīnmācīšanās risinājumus, kā arī ieviešot datos balstītas prognozēšanas un lēmumu pieņemšanas pieeju pakalpojumu un procesu pāvaldībā un nodrošinot pilnvērtīgu informācijas vienreizes principa īstenošanu un radot iespēju procesu automatizācijai komercsektora dalībniekiem.
7) Pakalpojumu digitālās infrastruktūras pilnveidošana, pielāgojot to pārrobežu pakalpojumu sniegšanai atbilstoši vienotās digitālās vārtejas prasībām, kā arī digitālo pakalpojumu piekļūstamības uzlabojumi. Komersantiem un iedzīvotājiem paredzēto valsts pārvaldes pakalpojumu pārveide pārrobežu pieejamības un sadarbspējas nodrošināšanai, procedūru vienkāršošanai, kā arī lietojamības piekļūstamības uzlabojumiem. 
8)Valsts pārvaldes jomu (domēnu) un attīstāmo risinājumu arhitektūru projektēšana, attīstība, koordinēšana un pārvaldība atbilstoši Eiropas sadarbspējas satvara (EIF) principiem un ieteikumiem, nodrošinot valsts pakalpojumu un IKT risinājumu harmonizētu iekļaušanos kopējā valsts IKT mērķarhitektūrā, kā arī metodisko, juridisko, atbilstības un lietojamības prasību ievērošanu. Lai izvairītos no arhitektūras ierobežojumu radītām sadarbspējas, veiktspējas un izmaiņu neiespējamības problēmām, projektu īstenošanas ietvaros jāveic domēnu arhitektūras projektēšana un jānodrošina attīstāmo risinājumu arhitektūru iekļaušanās domēnu arhitektūrās.
9) Koplietošanas platformu pakalpojumu integrācija platformu lietotāju, t.sk. uzņēmumu informācijas sistēmās veicināšanai. 10) Vienoto valsts un pašvaldību klientu apkalpošanas centru tīkla un vienoto konsultāciju dienestu pakalpojumu pilnveidošana, t.sk. to nodrošināšanai nepieciešamo IKT rīku un procesu pārveide.
</t>
  </si>
  <si>
    <t>Faktiskais MK apstiprināšana datums/ plānotais gads/ ceturksnis</t>
  </si>
  <si>
    <t>Atlases statuss/ atlases datums/ plānotais ceturksnis</t>
  </si>
  <si>
    <t>DATI uz 10.06.2026.</t>
  </si>
  <si>
    <t>Saite uz likumi.lv pēc MK not. apst.</t>
  </si>
  <si>
    <t>"Development of railway infrastructure and improvement of energy efficiency in public passenger transport</t>
  </si>
  <si>
    <t>Implementation of a solution for detecting, identifying, tracking and countering unmanned aerial vehicles</t>
  </si>
  <si>
    <t>Improve efficient connections in Daugavpils city and Latgale region by rebuilding the Unity Bridge in Daugavpils</t>
  </si>
  <si>
    <t>Increasing cybersecurity of ICT solutions and services</t>
  </si>
  <si>
    <t>Administrative capacity roadmap (TP priority)</t>
  </si>
  <si>
    <t>Development of KPVIS (TP priority)</t>
  </si>
  <si>
    <t>Capacity building measures - Administrative capacity roadmap</t>
  </si>
  <si>
    <t>Capacity building measures - Development of the Cohesion Policy Funds Management Information System</t>
  </si>
  <si>
    <t>0*</t>
  </si>
  <si>
    <t>* 2.1.3.3. 2.kārta - visa atlases kārta tiek finansēta no valsts budžta finansējuma izmantojot iespēju EK deklarēt lielāku apjomu</t>
  </si>
  <si>
    <t>24-TA-3298</t>
  </si>
  <si>
    <t>Nav vēl MKN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</si>
</sst>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000000"/>
    <numFmt numFmtId="165" formatCode="0.0%"/>
    <numFmt numFmtId="166" formatCode="0.000%"/>
    <numFmt numFmtId="167" formatCode="0.0000000000000%"/>
  </numFmts>
  <fonts count="39">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i/>
      <sz val="8"/>
      <color theme="0" tint="-0.499984740745262"/>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i/>
      <sz val="8"/>
      <name val="Calibri"/>
      <family val="2"/>
      <charset val="186"/>
      <scheme val="minor"/>
    </font>
    <font>
      <sz val="8"/>
      <color rgb="FF000000"/>
      <name val="Calibri"/>
      <family val="2"/>
      <charset val="186"/>
      <scheme val="minor"/>
    </font>
    <font>
      <strike/>
      <sz val="8"/>
      <color rgb="FF000000"/>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b/>
      <u/>
      <sz val="8"/>
      <name val="Calibri"/>
      <family val="2"/>
      <charset val="186"/>
      <scheme val="minor"/>
    </font>
    <font>
      <sz val="8"/>
      <color theme="0"/>
      <name val="Calibri"/>
      <family val="2"/>
      <charset val="186"/>
      <scheme val="minor"/>
    </font>
    <font>
      <u/>
      <sz val="8"/>
      <color theme="10"/>
      <name val="Calibri"/>
      <family val="2"/>
      <charset val="186"/>
      <scheme val="minor"/>
    </font>
    <font>
      <b/>
      <sz val="8"/>
      <color rgb="FF000000"/>
      <name val="Calibri"/>
      <family val="2"/>
      <charset val="186"/>
      <scheme val="minor"/>
    </font>
    <font>
      <u/>
      <sz val="8"/>
      <name val="Calibri"/>
      <family val="2"/>
      <charset val="186"/>
      <scheme val="minor"/>
    </font>
    <font>
      <i/>
      <sz val="8"/>
      <color theme="1"/>
      <name val="Calibri"/>
      <family val="2"/>
      <charset val="186"/>
      <scheme val="minor"/>
    </font>
    <font>
      <b/>
      <u/>
      <sz val="8"/>
      <color theme="1"/>
      <name val="Calibri"/>
      <family val="2"/>
      <charset val="186"/>
      <scheme val="minor"/>
    </font>
    <font>
      <u/>
      <sz val="8"/>
      <color theme="1"/>
      <name val="Calibri"/>
      <family val="2"/>
      <charset val="186"/>
      <scheme val="minor"/>
    </font>
    <font>
      <b/>
      <sz val="8"/>
      <color rgb="FF00B050"/>
      <name val="Calibri"/>
      <family val="2"/>
      <charset val="186"/>
      <scheme val="minor"/>
    </font>
    <font>
      <sz val="8"/>
      <color rgb="FF00B050"/>
      <name val="Calibri"/>
      <family val="2"/>
      <charset val="186"/>
      <scheme val="minor"/>
    </font>
    <font>
      <sz val="8"/>
      <name val="Calibri"/>
      <family val="2"/>
      <scheme val="minor"/>
    </font>
    <font>
      <b/>
      <sz val="8"/>
      <name val="Calibri"/>
      <family val="2"/>
      <scheme val="minor"/>
    </font>
    <font>
      <sz val="8"/>
      <name val="Calibri"/>
      <family val="2"/>
    </font>
    <font>
      <u/>
      <sz val="7"/>
      <color theme="10"/>
      <name val="Calibri "/>
      <charset val="186"/>
    </font>
    <font>
      <u/>
      <sz val="7"/>
      <color rgb="FF0563C1"/>
      <name val="Calibri "/>
      <charset val="186"/>
    </font>
    <font>
      <u/>
      <sz val="7"/>
      <color theme="10"/>
      <name val="Calibri "/>
    </font>
    <font>
      <i/>
      <sz val="8"/>
      <color rgb="FF000000"/>
      <name val="Calibri"/>
      <family val="2"/>
      <charset val="186"/>
      <scheme val="minor"/>
    </font>
    <font>
      <b/>
      <sz val="14"/>
      <color theme="1"/>
      <name val="Calibri"/>
      <family val="2"/>
      <charset val="186"/>
      <scheme val="minor"/>
    </font>
    <font>
      <b/>
      <sz val="10"/>
      <name val="Calibri"/>
      <family val="2"/>
      <charset val="186"/>
      <scheme val="minor"/>
    </font>
  </fonts>
  <fills count="2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2"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right style="dotted">
        <color indexed="64"/>
      </right>
      <top/>
      <bottom style="dotted">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cellStyleXfs>
  <cellXfs count="415">
    <xf numFmtId="0" fontId="0" fillId="0" borderId="0" xfId="0"/>
    <xf numFmtId="0" fontId="5" fillId="0" borderId="0" xfId="0" applyFont="1" applyAlignment="1">
      <alignment horizontal="left" vertical="top"/>
    </xf>
    <xf numFmtId="0" fontId="4" fillId="0" borderId="0" xfId="0" applyFont="1" applyAlignment="1">
      <alignment horizontal="center" vertical="center"/>
    </xf>
    <xf numFmtId="0" fontId="4" fillId="0" borderId="0" xfId="0" applyFont="1"/>
    <xf numFmtId="0" fontId="5" fillId="0" borderId="0" xfId="0" applyFont="1"/>
    <xf numFmtId="0" fontId="5" fillId="0" borderId="0" xfId="0" applyFont="1" applyAlignment="1">
      <alignment horizontal="center" vertical="top"/>
    </xf>
    <xf numFmtId="0" fontId="5" fillId="0" borderId="0" xfId="0" applyFont="1" applyAlignment="1">
      <alignment horizontal="center"/>
    </xf>
    <xf numFmtId="0" fontId="6" fillId="0" borderId="0" xfId="0" applyFont="1" applyAlignment="1">
      <alignment horizontal="center" vertical="top"/>
    </xf>
    <xf numFmtId="0" fontId="3" fillId="0" borderId="0" xfId="0" applyFont="1" applyAlignment="1">
      <alignment horizontal="center"/>
    </xf>
    <xf numFmtId="0" fontId="4" fillId="0" borderId="1" xfId="0" applyFont="1" applyBorder="1"/>
    <xf numFmtId="0" fontId="6" fillId="0" borderId="0" xfId="0" applyFont="1" applyAlignment="1">
      <alignment horizontal="center" vertical="top" wrapText="1"/>
    </xf>
    <xf numFmtId="3" fontId="5" fillId="0" borderId="0" xfId="0" applyNumberFormat="1" applyFont="1" applyAlignment="1">
      <alignment horizontal="center" vertical="top"/>
    </xf>
    <xf numFmtId="0" fontId="9" fillId="0" borderId="0" xfId="0" applyFont="1" applyAlignment="1">
      <alignment horizontal="center" vertical="top"/>
    </xf>
    <xf numFmtId="3" fontId="9" fillId="0" borderId="0" xfId="0" applyNumberFormat="1" applyFont="1" applyAlignment="1">
      <alignment horizontal="center" vertical="top"/>
    </xf>
    <xf numFmtId="0" fontId="3"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8" fillId="0" borderId="0" xfId="0" applyFont="1" applyAlignment="1">
      <alignment horizontal="left" vertical="top"/>
    </xf>
    <xf numFmtId="3" fontId="7" fillId="0" borderId="0" xfId="0" applyNumberFormat="1" applyFont="1" applyAlignment="1">
      <alignment horizontal="center" vertical="center" wrapText="1"/>
    </xf>
    <xf numFmtId="3" fontId="5" fillId="0" borderId="0" xfId="0" applyNumberFormat="1" applyFont="1" applyAlignment="1">
      <alignment horizontal="center"/>
    </xf>
    <xf numFmtId="3" fontId="5" fillId="0" borderId="0" xfId="0" applyNumberFormat="1" applyFont="1"/>
    <xf numFmtId="3" fontId="3" fillId="0" borderId="0" xfId="0" applyNumberFormat="1" applyFont="1" applyAlignment="1">
      <alignment horizontal="center"/>
    </xf>
    <xf numFmtId="3" fontId="6" fillId="0" borderId="0" xfId="0" applyNumberFormat="1" applyFont="1" applyAlignment="1">
      <alignment horizontal="center" vertical="top"/>
    </xf>
    <xf numFmtId="0" fontId="5" fillId="0" borderId="0" xfId="0" applyFont="1" applyAlignment="1">
      <alignment vertical="top"/>
    </xf>
    <xf numFmtId="3" fontId="7" fillId="0" borderId="0" xfId="0" applyNumberFormat="1" applyFont="1" applyAlignment="1">
      <alignment horizontal="center" vertical="top"/>
    </xf>
    <xf numFmtId="3" fontId="5" fillId="0" borderId="0" xfId="0" applyNumberFormat="1" applyFont="1" applyAlignment="1">
      <alignment horizontal="center" vertical="center"/>
    </xf>
    <xf numFmtId="3" fontId="8" fillId="0" borderId="0" xfId="0" applyNumberFormat="1" applyFont="1" applyAlignment="1">
      <alignment horizontal="center" vertical="top"/>
    </xf>
    <xf numFmtId="0" fontId="6" fillId="0" borderId="1" xfId="0" applyFont="1" applyBorder="1" applyAlignment="1">
      <alignment horizontal="left" vertical="top" wrapText="1"/>
    </xf>
    <xf numFmtId="0" fontId="9" fillId="0" borderId="0" xfId="0" applyFont="1" applyAlignment="1">
      <alignment horizontal="center"/>
    </xf>
    <xf numFmtId="10" fontId="7" fillId="0" borderId="0" xfId="0" applyNumberFormat="1" applyFont="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5" fillId="0" borderId="1" xfId="0" applyFont="1" applyBorder="1" applyAlignment="1">
      <alignment horizontal="left" vertical="top"/>
    </xf>
    <xf numFmtId="0" fontId="3" fillId="0" borderId="0" xfId="0" applyFont="1" applyAlignment="1">
      <alignment horizontal="left" vertical="top"/>
    </xf>
    <xf numFmtId="0" fontId="5" fillId="0" borderId="0" xfId="0" applyFont="1" applyAlignment="1">
      <alignment horizontal="center" vertical="center"/>
    </xf>
    <xf numFmtId="0" fontId="3" fillId="4" borderId="1" xfId="0" applyFont="1" applyFill="1" applyBorder="1" applyAlignment="1">
      <alignment horizontal="left" vertical="top"/>
    </xf>
    <xf numFmtId="3" fontId="6" fillId="0" borderId="0" xfId="0" applyNumberFormat="1" applyFont="1" applyAlignment="1">
      <alignment horizontal="center" vertical="center"/>
    </xf>
    <xf numFmtId="0" fontId="5" fillId="0" borderId="1" xfId="0" applyFont="1" applyBorder="1" applyAlignment="1">
      <alignment horizontal="center" vertical="top"/>
    </xf>
    <xf numFmtId="0" fontId="3" fillId="4" borderId="14" xfId="0" applyFont="1" applyFill="1" applyBorder="1" applyAlignment="1">
      <alignment horizontal="center" vertical="center" wrapText="1"/>
    </xf>
    <xf numFmtId="0" fontId="7" fillId="0" borderId="1" xfId="0" applyFont="1" applyBorder="1" applyAlignment="1">
      <alignment horizontal="center" vertical="top"/>
    </xf>
    <xf numFmtId="3" fontId="6" fillId="0" borderId="1" xfId="0" applyNumberFormat="1" applyFont="1" applyBorder="1" applyAlignment="1">
      <alignment horizontal="center" vertical="top"/>
    </xf>
    <xf numFmtId="167" fontId="6"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14" fontId="7" fillId="4" borderId="1" xfId="0" applyNumberFormat="1" applyFont="1" applyFill="1" applyBorder="1" applyAlignment="1">
      <alignment horizontal="center" vertical="top" wrapText="1"/>
    </xf>
    <xf numFmtId="14" fontId="7" fillId="4" borderId="1" xfId="0" applyNumberFormat="1" applyFont="1" applyFill="1" applyBorder="1" applyAlignment="1">
      <alignment horizontal="center" vertical="top"/>
    </xf>
    <xf numFmtId="0" fontId="7"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3"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wrapText="1"/>
    </xf>
    <xf numFmtId="14" fontId="7" fillId="13" borderId="1" xfId="0" applyNumberFormat="1" applyFont="1" applyFill="1" applyBorder="1" applyAlignment="1">
      <alignment horizontal="center" vertical="top"/>
    </xf>
    <xf numFmtId="0" fontId="6" fillId="0" borderId="1" xfId="0" applyFont="1" applyBorder="1" applyAlignment="1">
      <alignment vertical="top" wrapText="1"/>
    </xf>
    <xf numFmtId="0" fontId="5" fillId="4" borderId="1" xfId="0" applyFont="1" applyFill="1" applyBorder="1" applyAlignment="1">
      <alignment horizontal="center" vertical="top"/>
    </xf>
    <xf numFmtId="14" fontId="6" fillId="0" borderId="1" xfId="0" applyNumberFormat="1" applyFont="1" applyBorder="1" applyAlignment="1">
      <alignment horizontal="center" vertical="top"/>
    </xf>
    <xf numFmtId="9"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top" wrapText="1"/>
    </xf>
    <xf numFmtId="14" fontId="7" fillId="0" borderId="1" xfId="0" applyNumberFormat="1" applyFont="1" applyBorder="1" applyAlignment="1">
      <alignment horizontal="center" vertical="top" wrapText="1"/>
    </xf>
    <xf numFmtId="3" fontId="6" fillId="0" borderId="1" xfId="0" applyNumberFormat="1" applyFont="1" applyBorder="1" applyAlignment="1">
      <alignment horizontal="left" vertical="top" wrapText="1"/>
    </xf>
    <xf numFmtId="14" fontId="7" fillId="4" borderId="1" xfId="0" applyNumberFormat="1" applyFont="1" applyFill="1" applyBorder="1" applyAlignment="1">
      <alignment horizontal="center"/>
    </xf>
    <xf numFmtId="0" fontId="6"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top"/>
    </xf>
    <xf numFmtId="0" fontId="6" fillId="0" borderId="1" xfId="0" applyFont="1" applyBorder="1" applyAlignment="1">
      <alignment horizontal="justify" vertical="top" wrapText="1"/>
    </xf>
    <xf numFmtId="0" fontId="6" fillId="0" borderId="1" xfId="0" applyFont="1" applyBorder="1" applyAlignment="1">
      <alignment vertical="top"/>
    </xf>
    <xf numFmtId="0" fontId="7" fillId="4" borderId="1" xfId="0" applyFont="1" applyFill="1" applyBorder="1" applyAlignment="1">
      <alignment horizontal="center" vertical="top"/>
    </xf>
    <xf numFmtId="9" fontId="13" fillId="0" borderId="1" xfId="0" applyNumberFormat="1" applyFont="1" applyBorder="1" applyAlignment="1">
      <alignment horizontal="left" vertical="top" wrapText="1"/>
    </xf>
    <xf numFmtId="14" fontId="7" fillId="4" borderId="1" xfId="0" applyNumberFormat="1" applyFont="1" applyFill="1" applyBorder="1" applyAlignment="1">
      <alignment horizontal="center" vertical="center" wrapText="1"/>
    </xf>
    <xf numFmtId="0" fontId="6" fillId="0" borderId="6" xfId="0" applyFont="1" applyBorder="1" applyAlignment="1">
      <alignment horizontal="left" vertical="top" wrapText="1"/>
    </xf>
    <xf numFmtId="14" fontId="3" fillId="4" borderId="1" xfId="0" applyNumberFormat="1" applyFont="1" applyFill="1" applyBorder="1" applyAlignment="1">
      <alignment horizontal="center" vertical="top" wrapText="1"/>
    </xf>
    <xf numFmtId="0" fontId="11" fillId="0" borderId="1" xfId="0" applyFont="1" applyBorder="1" applyAlignment="1">
      <alignment vertical="top" wrapText="1"/>
    </xf>
    <xf numFmtId="3" fontId="7" fillId="15" borderId="4" xfId="0" applyNumberFormat="1" applyFont="1" applyFill="1" applyBorder="1" applyAlignment="1">
      <alignment horizontal="center" vertical="top" wrapText="1"/>
    </xf>
    <xf numFmtId="3" fontId="7" fillId="15" borderId="4" xfId="0" applyNumberFormat="1" applyFont="1" applyFill="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4" xfId="0" applyNumberFormat="1" applyFont="1" applyBorder="1" applyAlignment="1">
      <alignment horizontal="center" vertical="top" wrapText="1"/>
    </xf>
    <xf numFmtId="0" fontId="6" fillId="15" borderId="0" xfId="0" applyFont="1" applyFill="1" applyAlignment="1">
      <alignment horizontal="center" vertical="top"/>
    </xf>
    <xf numFmtId="3" fontId="3" fillId="0" borderId="0" xfId="0" applyNumberFormat="1" applyFont="1" applyAlignment="1">
      <alignment horizontal="center" vertical="top"/>
    </xf>
    <xf numFmtId="3" fontId="7" fillId="0" borderId="0" xfId="0" applyNumberFormat="1" applyFont="1" applyAlignment="1">
      <alignment horizontal="center"/>
    </xf>
    <xf numFmtId="0" fontId="8" fillId="0" borderId="0" xfId="0" applyFont="1" applyAlignment="1">
      <alignment horizontal="right"/>
    </xf>
    <xf numFmtId="0" fontId="3" fillId="18" borderId="1" xfId="0" applyFont="1" applyFill="1" applyBorder="1" applyAlignment="1">
      <alignment horizontal="center" vertical="top"/>
    </xf>
    <xf numFmtId="0" fontId="3" fillId="18"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center" vertical="top"/>
    </xf>
    <xf numFmtId="0" fontId="5" fillId="0" borderId="1" xfId="0" applyFont="1" applyBorder="1" applyAlignment="1">
      <alignment horizontal="center"/>
    </xf>
    <xf numFmtId="0" fontId="5" fillId="0" borderId="1" xfId="0" applyFont="1" applyBorder="1"/>
    <xf numFmtId="0" fontId="3" fillId="18" borderId="9" xfId="0" applyFont="1" applyFill="1" applyBorder="1" applyAlignment="1">
      <alignment horizontal="center" vertical="top"/>
    </xf>
    <xf numFmtId="3" fontId="3" fillId="0" borderId="0" xfId="0" applyNumberFormat="1" applyFont="1"/>
    <xf numFmtId="0" fontId="4" fillId="0" borderId="0" xfId="0" applyFont="1" applyAlignment="1">
      <alignment horizontal="center"/>
    </xf>
    <xf numFmtId="0" fontId="6" fillId="0" borderId="0" xfId="0" applyFont="1" applyAlignment="1">
      <alignment horizontal="left" vertical="top"/>
    </xf>
    <xf numFmtId="0" fontId="17" fillId="0" borderId="0" xfId="0" applyFont="1" applyAlignment="1">
      <alignment horizontal="left" vertical="top" wrapText="1"/>
    </xf>
    <xf numFmtId="3" fontId="6" fillId="0" borderId="0" xfId="0" applyNumberFormat="1" applyFont="1" applyAlignment="1">
      <alignment horizontal="left" vertical="top"/>
    </xf>
    <xf numFmtId="0" fontId="5" fillId="0" borderId="0" xfId="0" applyFont="1" applyAlignment="1">
      <alignment horizontal="left"/>
    </xf>
    <xf numFmtId="0" fontId="10" fillId="0" borderId="0" xfId="0" applyFont="1" applyAlignment="1">
      <alignment horizontal="left" vertical="top"/>
    </xf>
    <xf numFmtId="0" fontId="9" fillId="0" borderId="0" xfId="0" applyFont="1"/>
    <xf numFmtId="0" fontId="3" fillId="0" borderId="0" xfId="0" applyFont="1" applyAlignment="1">
      <alignment horizontal="center" vertical="top"/>
    </xf>
    <xf numFmtId="3" fontId="15" fillId="0" borderId="0" xfId="0" applyNumberFormat="1" applyFont="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top" wrapText="1"/>
    </xf>
    <xf numFmtId="0" fontId="3"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9" fontId="7" fillId="4" borderId="8" xfId="0" applyNumberFormat="1" applyFont="1" applyFill="1" applyBorder="1" applyAlignment="1">
      <alignment horizontal="center" vertical="center" wrapText="1"/>
    </xf>
    <xf numFmtId="0" fontId="5" fillId="0" borderId="1" xfId="0" applyFont="1" applyBorder="1" applyAlignment="1">
      <alignment vertical="top"/>
    </xf>
    <xf numFmtId="3" fontId="5" fillId="0" borderId="1" xfId="0" applyNumberFormat="1" applyFont="1" applyBorder="1" applyAlignment="1">
      <alignment vertical="top"/>
    </xf>
    <xf numFmtId="0" fontId="3" fillId="4" borderId="1" xfId="0" applyFont="1" applyFill="1" applyBorder="1" applyAlignment="1">
      <alignment horizontal="center" vertical="center" wrapText="1"/>
    </xf>
    <xf numFmtId="3" fontId="5" fillId="0" borderId="1" xfId="0" applyNumberFormat="1" applyFont="1" applyBorder="1"/>
    <xf numFmtId="0" fontId="3" fillId="3" borderId="0" xfId="0" applyFont="1"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top" wrapText="1"/>
    </xf>
    <xf numFmtId="3" fontId="5" fillId="0" borderId="1" xfId="0" applyNumberFormat="1" applyFont="1" applyBorder="1" applyAlignment="1">
      <alignment horizontal="left" vertical="top" wrapText="1"/>
    </xf>
    <xf numFmtId="3" fontId="3" fillId="0" borderId="1" xfId="0" applyNumberFormat="1" applyFont="1" applyBorder="1" applyAlignment="1">
      <alignment vertical="top"/>
    </xf>
    <xf numFmtId="0" fontId="3" fillId="18" borderId="1" xfId="0" applyFont="1" applyFill="1" applyBorder="1" applyAlignment="1">
      <alignment horizontal="left" vertical="top"/>
    </xf>
    <xf numFmtId="3" fontId="3" fillId="18" borderId="1" xfId="0" applyNumberFormat="1" applyFont="1" applyFill="1" applyBorder="1" applyAlignment="1">
      <alignment vertical="top"/>
    </xf>
    <xf numFmtId="0" fontId="5" fillId="0" borderId="2" xfId="0" applyFont="1" applyBorder="1" applyAlignment="1">
      <alignment horizontal="center" vertical="top"/>
    </xf>
    <xf numFmtId="0" fontId="5" fillId="0" borderId="1" xfId="0" applyFont="1" applyBorder="1" applyAlignment="1">
      <alignment horizontal="justify" vertical="top" wrapText="1"/>
    </xf>
    <xf numFmtId="0" fontId="3" fillId="18" borderId="2" xfId="0" applyFont="1" applyFill="1" applyBorder="1" applyAlignment="1">
      <alignment horizontal="center" vertical="top"/>
    </xf>
    <xf numFmtId="0" fontId="13" fillId="0" borderId="1" xfId="0" applyFont="1" applyBorder="1" applyAlignment="1">
      <alignment vertical="center" wrapText="1"/>
    </xf>
    <xf numFmtId="0" fontId="5" fillId="0" borderId="14" xfId="0" applyFont="1" applyBorder="1" applyAlignment="1">
      <alignment horizontal="center" vertical="top"/>
    </xf>
    <xf numFmtId="3" fontId="5" fillId="0" borderId="8" xfId="0" applyNumberFormat="1" applyFont="1" applyBorder="1" applyAlignment="1">
      <alignment vertical="top"/>
    </xf>
    <xf numFmtId="0" fontId="13" fillId="0" borderId="1" xfId="0" applyFont="1" applyBorder="1" applyAlignment="1">
      <alignment vertical="center"/>
    </xf>
    <xf numFmtId="0" fontId="5" fillId="0" borderId="2" xfId="0" applyFont="1" applyBorder="1" applyAlignment="1">
      <alignment horizontal="center"/>
    </xf>
    <xf numFmtId="0" fontId="3" fillId="18" borderId="9" xfId="0" applyFont="1" applyFill="1" applyBorder="1" applyAlignment="1">
      <alignment horizontal="left" vertical="top"/>
    </xf>
    <xf numFmtId="0" fontId="3" fillId="18" borderId="11" xfId="0" applyFont="1" applyFill="1" applyBorder="1" applyAlignment="1">
      <alignment horizontal="center" vertical="top"/>
    </xf>
    <xf numFmtId="3" fontId="3" fillId="18" borderId="9" xfId="0" applyNumberFormat="1" applyFont="1" applyFill="1" applyBorder="1" applyAlignment="1">
      <alignment vertical="top"/>
    </xf>
    <xf numFmtId="0" fontId="6" fillId="10" borderId="1" xfId="0" applyFont="1" applyFill="1" applyBorder="1" applyAlignment="1">
      <alignment horizontal="center" vertical="top"/>
    </xf>
    <xf numFmtId="0" fontId="6" fillId="10" borderId="1" xfId="0" applyFont="1" applyFill="1" applyBorder="1" applyAlignment="1">
      <alignment horizontal="left" vertical="top" wrapText="1"/>
    </xf>
    <xf numFmtId="0" fontId="5" fillId="18" borderId="1" xfId="0" applyFont="1" applyFill="1" applyBorder="1"/>
    <xf numFmtId="0" fontId="5" fillId="18" borderId="2" xfId="0" applyFont="1" applyFill="1" applyBorder="1"/>
    <xf numFmtId="0" fontId="5" fillId="0" borderId="1" xfId="0" applyFont="1" applyBorder="1" applyAlignment="1">
      <alignment vertical="center"/>
    </xf>
    <xf numFmtId="0" fontId="6" fillId="0" borderId="2" xfId="0" applyFont="1" applyBorder="1" applyAlignment="1">
      <alignment horizontal="center"/>
    </xf>
    <xf numFmtId="3" fontId="6" fillId="0" borderId="1" xfId="0" applyNumberFormat="1" applyFont="1" applyBorder="1" applyAlignment="1">
      <alignment vertical="top"/>
    </xf>
    <xf numFmtId="3" fontId="7" fillId="0" borderId="1" xfId="0" applyNumberFormat="1" applyFont="1" applyBorder="1" applyAlignment="1">
      <alignment vertical="top"/>
    </xf>
    <xf numFmtId="0" fontId="5" fillId="0" borderId="9" xfId="0" applyFont="1" applyBorder="1" applyAlignment="1">
      <alignment horizontal="center" vertical="top"/>
    </xf>
    <xf numFmtId="0" fontId="3" fillId="0" borderId="9" xfId="0" applyFont="1" applyBorder="1" applyAlignment="1">
      <alignment horizontal="right" vertical="top" wrapText="1"/>
    </xf>
    <xf numFmtId="3" fontId="3" fillId="0" borderId="9" xfId="0" applyNumberFormat="1" applyFont="1" applyBorder="1" applyAlignment="1">
      <alignment vertical="top"/>
    </xf>
    <xf numFmtId="3" fontId="4" fillId="0" borderId="0" xfId="0" applyNumberFormat="1" applyFont="1"/>
    <xf numFmtId="10" fontId="5" fillId="0" borderId="0" xfId="0" applyNumberFormat="1" applyFont="1"/>
    <xf numFmtId="10" fontId="3" fillId="0" borderId="0" xfId="0" applyNumberFormat="1" applyFont="1"/>
    <xf numFmtId="0" fontId="8" fillId="0" borderId="0" xfId="0" applyFont="1"/>
    <xf numFmtId="3" fontId="5" fillId="3" borderId="0" xfId="0" applyNumberFormat="1" applyFont="1" applyFill="1"/>
    <xf numFmtId="3" fontId="5" fillId="0" borderId="0" xfId="0" applyNumberFormat="1" applyFont="1" applyAlignment="1">
      <alignment vertical="top"/>
    </xf>
    <xf numFmtId="0" fontId="8" fillId="0" borderId="0" xfId="0" applyFont="1" applyAlignment="1">
      <alignment vertical="top"/>
    </xf>
    <xf numFmtId="0" fontId="5" fillId="16" borderId="1" xfId="0" applyFont="1" applyFill="1" applyBorder="1" applyAlignment="1">
      <alignment horizontal="center" vertical="top" wrapText="1"/>
    </xf>
    <xf numFmtId="0" fontId="5" fillId="0" borderId="0" xfId="0" applyFont="1" applyAlignment="1">
      <alignment vertical="center"/>
    </xf>
    <xf numFmtId="3" fontId="5" fillId="0" borderId="1" xfId="0" applyNumberFormat="1" applyFont="1" applyBorder="1" applyAlignment="1">
      <alignment horizontal="right" vertical="top"/>
    </xf>
    <xf numFmtId="0" fontId="13" fillId="0" borderId="1" xfId="0" applyFont="1" applyBorder="1" applyAlignment="1">
      <alignment horizontal="center" vertical="center"/>
    </xf>
    <xf numFmtId="3" fontId="13" fillId="0" borderId="1" xfId="0" applyNumberFormat="1" applyFont="1" applyBorder="1" applyAlignment="1">
      <alignment horizontal="right" vertical="center"/>
    </xf>
    <xf numFmtId="41" fontId="5" fillId="0" borderId="0" xfId="2" applyFont="1"/>
    <xf numFmtId="41" fontId="6" fillId="0" borderId="0" xfId="2" applyFont="1"/>
    <xf numFmtId="41" fontId="5" fillId="0" borderId="1" xfId="2" applyFont="1" applyBorder="1" applyAlignment="1">
      <alignment vertical="top"/>
    </xf>
    <xf numFmtId="41" fontId="3" fillId="5" borderId="0" xfId="2" applyFont="1" applyFill="1"/>
    <xf numFmtId="41" fontId="13" fillId="19" borderId="1" xfId="2" applyFont="1" applyFill="1" applyBorder="1" applyAlignment="1">
      <alignment horizontal="center" vertical="center" wrapText="1"/>
    </xf>
    <xf numFmtId="41" fontId="13" fillId="0" borderId="1" xfId="2" applyFont="1" applyBorder="1" applyAlignment="1">
      <alignment horizontal="center" vertical="center"/>
    </xf>
    <xf numFmtId="41" fontId="13" fillId="0" borderId="1" xfId="2" applyFont="1" applyBorder="1" applyAlignment="1">
      <alignment horizontal="right" vertical="center"/>
    </xf>
    <xf numFmtId="41" fontId="23" fillId="5" borderId="0" xfId="2" applyFont="1" applyFill="1" applyAlignment="1">
      <alignment vertical="center"/>
    </xf>
    <xf numFmtId="41" fontId="13" fillId="0" borderId="1" xfId="2" applyFont="1" applyBorder="1" applyAlignment="1">
      <alignment vertical="center" wrapText="1"/>
    </xf>
    <xf numFmtId="41" fontId="5" fillId="5" borderId="0" xfId="2" applyFont="1" applyFill="1"/>
    <xf numFmtId="41" fontId="5" fillId="0" borderId="1" xfId="2" applyFont="1" applyBorder="1" applyAlignment="1">
      <alignment horizontal="center" vertical="center"/>
    </xf>
    <xf numFmtId="41" fontId="13" fillId="0" borderId="1" xfId="2" applyFont="1" applyBorder="1" applyAlignment="1">
      <alignment vertical="center"/>
    </xf>
    <xf numFmtId="41" fontId="21" fillId="0" borderId="0" xfId="2" applyFont="1"/>
    <xf numFmtId="41" fontId="5" fillId="0" borderId="1" xfId="2" applyFont="1" applyBorder="1" applyAlignment="1">
      <alignment horizontal="center" vertical="center" wrapText="1"/>
    </xf>
    <xf numFmtId="41" fontId="4" fillId="0" borderId="0" xfId="2" applyFont="1"/>
    <xf numFmtId="41" fontId="3" fillId="5" borderId="0" xfId="2" applyFont="1" applyFill="1" applyAlignment="1">
      <alignment horizontal="left" vertical="center"/>
    </xf>
    <xf numFmtId="41" fontId="3" fillId="11" borderId="19" xfId="2" applyFont="1" applyFill="1" applyBorder="1" applyAlignment="1">
      <alignment horizontal="center" vertical="center"/>
    </xf>
    <xf numFmtId="41" fontId="3" fillId="11" borderId="1" xfId="2" applyFont="1" applyFill="1" applyBorder="1" applyAlignment="1">
      <alignment horizontal="center" vertical="center"/>
    </xf>
    <xf numFmtId="41" fontId="3" fillId="11" borderId="20" xfId="2" applyFont="1" applyFill="1" applyBorder="1" applyAlignment="1">
      <alignment horizontal="center" vertical="center"/>
    </xf>
    <xf numFmtId="41" fontId="3" fillId="0" borderId="19" xfId="2" applyFont="1" applyBorder="1" applyAlignment="1">
      <alignment horizontal="center" vertical="center"/>
    </xf>
    <xf numFmtId="41" fontId="3" fillId="0" borderId="1" xfId="2" applyFont="1" applyBorder="1" applyAlignment="1">
      <alignment horizontal="center" vertical="center"/>
    </xf>
    <xf numFmtId="41" fontId="3" fillId="0" borderId="20" xfId="2" applyFont="1" applyBorder="1" applyAlignment="1">
      <alignment horizontal="center" vertical="center"/>
    </xf>
    <xf numFmtId="41" fontId="5" fillId="11" borderId="1" xfId="2" applyFont="1" applyFill="1" applyBorder="1" applyAlignment="1">
      <alignment vertical="center"/>
    </xf>
    <xf numFmtId="41" fontId="5" fillId="11" borderId="20" xfId="2" applyFont="1" applyFill="1" applyBorder="1" applyAlignment="1">
      <alignment vertical="center"/>
    </xf>
    <xf numFmtId="41" fontId="3" fillId="11" borderId="19" xfId="2" applyFont="1" applyFill="1" applyBorder="1" applyAlignment="1">
      <alignment vertical="center"/>
    </xf>
    <xf numFmtId="41" fontId="3" fillId="11" borderId="1" xfId="2" applyFont="1" applyFill="1" applyBorder="1" applyAlignment="1">
      <alignment vertical="center"/>
    </xf>
    <xf numFmtId="41" fontId="3" fillId="0" borderId="19" xfId="2" applyFont="1" applyBorder="1" applyAlignment="1">
      <alignment vertical="center"/>
    </xf>
    <xf numFmtId="41" fontId="3" fillId="0" borderId="1" xfId="2" applyFont="1" applyBorder="1" applyAlignment="1">
      <alignment vertical="center"/>
    </xf>
    <xf numFmtId="41" fontId="3" fillId="0" borderId="20" xfId="2" applyFont="1" applyBorder="1" applyAlignment="1">
      <alignment vertical="center"/>
    </xf>
    <xf numFmtId="41" fontId="3" fillId="0" borderId="21" xfId="2" applyFont="1" applyBorder="1" applyAlignment="1">
      <alignment vertical="center"/>
    </xf>
    <xf numFmtId="41" fontId="5" fillId="0" borderId="12" xfId="2" applyFont="1" applyBorder="1" applyAlignment="1">
      <alignment vertical="center"/>
    </xf>
    <xf numFmtId="41" fontId="5" fillId="0" borderId="10" xfId="2" applyFont="1" applyBorder="1" applyAlignment="1">
      <alignment vertical="center"/>
    </xf>
    <xf numFmtId="41" fontId="25" fillId="0" borderId="0" xfId="2" applyFont="1" applyAlignment="1">
      <alignment horizontal="left" vertical="center"/>
    </xf>
    <xf numFmtId="0" fontId="7"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21" borderId="0" xfId="0" applyFont="1" applyFill="1" applyAlignment="1">
      <alignment horizontal="center" vertical="center" wrapText="1"/>
    </xf>
    <xf numFmtId="0" fontId="7" fillId="20" borderId="0" xfId="0" applyFont="1" applyFill="1" applyAlignment="1">
      <alignment horizontal="center" vertical="center" wrapText="1"/>
    </xf>
    <xf numFmtId="0" fontId="7" fillId="7" borderId="1" xfId="0" applyFont="1" applyFill="1" applyBorder="1" applyAlignment="1">
      <alignment horizontal="center" vertical="top" wrapText="1"/>
    </xf>
    <xf numFmtId="0" fontId="7" fillId="7" borderId="1" xfId="0" applyFont="1" applyFill="1" applyBorder="1" applyAlignment="1">
      <alignment vertical="top" wrapText="1"/>
    </xf>
    <xf numFmtId="0" fontId="7" fillId="0" borderId="7" xfId="0" applyFont="1" applyBorder="1" applyAlignment="1">
      <alignment vertical="top"/>
    </xf>
    <xf numFmtId="0" fontId="7" fillId="0" borderId="2" xfId="0" applyFont="1" applyBorder="1" applyAlignment="1">
      <alignment vertical="top"/>
    </xf>
    <xf numFmtId="0" fontId="3" fillId="2" borderId="1" xfId="0" applyFont="1" applyFill="1" applyBorder="1" applyAlignment="1">
      <alignment horizontal="center" vertical="top"/>
    </xf>
    <xf numFmtId="3" fontId="5" fillId="0" borderId="6" xfId="0" applyNumberFormat="1" applyFont="1" applyBorder="1"/>
    <xf numFmtId="9" fontId="6" fillId="8" borderId="1" xfId="0" applyNumberFormat="1" applyFont="1" applyFill="1" applyBorder="1" applyAlignment="1">
      <alignment horizontal="center" vertical="top" wrapText="1"/>
    </xf>
    <xf numFmtId="0" fontId="6" fillId="8" borderId="1" xfId="0" applyFont="1" applyFill="1" applyBorder="1" applyAlignment="1">
      <alignment horizontal="justify" vertical="top" wrapText="1"/>
    </xf>
    <xf numFmtId="9" fontId="6" fillId="3" borderId="1" xfId="0" applyNumberFormat="1" applyFont="1" applyFill="1" applyBorder="1" applyAlignment="1">
      <alignment horizontal="center" vertical="top" wrapText="1"/>
    </xf>
    <xf numFmtId="9" fontId="6" fillId="9" borderId="1" xfId="0" applyNumberFormat="1" applyFont="1" applyFill="1" applyBorder="1" applyAlignment="1">
      <alignment horizontal="center" vertical="top" wrapText="1"/>
    </xf>
    <xf numFmtId="49" fontId="6" fillId="0" borderId="1" xfId="0" applyNumberFormat="1" applyFont="1" applyBorder="1" applyAlignment="1">
      <alignment horizontal="left" vertical="top"/>
    </xf>
    <xf numFmtId="49" fontId="6" fillId="0" borderId="1" xfId="0" applyNumberFormat="1" applyFont="1" applyBorder="1" applyAlignment="1">
      <alignment horizontal="left" vertical="top" wrapText="1"/>
    </xf>
    <xf numFmtId="0" fontId="3" fillId="0" borderId="1" xfId="0" applyFont="1" applyBorder="1" applyAlignment="1">
      <alignment horizontal="center" vertical="top"/>
    </xf>
    <xf numFmtId="0" fontId="7" fillId="0" borderId="7" xfId="0" applyFont="1" applyBorder="1" applyAlignment="1">
      <alignment vertical="top" wrapText="1"/>
    </xf>
    <xf numFmtId="0" fontId="7" fillId="0" borderId="2" xfId="0" applyFont="1" applyBorder="1" applyAlignment="1">
      <alignment vertical="top" wrapText="1"/>
    </xf>
    <xf numFmtId="0" fontId="6" fillId="10" borderId="1" xfId="0" applyFont="1" applyFill="1" applyBorder="1" applyAlignment="1">
      <alignment vertical="top" wrapText="1"/>
    </xf>
    <xf numFmtId="9" fontId="6" fillId="10" borderId="1" xfId="0" applyNumberFormat="1" applyFont="1" applyFill="1" applyBorder="1" applyAlignment="1">
      <alignment horizontal="left" vertical="top" wrapText="1"/>
    </xf>
    <xf numFmtId="3" fontId="5" fillId="20" borderId="1" xfId="0" applyNumberFormat="1" applyFont="1" applyFill="1" applyBorder="1"/>
    <xf numFmtId="0" fontId="5" fillId="20" borderId="1" xfId="0" applyFont="1" applyFill="1" applyBorder="1"/>
    <xf numFmtId="9" fontId="11" fillId="8" borderId="1" xfId="0" applyNumberFormat="1" applyFont="1" applyFill="1" applyBorder="1" applyAlignment="1">
      <alignment horizontal="center" vertical="top" wrapText="1"/>
    </xf>
    <xf numFmtId="0" fontId="7" fillId="11" borderId="7" xfId="0" applyFont="1" applyFill="1" applyBorder="1" applyAlignment="1">
      <alignment vertical="top" wrapText="1"/>
    </xf>
    <xf numFmtId="0" fontId="7" fillId="11" borderId="2" xfId="0" applyFont="1" applyFill="1" applyBorder="1" applyAlignment="1">
      <alignment vertical="top" wrapText="1"/>
    </xf>
    <xf numFmtId="9" fontId="6" fillId="10" borderId="1" xfId="0" applyNumberFormat="1" applyFont="1" applyFill="1" applyBorder="1" applyAlignment="1">
      <alignment horizontal="center" vertical="top" wrapText="1"/>
    </xf>
    <xf numFmtId="0" fontId="7" fillId="11" borderId="7" xfId="0" applyFont="1" applyFill="1" applyBorder="1" applyAlignment="1">
      <alignment vertical="center"/>
    </xf>
    <xf numFmtId="0" fontId="7" fillId="11" borderId="7" xfId="3" applyFont="1" applyFill="1" applyBorder="1" applyAlignment="1">
      <alignment vertical="top" wrapText="1"/>
    </xf>
    <xf numFmtId="0" fontId="7" fillId="11" borderId="2" xfId="3" applyFont="1" applyFill="1" applyBorder="1" applyAlignment="1">
      <alignment vertical="top" wrapText="1"/>
    </xf>
    <xf numFmtId="0" fontId="6" fillId="10" borderId="1" xfId="0" applyFont="1" applyFill="1" applyBorder="1" applyAlignment="1">
      <alignment horizontal="justify" vertical="top" wrapText="1"/>
    </xf>
    <xf numFmtId="0" fontId="7" fillId="11" borderId="7" xfId="0" applyFont="1" applyFill="1" applyBorder="1" applyAlignment="1">
      <alignment vertical="center" wrapText="1"/>
    </xf>
    <xf numFmtId="0" fontId="7" fillId="11" borderId="2" xfId="0" applyFont="1" applyFill="1" applyBorder="1" applyAlignment="1">
      <alignment vertical="center" wrapText="1"/>
    </xf>
    <xf numFmtId="0" fontId="3" fillId="2" borderId="8" xfId="0" applyFont="1" applyFill="1" applyBorder="1" applyAlignment="1">
      <alignment horizontal="center" vertical="top"/>
    </xf>
    <xf numFmtId="0" fontId="6" fillId="0" borderId="8" xfId="0" applyFont="1" applyBorder="1" applyAlignment="1">
      <alignment horizontal="justify" vertical="top" wrapText="1"/>
    </xf>
    <xf numFmtId="9" fontId="6" fillId="0" borderId="8" xfId="0" applyNumberFormat="1" applyFont="1" applyBorder="1" applyAlignment="1">
      <alignment horizontal="center" vertical="top" wrapText="1"/>
    </xf>
    <xf numFmtId="0" fontId="5" fillId="5"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5" fillId="20"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0" borderId="9" xfId="0" applyFont="1" applyBorder="1" applyAlignment="1">
      <alignment horizontal="center" vertical="top"/>
    </xf>
    <xf numFmtId="3" fontId="3" fillId="0" borderId="1" xfId="0" applyNumberFormat="1" applyFont="1" applyBorder="1" applyAlignment="1">
      <alignment horizontal="center"/>
    </xf>
    <xf numFmtId="0" fontId="5" fillId="7" borderId="2" xfId="0" applyFont="1" applyFill="1" applyBorder="1" applyAlignment="1">
      <alignment vertical="top"/>
    </xf>
    <xf numFmtId="0" fontId="3" fillId="7" borderId="3" xfId="0" applyFont="1" applyFill="1" applyBorder="1" applyAlignment="1">
      <alignment horizontal="center" vertical="top"/>
    </xf>
    <xf numFmtId="0" fontId="7" fillId="7" borderId="0" xfId="0" applyFont="1" applyFill="1" applyAlignment="1">
      <alignment vertical="top"/>
    </xf>
    <xf numFmtId="0" fontId="5" fillId="14" borderId="0" xfId="0" applyFont="1" applyFill="1" applyAlignment="1">
      <alignment horizontal="center" vertical="top"/>
    </xf>
    <xf numFmtId="9" fontId="5" fillId="14" borderId="0" xfId="0" applyNumberFormat="1" applyFont="1" applyFill="1" applyAlignment="1">
      <alignment horizontal="center" vertical="top"/>
    </xf>
    <xf numFmtId="0" fontId="5" fillId="8" borderId="1" xfId="0" applyFont="1" applyFill="1" applyBorder="1" applyAlignment="1">
      <alignment horizontal="left" vertical="top" wrapText="1"/>
    </xf>
    <xf numFmtId="10" fontId="5" fillId="0" borderId="1" xfId="0" applyNumberFormat="1" applyFont="1" applyBorder="1" applyAlignment="1">
      <alignment vertical="top"/>
    </xf>
    <xf numFmtId="3" fontId="6" fillId="0" borderId="0" xfId="0" applyNumberFormat="1" applyFont="1" applyAlignment="1">
      <alignment horizontal="center"/>
    </xf>
    <xf numFmtId="0" fontId="12" fillId="4" borderId="0" xfId="0" applyFont="1" applyFill="1" applyAlignment="1">
      <alignment horizontal="right" vertical="top"/>
    </xf>
    <xf numFmtId="3" fontId="12" fillId="4" borderId="0" xfId="0" applyNumberFormat="1" applyFont="1" applyFill="1" applyAlignment="1">
      <alignment vertical="top"/>
    </xf>
    <xf numFmtId="0" fontId="3" fillId="7" borderId="0" xfId="0" applyFont="1" applyFill="1" applyAlignment="1">
      <alignment vertical="top"/>
    </xf>
    <xf numFmtId="0" fontId="5" fillId="7" borderId="0" xfId="0" applyFont="1" applyFill="1"/>
    <xf numFmtId="0" fontId="6" fillId="0" borderId="0" xfId="0" applyFont="1" applyAlignment="1">
      <alignment horizontal="center"/>
    </xf>
    <xf numFmtId="0" fontId="3" fillId="0" borderId="1" xfId="0" applyFont="1" applyBorder="1" applyAlignment="1">
      <alignment horizontal="center" vertical="top" wrapText="1"/>
    </xf>
    <xf numFmtId="3" fontId="5" fillId="16" borderId="0" xfId="0" applyNumberFormat="1" applyFont="1" applyFill="1" applyAlignment="1">
      <alignment vertical="top"/>
    </xf>
    <xf numFmtId="9" fontId="6" fillId="0" borderId="0" xfId="0" applyNumberFormat="1" applyFont="1" applyAlignment="1">
      <alignment horizontal="center" vertical="center"/>
    </xf>
    <xf numFmtId="0" fontId="5" fillId="8" borderId="1" xfId="0" applyFont="1" applyFill="1" applyBorder="1" applyAlignment="1">
      <alignment horizontal="justify" vertical="top" wrapText="1"/>
    </xf>
    <xf numFmtId="0" fontId="5" fillId="8" borderId="1" xfId="0" applyFont="1" applyFill="1" applyBorder="1" applyAlignment="1">
      <alignment horizontal="center" vertical="top" wrapText="1"/>
    </xf>
    <xf numFmtId="0" fontId="3" fillId="16" borderId="0" xfId="0" applyFont="1" applyFill="1"/>
    <xf numFmtId="10" fontId="5" fillId="16" borderId="0" xfId="0" applyNumberFormat="1" applyFont="1" applyFill="1"/>
    <xf numFmtId="3" fontId="5" fillId="0" borderId="0" xfId="0" applyNumberFormat="1" applyFont="1" applyAlignment="1">
      <alignment horizontal="left" vertical="center"/>
    </xf>
    <xf numFmtId="10" fontId="3" fillId="5" borderId="0" xfId="0" applyNumberFormat="1" applyFont="1" applyFill="1"/>
    <xf numFmtId="10" fontId="7" fillId="5" borderId="0" xfId="0" applyNumberFormat="1" applyFont="1" applyFill="1" applyAlignment="1">
      <alignment horizontal="center" vertical="center"/>
    </xf>
    <xf numFmtId="0" fontId="5" fillId="0" borderId="1" xfId="0" applyFont="1" applyBorder="1" applyAlignment="1">
      <alignment vertical="top" wrapText="1"/>
    </xf>
    <xf numFmtId="0" fontId="6" fillId="8" borderId="1" xfId="0" applyFont="1" applyFill="1" applyBorder="1" applyAlignment="1">
      <alignment vertical="top" wrapText="1"/>
    </xf>
    <xf numFmtId="0" fontId="5" fillId="8" borderId="1" xfId="0" applyFont="1" applyFill="1" applyBorder="1" applyAlignment="1">
      <alignment vertical="top" wrapText="1"/>
    </xf>
    <xf numFmtId="0" fontId="3" fillId="0" borderId="11" xfId="0" applyFont="1" applyBorder="1" applyAlignment="1">
      <alignment horizontal="center" vertical="top"/>
    </xf>
    <xf numFmtId="9" fontId="5" fillId="12" borderId="1" xfId="0" applyNumberFormat="1" applyFont="1" applyFill="1" applyBorder="1" applyAlignment="1">
      <alignment horizontal="center" vertical="top" wrapText="1"/>
    </xf>
    <xf numFmtId="9" fontId="5" fillId="0" borderId="1" xfId="0" applyNumberFormat="1" applyFont="1" applyBorder="1" applyAlignment="1">
      <alignment horizontal="center" vertical="top" wrapText="1"/>
    </xf>
    <xf numFmtId="9" fontId="27" fillId="0" borderId="1" xfId="0" applyNumberFormat="1" applyFont="1" applyBorder="1" applyAlignment="1">
      <alignment horizontal="center" vertical="top" wrapText="1"/>
    </xf>
    <xf numFmtId="0" fontId="3" fillId="7" borderId="1" xfId="0" applyFont="1" applyFill="1" applyBorder="1" applyAlignment="1">
      <alignment vertical="top" wrapText="1"/>
    </xf>
    <xf numFmtId="0" fontId="5" fillId="7" borderId="1" xfId="0" applyFont="1" applyFill="1" applyBorder="1" applyAlignment="1">
      <alignment vertical="top"/>
    </xf>
    <xf numFmtId="9" fontId="5" fillId="12" borderId="1" xfId="0" applyNumberFormat="1" applyFont="1" applyFill="1" applyBorder="1" applyAlignment="1">
      <alignment horizontal="center" vertical="top"/>
    </xf>
    <xf numFmtId="9" fontId="5" fillId="2" borderId="1" xfId="0" applyNumberFormat="1" applyFont="1" applyFill="1" applyBorder="1" applyAlignment="1">
      <alignment horizontal="center" vertical="top"/>
    </xf>
    <xf numFmtId="9" fontId="5" fillId="0" borderId="1" xfId="0" applyNumberFormat="1" applyFont="1" applyBorder="1" applyAlignment="1">
      <alignment horizontal="center" vertical="top"/>
    </xf>
    <xf numFmtId="0" fontId="5" fillId="3" borderId="0" xfId="0" applyFont="1" applyFill="1"/>
    <xf numFmtId="0" fontId="4" fillId="3" borderId="0" xfId="0" applyFont="1" applyFill="1"/>
    <xf numFmtId="0" fontId="3" fillId="3" borderId="0" xfId="0" applyFont="1" applyFill="1" applyAlignment="1">
      <alignment horizontal="left"/>
    </xf>
    <xf numFmtId="0" fontId="5" fillId="3" borderId="0" xfId="0" applyFont="1" applyFill="1" applyAlignment="1">
      <alignment horizontal="center"/>
    </xf>
    <xf numFmtId="9" fontId="3" fillId="16" borderId="0" xfId="0" applyNumberFormat="1" applyFont="1" applyFill="1" applyAlignment="1">
      <alignment horizontal="center" vertical="top"/>
    </xf>
    <xf numFmtId="9" fontId="3" fillId="21" borderId="0" xfId="0" applyNumberFormat="1" applyFont="1" applyFill="1" applyAlignment="1">
      <alignment horizontal="center" vertical="top"/>
    </xf>
    <xf numFmtId="3" fontId="3" fillId="20" borderId="0" xfId="0" applyNumberFormat="1" applyFont="1" applyFill="1" applyAlignment="1">
      <alignment horizontal="center" vertical="top"/>
    </xf>
    <xf numFmtId="0" fontId="5" fillId="3" borderId="0" xfId="0" applyFont="1" applyFill="1" applyAlignment="1">
      <alignment horizontal="center" vertical="top"/>
    </xf>
    <xf numFmtId="0" fontId="3" fillId="1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28" fillId="0" borderId="1" xfId="0" applyFont="1" applyBorder="1" applyAlignment="1">
      <alignment horizontal="center" vertical="top"/>
    </xf>
    <xf numFmtId="0" fontId="28" fillId="16" borderId="1" xfId="0" applyFont="1" applyFill="1" applyBorder="1" applyAlignment="1">
      <alignment horizontal="center" vertical="top"/>
    </xf>
    <xf numFmtId="3" fontId="5" fillId="0" borderId="9" xfId="0" applyNumberFormat="1" applyFont="1" applyBorder="1"/>
    <xf numFmtId="3" fontId="5" fillId="20" borderId="1" xfId="0" applyNumberFormat="1" applyFont="1" applyFill="1" applyBorder="1" applyAlignment="1">
      <alignment vertical="top"/>
    </xf>
    <xf numFmtId="3" fontId="13" fillId="0" borderId="1" xfId="0" applyNumberFormat="1" applyFont="1" applyBorder="1"/>
    <xf numFmtId="0" fontId="5" fillId="21" borderId="1" xfId="0" applyFont="1" applyFill="1" applyBorder="1" applyAlignment="1">
      <alignment horizontal="center" vertical="top"/>
    </xf>
    <xf numFmtId="0" fontId="28" fillId="21" borderId="1" xfId="0" applyFont="1" applyFill="1" applyBorder="1" applyAlignment="1">
      <alignment horizontal="center" vertical="top"/>
    </xf>
    <xf numFmtId="0" fontId="29" fillId="21" borderId="1" xfId="0" applyFont="1" applyFill="1" applyBorder="1" applyAlignment="1">
      <alignment horizontal="center" vertical="top"/>
    </xf>
    <xf numFmtId="0" fontId="5" fillId="16" borderId="1" xfId="0" applyFont="1" applyFill="1" applyBorder="1" applyAlignment="1">
      <alignment horizontal="center" vertical="top"/>
    </xf>
    <xf numFmtId="0" fontId="28" fillId="20" borderId="1" xfId="0" applyFont="1" applyFill="1" applyBorder="1" applyAlignment="1">
      <alignment horizontal="center" vertical="top"/>
    </xf>
    <xf numFmtId="3" fontId="6" fillId="20" borderId="1" xfId="0" applyNumberFormat="1" applyFont="1" applyFill="1" applyBorder="1" applyAlignment="1">
      <alignment vertical="top"/>
    </xf>
    <xf numFmtId="3" fontId="6" fillId="0" borderId="1" xfId="0" applyNumberFormat="1" applyFont="1" applyBorder="1"/>
    <xf numFmtId="0" fontId="29" fillId="0" borderId="1" xfId="0" applyFont="1" applyBorder="1" applyAlignment="1">
      <alignment horizontal="center" vertical="top"/>
    </xf>
    <xf numFmtId="0" fontId="28" fillId="21" borderId="8" xfId="0" applyFont="1" applyFill="1" applyBorder="1" applyAlignment="1">
      <alignment horizontal="center" vertical="top"/>
    </xf>
    <xf numFmtId="0" fontId="28" fillId="0" borderId="8" xfId="0" applyFont="1" applyBorder="1" applyAlignment="1">
      <alignment horizontal="center" vertical="top"/>
    </xf>
    <xf numFmtId="3" fontId="5" fillId="0" borderId="8" xfId="0" applyNumberFormat="1" applyFont="1" applyBorder="1"/>
    <xf numFmtId="3" fontId="6" fillId="0" borderId="8" xfId="0" applyNumberFormat="1" applyFont="1" applyBorder="1"/>
    <xf numFmtId="3" fontId="7" fillId="0" borderId="13" xfId="0" applyNumberFormat="1" applyFont="1" applyBorder="1" applyAlignment="1">
      <alignment horizontal="center" vertical="center" wrapText="1"/>
    </xf>
    <xf numFmtId="164" fontId="5" fillId="0" borderId="0" xfId="0" applyNumberFormat="1" applyFont="1"/>
    <xf numFmtId="0" fontId="12" fillId="0" borderId="0" xfId="0" applyFont="1" applyAlignment="1">
      <alignment horizontal="center"/>
    </xf>
    <xf numFmtId="3" fontId="29" fillId="0" borderId="0" xfId="0" applyNumberFormat="1" applyFont="1" applyAlignment="1">
      <alignment vertical="center"/>
    </xf>
    <xf numFmtId="166" fontId="29" fillId="0" borderId="0" xfId="0" applyNumberFormat="1" applyFont="1" applyAlignment="1">
      <alignment vertical="center"/>
    </xf>
    <xf numFmtId="10" fontId="29" fillId="0" borderId="0" xfId="0" applyNumberFormat="1" applyFont="1" applyAlignment="1">
      <alignment vertical="center"/>
    </xf>
    <xf numFmtId="3" fontId="28" fillId="0" borderId="0" xfId="0" applyNumberFormat="1" applyFont="1" applyAlignment="1">
      <alignment vertical="center"/>
    </xf>
    <xf numFmtId="0" fontId="29" fillId="0" borderId="0" xfId="0" applyFont="1" applyAlignment="1">
      <alignment vertical="center"/>
    </xf>
    <xf numFmtId="165" fontId="13" fillId="0" borderId="1" xfId="2" applyNumberFormat="1" applyFont="1" applyBorder="1" applyAlignment="1">
      <alignment horizontal="right" vertical="center"/>
    </xf>
    <xf numFmtId="165" fontId="13" fillId="11" borderId="1" xfId="2" applyNumberFormat="1" applyFont="1" applyFill="1" applyBorder="1" applyAlignment="1">
      <alignment horizontal="right" vertical="center"/>
    </xf>
    <xf numFmtId="165" fontId="5" fillId="0" borderId="1" xfId="2" applyNumberFormat="1" applyFont="1" applyBorder="1" applyAlignment="1">
      <alignment horizontal="center" vertical="center"/>
    </xf>
    <xf numFmtId="0" fontId="5" fillId="0" borderId="9" xfId="0" applyFont="1" applyBorder="1" applyAlignment="1">
      <alignment horizontal="center"/>
    </xf>
    <xf numFmtId="1"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xf>
    <xf numFmtId="0" fontId="3" fillId="22" borderId="1" xfId="0" applyFont="1" applyFill="1" applyBorder="1" applyAlignment="1">
      <alignment horizontal="center" vertical="top"/>
    </xf>
    <xf numFmtId="0" fontId="5" fillId="12" borderId="0" xfId="0" applyFont="1" applyFill="1" applyAlignment="1">
      <alignment horizontal="justify" vertical="top" wrapText="1"/>
    </xf>
    <xf numFmtId="9" fontId="27" fillId="12" borderId="0" xfId="0" applyNumberFormat="1" applyFont="1" applyFill="1" applyAlignment="1">
      <alignment horizontal="center" vertical="top" wrapText="1"/>
    </xf>
    <xf numFmtId="0" fontId="6" fillId="12" borderId="1" xfId="0" applyFont="1" applyFill="1" applyBorder="1" applyAlignment="1">
      <alignment horizontal="justify" vertical="top" wrapText="1"/>
    </xf>
    <xf numFmtId="9" fontId="6" fillId="12" borderId="1" xfId="0" applyNumberFormat="1" applyFont="1" applyFill="1" applyBorder="1" applyAlignment="1">
      <alignment horizontal="center" vertical="top" wrapText="1"/>
    </xf>
    <xf numFmtId="0" fontId="5" fillId="22" borderId="9" xfId="0" applyFont="1" applyFill="1" applyBorder="1" applyAlignment="1">
      <alignment horizontal="center" vertical="center" wrapText="1"/>
    </xf>
    <xf numFmtId="0" fontId="5" fillId="12" borderId="1" xfId="0" applyFont="1" applyFill="1" applyBorder="1" applyAlignment="1">
      <alignment horizontal="left" vertical="top" wrapText="1"/>
    </xf>
    <xf numFmtId="9" fontId="5" fillId="12" borderId="1" xfId="0" applyNumberFormat="1" applyFont="1" applyFill="1" applyBorder="1" applyAlignment="1">
      <alignment horizontal="center" vertical="center" wrapText="1"/>
    </xf>
    <xf numFmtId="3" fontId="30" fillId="0" borderId="1" xfId="0" applyNumberFormat="1" applyFont="1" applyBorder="1" applyAlignment="1">
      <alignment horizontal="center" vertical="top" wrapText="1"/>
    </xf>
    <xf numFmtId="0" fontId="30" fillId="0" borderId="1" xfId="0" applyFont="1" applyBorder="1" applyAlignment="1">
      <alignment horizontal="left" vertical="top"/>
    </xf>
    <xf numFmtId="9" fontId="30" fillId="0" borderId="1" xfId="1" applyFont="1" applyFill="1" applyBorder="1" applyAlignment="1">
      <alignment horizontal="center" vertical="top"/>
    </xf>
    <xf numFmtId="0" fontId="30" fillId="0" borderId="1" xfId="0" applyFont="1" applyBorder="1" applyAlignment="1">
      <alignment horizontal="left" vertical="top" wrapText="1"/>
    </xf>
    <xf numFmtId="4" fontId="30" fillId="0" borderId="1" xfId="0" applyNumberFormat="1" applyFont="1" applyBorder="1" applyAlignment="1">
      <alignment horizontal="center" vertical="top" wrapText="1"/>
    </xf>
    <xf numFmtId="9" fontId="30" fillId="0" borderId="1" xfId="0" applyNumberFormat="1" applyFont="1" applyBorder="1" applyAlignment="1">
      <alignment horizontal="center" vertical="top"/>
    </xf>
    <xf numFmtId="0" fontId="31" fillId="0" borderId="1" xfId="0" applyFont="1" applyBorder="1" applyAlignment="1">
      <alignment horizontal="center" vertical="top"/>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0" fontId="30" fillId="0" borderId="1" xfId="0" quotePrefix="1" applyFont="1" applyBorder="1" applyAlignment="1">
      <alignment horizontal="center" vertical="top" wrapText="1"/>
    </xf>
    <xf numFmtId="0" fontId="30" fillId="0" borderId="1" xfId="0" applyFont="1" applyBorder="1" applyAlignment="1">
      <alignment horizontal="center" vertical="center" wrapText="1"/>
    </xf>
    <xf numFmtId="3" fontId="31" fillId="0" borderId="1" xfId="0" applyNumberFormat="1" applyFont="1" applyBorder="1" applyAlignment="1">
      <alignment horizontal="center" vertical="top"/>
    </xf>
    <xf numFmtId="9" fontId="30" fillId="0" borderId="1" xfId="0" applyNumberFormat="1" applyFont="1" applyBorder="1" applyAlignment="1">
      <alignment horizontal="center" vertical="top" wrapText="1"/>
    </xf>
    <xf numFmtId="14" fontId="30" fillId="0" borderId="1" xfId="0" applyNumberFormat="1" applyFont="1" applyBorder="1" applyAlignment="1">
      <alignment horizontal="center" vertical="top"/>
    </xf>
    <xf numFmtId="0" fontId="31" fillId="0" borderId="1" xfId="0" applyFont="1" applyBorder="1" applyAlignment="1">
      <alignment horizontal="center" vertical="top" wrapText="1"/>
    </xf>
    <xf numFmtId="4" fontId="31" fillId="0" borderId="1" xfId="0" applyNumberFormat="1" applyFont="1" applyBorder="1" applyAlignment="1">
      <alignment horizontal="center" vertical="top" wrapText="1"/>
    </xf>
    <xf numFmtId="3" fontId="31" fillId="0" borderId="1" xfId="0" applyNumberFormat="1" applyFont="1" applyBorder="1" applyAlignment="1">
      <alignment horizontal="center" vertical="top" wrapText="1"/>
    </xf>
    <xf numFmtId="0" fontId="13" fillId="0" borderId="1" xfId="0" applyFont="1" applyBorder="1" applyAlignment="1">
      <alignment horizontal="left" vertical="top" wrapText="1"/>
    </xf>
    <xf numFmtId="3" fontId="6" fillId="0" borderId="1" xfId="0" applyNumberFormat="1" applyFont="1" applyBorder="1" applyAlignment="1">
      <alignment vertical="top" wrapText="1"/>
    </xf>
    <xf numFmtId="0" fontId="5" fillId="0" borderId="11" xfId="0" applyFont="1" applyBorder="1" applyAlignment="1">
      <alignment horizontal="center"/>
    </xf>
    <xf numFmtId="0" fontId="6" fillId="0" borderId="9" xfId="0" applyFont="1" applyBorder="1" applyAlignment="1">
      <alignment horizontal="center" vertical="top"/>
    </xf>
    <xf numFmtId="0" fontId="5" fillId="0" borderId="1" xfId="0" applyFont="1" applyBorder="1" applyAlignment="1">
      <alignment horizontal="center" vertical="center" wrapText="1"/>
    </xf>
    <xf numFmtId="3" fontId="6" fillId="10" borderId="1" xfId="0" applyNumberFormat="1" applyFont="1" applyFill="1" applyBorder="1" applyAlignment="1">
      <alignment vertical="top"/>
    </xf>
    <xf numFmtId="3" fontId="5" fillId="10" borderId="1" xfId="0" applyNumberFormat="1" applyFont="1" applyFill="1" applyBorder="1" applyAlignment="1">
      <alignment vertical="top"/>
    </xf>
    <xf numFmtId="41" fontId="25" fillId="0" borderId="0" xfId="2" applyFont="1"/>
    <xf numFmtId="167" fontId="5" fillId="0" borderId="0" xfId="0" applyNumberFormat="1" applyFont="1" applyAlignment="1">
      <alignment horizontal="center" vertical="center"/>
    </xf>
    <xf numFmtId="0" fontId="32" fillId="0" borderId="1" xfId="0" applyFont="1" applyBorder="1" applyAlignment="1">
      <alignment horizontal="center" wrapText="1"/>
    </xf>
    <xf numFmtId="0" fontId="33" fillId="0" borderId="22" xfId="3" applyFont="1" applyBorder="1" applyAlignment="1">
      <alignment horizontal="left" vertical="top"/>
    </xf>
    <xf numFmtId="0" fontId="33" fillId="0" borderId="23" xfId="3" applyFont="1" applyBorder="1" applyAlignment="1">
      <alignment horizontal="left" vertical="top"/>
    </xf>
    <xf numFmtId="0" fontId="33" fillId="0" borderId="22" xfId="3" applyFont="1" applyBorder="1"/>
    <xf numFmtId="0" fontId="33" fillId="0" borderId="24" xfId="3" applyFont="1" applyBorder="1" applyAlignment="1">
      <alignment horizontal="left" vertical="top"/>
    </xf>
    <xf numFmtId="0" fontId="33" fillId="0" borderId="25" xfId="3" applyFont="1" applyBorder="1" applyAlignment="1">
      <alignment horizontal="left" vertical="top"/>
    </xf>
    <xf numFmtId="14" fontId="33" fillId="0" borderId="22" xfId="3" applyNumberFormat="1" applyFont="1" applyBorder="1" applyAlignment="1">
      <alignment horizontal="left" vertical="top"/>
    </xf>
    <xf numFmtId="14" fontId="33" fillId="0" borderId="22" xfId="3" applyNumberFormat="1" applyFont="1" applyBorder="1" applyAlignment="1">
      <alignment horizontal="left"/>
    </xf>
    <xf numFmtId="0" fontId="33" fillId="0" borderId="22" xfId="3" applyFont="1" applyBorder="1" applyAlignment="1">
      <alignment horizontal="left" vertical="top" wrapText="1"/>
    </xf>
    <xf numFmtId="0" fontId="33" fillId="0" borderId="22" xfId="3" applyFont="1" applyFill="1" applyBorder="1" applyAlignment="1">
      <alignment horizontal="left" vertical="top" wrapText="1"/>
    </xf>
    <xf numFmtId="0" fontId="33" fillId="0" borderId="24" xfId="3" applyFont="1" applyBorder="1" applyAlignment="1">
      <alignment horizontal="left" vertical="top" wrapText="1"/>
    </xf>
    <xf numFmtId="0" fontId="33" fillId="10" borderId="9" xfId="3" applyFont="1" applyFill="1" applyBorder="1"/>
    <xf numFmtId="0" fontId="33" fillId="10" borderId="0" xfId="3" applyFont="1" applyFill="1"/>
    <xf numFmtId="0" fontId="33" fillId="10" borderId="1" xfId="3" applyFont="1" applyFill="1" applyBorder="1"/>
    <xf numFmtId="0" fontId="33" fillId="10" borderId="1" xfId="3" applyFont="1" applyFill="1" applyBorder="1" applyAlignment="1">
      <alignment horizontal="left"/>
    </xf>
    <xf numFmtId="0" fontId="33" fillId="10" borderId="9" xfId="3" applyFont="1" applyFill="1" applyBorder="1" applyAlignment="1">
      <alignment horizontal="left"/>
    </xf>
    <xf numFmtId="0" fontId="22" fillId="0" borderId="1" xfId="3" applyFont="1" applyBorder="1"/>
    <xf numFmtId="0" fontId="22" fillId="10" borderId="9" xfId="3" applyFont="1" applyFill="1" applyBorder="1"/>
    <xf numFmtId="0" fontId="22" fillId="0" borderId="22" xfId="3" applyFont="1" applyBorder="1" applyAlignment="1">
      <alignment horizontal="left" vertical="top"/>
    </xf>
    <xf numFmtId="0" fontId="33" fillId="0" borderId="23" xfId="3" applyFont="1" applyBorder="1" applyAlignment="1">
      <alignment horizontal="left" vertical="top" wrapText="1"/>
    </xf>
    <xf numFmtId="0" fontId="22" fillId="0" borderId="24" xfId="3" applyFont="1" applyBorder="1" applyAlignment="1">
      <alignment horizontal="left" vertical="top"/>
    </xf>
    <xf numFmtId="0" fontId="22" fillId="0" borderId="1" xfId="3" applyFont="1" applyBorder="1" applyAlignment="1">
      <alignment horizontal="left" vertical="top"/>
    </xf>
    <xf numFmtId="14" fontId="35" fillId="0" borderId="22" xfId="3" applyNumberFormat="1" applyFont="1" applyBorder="1" applyAlignment="1">
      <alignment horizontal="left"/>
    </xf>
    <xf numFmtId="14" fontId="7" fillId="17" borderId="1" xfId="0" applyNumberFormat="1" applyFont="1" applyFill="1" applyBorder="1" applyAlignment="1">
      <alignment horizontal="center" vertical="top"/>
    </xf>
    <xf numFmtId="3" fontId="5" fillId="11" borderId="19" xfId="2" applyNumberFormat="1" applyFont="1" applyFill="1" applyBorder="1" applyAlignment="1">
      <alignment vertical="center"/>
    </xf>
    <xf numFmtId="3" fontId="5" fillId="11" borderId="1" xfId="2" applyNumberFormat="1" applyFont="1" applyFill="1" applyBorder="1" applyAlignment="1">
      <alignment vertical="center"/>
    </xf>
    <xf numFmtId="3" fontId="5" fillId="11" borderId="20" xfId="2" applyNumberFormat="1" applyFont="1" applyFill="1" applyBorder="1" applyAlignment="1">
      <alignment vertical="center"/>
    </xf>
    <xf numFmtId="3" fontId="5" fillId="0" borderId="19" xfId="2" applyNumberFormat="1" applyFont="1" applyBorder="1" applyAlignment="1">
      <alignment vertical="center"/>
    </xf>
    <xf numFmtId="3" fontId="5" fillId="0" borderId="1" xfId="2" applyNumberFormat="1" applyFont="1" applyBorder="1" applyAlignment="1">
      <alignment vertical="center"/>
    </xf>
    <xf numFmtId="3" fontId="5" fillId="0" borderId="20" xfId="2" applyNumberFormat="1" applyFont="1" applyBorder="1" applyAlignment="1">
      <alignment vertical="center"/>
    </xf>
    <xf numFmtId="0" fontId="13" fillId="8" borderId="1" xfId="0" applyFont="1" applyFill="1" applyBorder="1" applyAlignment="1">
      <alignment horizontal="justify" vertical="top" wrapText="1"/>
    </xf>
    <xf numFmtId="41" fontId="3" fillId="11" borderId="21" xfId="2" applyFont="1" applyFill="1" applyBorder="1" applyAlignment="1">
      <alignment vertical="center"/>
    </xf>
    <xf numFmtId="41" fontId="5" fillId="0" borderId="15" xfId="2" applyFont="1" applyBorder="1"/>
    <xf numFmtId="41" fontId="3" fillId="0" borderId="26" xfId="2" applyFont="1" applyBorder="1" applyAlignment="1">
      <alignment horizontal="left" vertical="center"/>
    </xf>
    <xf numFmtId="41" fontId="3" fillId="0" borderId="26" xfId="2" applyFont="1" applyBorder="1" applyAlignment="1">
      <alignment horizontal="right" vertical="center"/>
    </xf>
    <xf numFmtId="41" fontId="3" fillId="0" borderId="27" xfId="2" applyFont="1" applyBorder="1" applyAlignment="1">
      <alignment horizontal="right" vertical="center"/>
    </xf>
    <xf numFmtId="165" fontId="37" fillId="9" borderId="1" xfId="0" applyNumberFormat="1" applyFont="1" applyFill="1" applyBorder="1" applyAlignment="1">
      <alignment horizontal="center"/>
    </xf>
    <xf numFmtId="165" fontId="37" fillId="16" borderId="1" xfId="0" applyNumberFormat="1" applyFont="1" applyFill="1" applyBorder="1" applyAlignment="1">
      <alignment horizontal="center"/>
    </xf>
    <xf numFmtId="165" fontId="37" fillId="0" borderId="1" xfId="0" applyNumberFormat="1" applyFont="1" applyBorder="1" applyAlignment="1">
      <alignment horizontal="center"/>
    </xf>
    <xf numFmtId="165" fontId="37" fillId="21" borderId="1" xfId="0" applyNumberFormat="1" applyFont="1" applyFill="1" applyBorder="1" applyAlignment="1">
      <alignment horizontal="center"/>
    </xf>
    <xf numFmtId="10" fontId="37" fillId="20" borderId="1" xfId="0" applyNumberFormat="1" applyFont="1" applyFill="1" applyBorder="1" applyAlignment="1">
      <alignment horizontal="center"/>
    </xf>
    <xf numFmtId="0" fontId="6" fillId="0" borderId="1" xfId="0" applyFont="1" applyBorder="1" applyAlignment="1">
      <alignment horizontal="center" vertical="center" wrapText="1"/>
    </xf>
    <xf numFmtId="3" fontId="3" fillId="0" borderId="5" xfId="0" applyNumberFormat="1" applyFont="1" applyBorder="1" applyAlignment="1">
      <alignment horizontal="center" vertical="top"/>
    </xf>
    <xf numFmtId="0" fontId="7" fillId="23" borderId="8" xfId="0" applyFont="1" applyFill="1" applyBorder="1" applyAlignment="1">
      <alignment horizontal="center" vertical="center" wrapText="1"/>
    </xf>
    <xf numFmtId="0" fontId="6" fillId="0" borderId="1" xfId="0" applyFont="1" applyBorder="1" applyAlignment="1">
      <alignment horizontal="left" vertical="top"/>
    </xf>
    <xf numFmtId="0" fontId="6" fillId="0" borderId="1" xfId="0" applyFont="1" applyBorder="1" applyAlignment="1">
      <alignment horizontal="left"/>
    </xf>
    <xf numFmtId="3" fontId="7" fillId="0" borderId="1" xfId="0" applyNumberFormat="1" applyFont="1" applyBorder="1" applyAlignment="1">
      <alignment horizontal="center" vertical="top"/>
    </xf>
    <xf numFmtId="49" fontId="6" fillId="0" borderId="1" xfId="0" applyNumberFormat="1" applyFont="1" applyBorder="1" applyAlignment="1">
      <alignment horizontal="center" vertical="top"/>
    </xf>
    <xf numFmtId="0" fontId="6" fillId="0" borderId="1" xfId="0" applyFont="1" applyBorder="1" applyAlignment="1">
      <alignment vertical="center" wrapText="1"/>
    </xf>
    <xf numFmtId="0" fontId="6" fillId="0" borderId="9" xfId="0" applyFont="1" applyBorder="1" applyAlignment="1">
      <alignment horizontal="left" vertical="top" wrapText="1"/>
    </xf>
    <xf numFmtId="0" fontId="6" fillId="0" borderId="2" xfId="0" applyFont="1" applyBorder="1" applyAlignment="1">
      <alignment horizontal="center" vertical="top" wrapText="1"/>
    </xf>
    <xf numFmtId="3" fontId="5" fillId="0" borderId="1" xfId="0" applyNumberFormat="1" applyFont="1" applyBorder="1" applyAlignment="1">
      <alignment horizontal="center" vertical="top" wrapText="1"/>
    </xf>
    <xf numFmtId="4" fontId="7"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6" fillId="0" borderId="9" xfId="0" applyFont="1" applyBorder="1" applyAlignment="1">
      <alignment horizontal="center" vertical="top" wrapText="1"/>
    </xf>
    <xf numFmtId="0" fontId="16" fillId="0" borderId="0" xfId="0" applyFont="1" applyAlignment="1">
      <alignment horizontal="left" vertical="top"/>
    </xf>
    <xf numFmtId="0" fontId="7" fillId="0" borderId="1" xfId="0" quotePrefix="1" applyFont="1" applyBorder="1" applyAlignment="1">
      <alignment horizontal="center" vertical="top" wrapText="1"/>
    </xf>
    <xf numFmtId="0" fontId="7" fillId="0" borderId="1" xfId="0" applyFont="1" applyBorder="1" applyAlignment="1">
      <alignment horizontal="center"/>
    </xf>
    <xf numFmtId="0" fontId="38" fillId="0" borderId="0" xfId="0" applyFont="1" applyAlignment="1">
      <alignment horizontal="left" vertical="top"/>
    </xf>
    <xf numFmtId="0" fontId="5" fillId="0" borderId="0" xfId="0" applyFont="1" applyAlignment="1">
      <alignment horizontal="left" vertical="top"/>
    </xf>
    <xf numFmtId="0" fontId="3" fillId="7" borderId="1" xfId="0" applyFont="1" applyFill="1" applyBorder="1" applyAlignment="1">
      <alignment horizontal="center" vertical="top" wrapText="1"/>
    </xf>
    <xf numFmtId="0" fontId="7" fillId="11" borderId="1" xfId="0" applyFont="1" applyFill="1" applyBorder="1" applyAlignment="1">
      <alignment horizontal="center" vertical="top" wrapText="1"/>
    </xf>
    <xf numFmtId="0" fontId="3" fillId="0" borderId="1" xfId="0" applyFont="1" applyBorder="1" applyAlignment="1">
      <alignment horizontal="center" vertical="top"/>
    </xf>
    <xf numFmtId="0" fontId="18" fillId="4" borderId="0" xfId="0" applyFont="1" applyFill="1" applyAlignment="1">
      <alignment horizontal="center" vertical="center" wrapText="1"/>
    </xf>
    <xf numFmtId="41" fontId="3" fillId="11" borderId="16" xfId="2" applyFont="1" applyFill="1" applyBorder="1" applyAlignment="1">
      <alignment horizontal="center"/>
    </xf>
    <xf numFmtId="41" fontId="3" fillId="11" borderId="17" xfId="2" applyFont="1" applyFill="1" applyBorder="1" applyAlignment="1">
      <alignment horizontal="center"/>
    </xf>
    <xf numFmtId="41" fontId="3" fillId="11" borderId="18" xfId="2" applyFont="1" applyFill="1" applyBorder="1" applyAlignment="1">
      <alignment horizontal="center"/>
    </xf>
    <xf numFmtId="41" fontId="3" fillId="0" borderId="16" xfId="2" applyFont="1" applyBorder="1" applyAlignment="1">
      <alignment horizontal="center"/>
    </xf>
    <xf numFmtId="41" fontId="3" fillId="0" borderId="17" xfId="2" applyFont="1" applyBorder="1" applyAlignment="1">
      <alignment horizontal="center"/>
    </xf>
    <xf numFmtId="41" fontId="3" fillId="0" borderId="18" xfId="2" applyFont="1" applyBorder="1" applyAlignment="1">
      <alignment horizontal="center"/>
    </xf>
    <xf numFmtId="165" fontId="13" fillId="0" borderId="1" xfId="2" applyNumberFormat="1" applyFont="1" applyBorder="1" applyAlignment="1">
      <alignment horizontal="right" vertical="center"/>
    </xf>
    <xf numFmtId="165" fontId="13" fillId="11" borderId="1" xfId="2" applyNumberFormat="1" applyFont="1" applyFill="1" applyBorder="1" applyAlignment="1">
      <alignment horizontal="right" vertical="center"/>
    </xf>
    <xf numFmtId="41" fontId="13" fillId="0" borderId="1" xfId="2" applyFont="1" applyBorder="1" applyAlignment="1">
      <alignment horizontal="right" vertical="center"/>
    </xf>
    <xf numFmtId="41" fontId="13" fillId="19" borderId="6" xfId="2" applyFont="1" applyFill="1" applyBorder="1" applyAlignment="1">
      <alignment horizontal="center" vertical="center" wrapText="1"/>
    </xf>
    <xf numFmtId="41" fontId="13" fillId="19" borderId="2" xfId="2" applyFont="1" applyFill="1" applyBorder="1" applyAlignment="1">
      <alignment horizontal="center" vertical="center" wrapText="1"/>
    </xf>
    <xf numFmtId="0" fontId="34" fillId="0" borderId="22" xfId="3" applyFont="1" applyBorder="1" applyAlignment="1">
      <alignment horizontal="left" vertical="top"/>
    </xf>
  </cellXfs>
  <cellStyles count="4">
    <cellStyle name="Comma [0]" xfId="2" builtinId="6"/>
    <cellStyle name="Hyperlink" xfId="3" builtinId="8"/>
    <cellStyle name="Normal" xfId="0" builtinId="0"/>
    <cellStyle name="Percent" xfId="1" builtinId="5"/>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ikumi.lv/ta/id/352309-eiropas-savienibas-kohezijas-politikas-programmas-20212027-gadam-611-specifiska-atbalsta-merka-parejas-uz-klimatneitralitati-radito-ekonomisko-socialo-un-vides-seku-mazinasana-visvairak-skartajos-regionos-6117-pasakuma-eiropas-savienibas-nozimes-biotopu-vai-purvu-ekosistemu-atjaunosana-istenosanas-noteikumi" TargetMode="External"/><Relationship Id="rId21" Type="http://schemas.openxmlformats.org/officeDocument/2006/relationships/hyperlink" Target="https://likumi.lv/ta/id/352897" TargetMode="External"/><Relationship Id="rId42" Type="http://schemas.openxmlformats.org/officeDocument/2006/relationships/hyperlink" Target="https://likumi.lv/ta/id/358429-eiropas-savienibas-kohezijas-politikas-programmas-20212027-gadam-111-specifiska-atbalsta-merka-petniecibas-un-inovaciju-kapacitates-stiprinasana-un-progresivu-tehnologiju-ieviesana-kopeja-pampa-sistema-1112-pasakuma-ris3-petniecibas-un-inovacijas-centri-istenosanas-noteikumi" TargetMode="External"/><Relationship Id="rId63" Type="http://schemas.openxmlformats.org/officeDocument/2006/relationships/hyperlink" Target="https://likumi.lv/ta/id/343803-eiropas-savienibas-kohezijas-politikas-programmas-20212027-gadam-123-specifiska-atbalsta-merka-veicinat-ilgtspejigu-izaugsmi-konkuretspeju-un-darba-vietu-radisanu-mvu-tostarp-ar-produktivam-investicijam-1231-pasakuma-atbalsts-mvu-inovativas-uznemejdarbibas-attistibai-istenosanas-noteikumi" TargetMode="External"/><Relationship Id="rId84" Type="http://schemas.openxmlformats.org/officeDocument/2006/relationships/hyperlink" Target="https://likumi.lv/ta/id/357496-eiropas-savienibas-kohezijas-politikas-programmas-20212027-gadam-222-specifiska-atbalsta-merka-parejas-uz-aprites-ekonomiku-veicinasana-2221-pasakuma-atkritumu-skirosana-parstrade-un-regeneracija-projektu-iesniegumu-otras-un-tresas-atlases-kartas-istenosanas-noteikumi" TargetMode="External"/><Relationship Id="rId138" Type="http://schemas.openxmlformats.org/officeDocument/2006/relationships/hyperlink" Target="https://likumi.lv/ta/id/347648-eiropas-savienibas-kohezijas-politikas-programmas-2021-2027-gadam-4-3-6-specifiska-atbalsta-merka-veicinat-nabadzibas" TargetMode="External"/><Relationship Id="rId159" Type="http://schemas.openxmlformats.org/officeDocument/2006/relationships/hyperlink" Target="https://likumi.lv/ta/id/349701-eiropas-savienibas-kohezijas-politikas-programmas-20212027-gadam-223-specifiska-atbalsta-merka-uzlabot-dabas-aizsardzibu-un-biologisko-daudzveidibu-zalo-infrastrukturu-it-ipasi-pilsetvide-un-samazinat-piesarnojumu-2237-pasakuma-gaisa-piesarnojoso-vielu-emisiju-samazinasana-pasvaldibu-siltumapgade-istenosanas-noteikumi" TargetMode="External"/><Relationship Id="rId170" Type="http://schemas.openxmlformats.org/officeDocument/2006/relationships/hyperlink" Target="https://likumi.lv/ta/id/344634-programmas-iespejkapitala-ieguldijumiistenosanas-noteikumi" TargetMode="External"/><Relationship Id="rId191" Type="http://schemas.openxmlformats.org/officeDocument/2006/relationships/hyperlink" Target="https://likumi.lv/ta/id/363421-eiropas-savienibas-kohezijas-politikas-programmas-20212027-gadam-435-specifiska-atbalsta-merka-uzlabot-vienlidzigu-un-savlaicigu-piekluvi-kvalitativiem-ilgtspejigiem-un-izmaksu-zina-pieejamiem-pakalpojumiem-pilnveidot-socialas-aizsardzibas-sistemas-tostarp-veicinat-socialas-aizsardzibas-pieejamibu-uzlabot-ilgtermina-aprupes-pakalpojumu-pieejamibu-efektivitati-un-izturetspeju4351-pasakuma-sabiedriba-balstitu-socialo-pakalpojumu-pieejamibas-palielinasanatresas-kartas-istenosanas-noteikumi" TargetMode="External"/><Relationship Id="rId205" Type="http://schemas.openxmlformats.org/officeDocument/2006/relationships/hyperlink" Target="https://likumi.lv/ta/id/367142-eiropas-savienibas-kohezijas-politikas-programmas-20212027-gadam-611-specifiska-atbalsta-merka-parejas-uz-klimatneitralitati-radito-ekonomisko-socialo-un-vides-seku-mazinasana-visvairak-skartajos-regionos-6111-pasakuma-atteiksanas-no-kudras-izmantosanas-energetika-ceturtas-un-piektas-projektu-iesniegumu-atlases-kartas-istenosanas-noteikumi" TargetMode="External"/><Relationship Id="rId107" Type="http://schemas.openxmlformats.org/officeDocument/2006/relationships/hyperlink" Target="https://likumi.lv/ta/id/346558-eiropas-savienibas-kohezijas-politikas-programmas-2021-2027-gadam-6-1-1-specifiska-atbalsta-merka-parejas-uz-klimatneitralitati" TargetMode="External"/><Relationship Id="rId11" Type="http://schemas.openxmlformats.org/officeDocument/2006/relationships/hyperlink" Target="https://likumi.lv/ta/id/342448-eiropas-savienibas-kohezijas-politikas-programmas-2021-2027-gadam-4-2-1-specifiska-atbalsta-merka-uzlabot-vienlidzigu" TargetMode="External"/><Relationship Id="rId32" Type="http://schemas.openxmlformats.org/officeDocument/2006/relationships/hyperlink" Target="https://likumi.lv/ta/id/356203-eiropas-savienibas-kohezijas-politikas-programmas-20212027-gadam-411-specifiska-atbalsta-merka-nodrosinat-vienlidzigu-piekluvi-veselibas-aprupei-un-stiprinat-veselibas-sistemu-tostarp-primaras-veselibas-aprupes-noturibu-4111-pasakuma-arstniecibas-iestazu-infrastrukturas-attistiba-ceturtas-kartas-istenosanas-noteikumi" TargetMode="External"/><Relationship Id="rId53" Type="http://schemas.openxmlformats.org/officeDocument/2006/relationships/hyperlink" Target="https://vktap.mk.gov.lv/legal_acts/headers/2ffc32cb-8a00-4444-8c6d-e3fc9db6cf77" TargetMode="External"/><Relationship Id="rId74" Type="http://schemas.openxmlformats.org/officeDocument/2006/relationships/hyperlink" Target="https://likumi.lv/ta/id/350023-eiropas-savienibas-kohezijas-politikas-programmas-20212027-gadam-213-specifiska-atbalsta-merka-veicinat-pielagosanos-klimata-parmainam-risku-noversanu-un-noturibu-pret-katastrofam-2133-pasakuma-katastrofu-risku-mazinasanas-pasakumi-tresas-projektu-iesniegumu-atlases-kartas-istenosanas-noteikumi" TargetMode="External"/><Relationship Id="rId128" Type="http://schemas.openxmlformats.org/officeDocument/2006/relationships/hyperlink" Target="https://likumi.lv/ta/id/354745" TargetMode="External"/><Relationship Id="rId149" Type="http://schemas.openxmlformats.org/officeDocument/2006/relationships/hyperlink" Target="https://likumi.lv/ta/id/349115-eiropas-savienibas-kohezijas-politikas-programmas-20212027-gadam-231-specifiska-atbalsta-merka-veicinat-ilgtspejigu-daudzveidu-mobilitati-pilsetas-2314-pasakuma-bezemisiju-vilcieni-istenosanas-noteikumi" TargetMode="External"/><Relationship Id="rId5" Type="http://schemas.openxmlformats.org/officeDocument/2006/relationships/hyperlink" Target="https://likumi.lv/ta/id/356675-eiropas-savienibas-kohezijas-politikas-programmas-20212027gadam-422-specifiska-atbalsta-merka-uzlabot-izglitibas-un-macibu-sistemu-kvalitati-ieklautibu-efektivitati-un-nozimigumu-darba-tirgu-tostarp-ar-neformalas-un-ikdienejas-macisanas-validesanas-palidzibu-lai-atbalstitu-pamatkompetencu-tostarp-uznemejdarbibas-un-digitalo-prasmju-apguvi-un-sekmejot-dualo-macibu-sistemu-un-maceklibas-ieviesanu-4224pasakuma-izglitibas-kvalitates-monitoringa-sistemas-attistiba-un-nodrosinasana-istenosanas-noteikumi" TargetMode="External"/><Relationship Id="rId95" Type="http://schemas.openxmlformats.org/officeDocument/2006/relationships/hyperlink" Target="https://likumi.lv/ta/id/345850-eiropas-savienibas-kohezijas-politikas-programmas-20212027-gadam-434-specifiska-atbalsta-merka-sekmet-aktivu-ieklausanu-lai-veicinatu-vienlidzigas-iespejas-nediskriminesanu-un-aktivu-lidzdalibu-ka-ari-uzlabotu-nodarbinamibu-jo-ipasi-attieciba-uz-nelabveliga-situacija-esosam-grupam-4345-pasakuma-atbalsts-pilsoniskas-sabiedribas-organizaciju-izaugsmei-stiprinot-lidzdalibu-publiskas-parvaldes-lemumu-pienemsanas-procesos-istenosanas-noteikumi" TargetMode="External"/><Relationship Id="rId160" Type="http://schemas.openxmlformats.org/officeDocument/2006/relationships/hyperlink" Target="https://vktap.mk.gov.lv/tasks/review_circulation_headers/a39e5f77-a8d7-4966-996b-8ebf923cc2a3" TargetMode="External"/><Relationship Id="rId181" Type="http://schemas.openxmlformats.org/officeDocument/2006/relationships/hyperlink" Target="https://likumi.lv/ta/id/362579-eiropas-savienibas-kohezijas-politikas-programmas-20212027-gadam-311-specifiska-atbalsta-merka-attistit-ilgtspejigu-pret-klimatu-izturigu-inteligentu-drosu-un-vairakveidu-ten-t-infrastrukturu-3115-pasakuma-nacionalas-nozimes-centru-magistralo-ielu-un-esoso-marsrutu-attistiba-istenosanas-noteikumi" TargetMode="External"/><Relationship Id="rId22" Type="http://schemas.openxmlformats.org/officeDocument/2006/relationships/hyperlink" Target="https://likumi.lv/ta/id/357878-eiropas-savienibas-kohezijas-politikas-programmas-20212027-gadam-411-specifiska-atbalsta-merka-nodrosinat-vienlidzigu-piekluvi-veselibas-aprupei-un-stiprinat-veselibas-sistemu-tostarp-primaras-veselibas-aprupes-noturibu-4113-pasakuma-primaras-veselibas-aprupes-lomas-stiprinasana-attistot-infrastrukturu-otras-kartas-istenosanas-noteikumi" TargetMode="External"/><Relationship Id="rId43" Type="http://schemas.openxmlformats.org/officeDocument/2006/relationships/hyperlink" Target="https://likumi.lv/ta/id/353061-eiropas-savienibas-kohezijas-politikas-programmas-2021-2027-gadam-1-1-1-specifiska-atbalsta-merka-petniecibas-un-inovaciju" TargetMode="External"/><Relationship Id="rId64" Type="http://schemas.openxmlformats.org/officeDocument/2006/relationships/hyperlink" Target="https://likumi.lv/ta/id/339197-eiropas-savienibas-kohezijas-politikas-programmas-2021-2027-gadam-5-1-1-specifiska-atbalsta-merka-vietejas-teritorijas" TargetMode="External"/><Relationship Id="rId118" Type="http://schemas.openxmlformats.org/officeDocument/2006/relationships/hyperlink" Target="https://likumi.lv/ta/id/346559-eiropas-savienibas-kohezijas-politikas-programmas-2021-2027-gadam-6-1-1-specifiska-atbalsta-merka-parejas-uz-klimatneitralitati" TargetMode="External"/><Relationship Id="rId139" Type="http://schemas.openxmlformats.org/officeDocument/2006/relationships/hyperlink" Target="https://likumi.lv/ta/id/348292-eiropas-savienibas-kohezijas-politikas-programmas-2021-2027-gadam-4-3-6-specifiska-atbalsta-merka-veicinat-nabadzibas" TargetMode="External"/><Relationship Id="rId85" Type="http://schemas.openxmlformats.org/officeDocument/2006/relationships/hyperlink" Target="https://likumi.lv/ta/id/356847-eiropas-savienibas-kohezijas-politikas-programmas-20212027-gadam-251-specifiska-atbalsta-merka-ieguldijumi-kas-atbalsta-step-merku-sasniegsanuistenosanas-noteikumi" TargetMode="External"/><Relationship Id="rId150" Type="http://schemas.openxmlformats.org/officeDocument/2006/relationships/hyperlink" Target="https://likumi.lv/ta/id/353691-eiropas-savienibas-kohezijas-politikas-programmas-20212027-gadam-211-specifiska-atbalsta-merka-energoefektivitates-veicinasana-un-siltumnicefekta-gazu-emisiju-samazinasana-2116-pasakuma-pasvaldibu-eku-energoefektivitates-paaugstinasana-pirmas-projektu-iesniegumu-atlases-kartas-istenosanas-noteikumi" TargetMode="External"/><Relationship Id="rId171" Type="http://schemas.openxmlformats.org/officeDocument/2006/relationships/hyperlink" Target="https://likumi.lv/ta/id/198282-noteikumi-par-aizdevumiem-siko-mikro-mazo-un-videjo-saimnieciskas-darbibas-veiceju-un-lauksaimniecibas-un-mezsaimniecibas-pakalpojumu-kooperativo-sabiedribu-attistibas-veicinasanai" TargetMode="External"/><Relationship Id="rId192" Type="http://schemas.openxmlformats.org/officeDocument/2006/relationships/hyperlink" Target="https://likumi.lv/ta/id/357498-atbalsta-programmas-nosacijumi-energoefektivitates-paaugstinasanas-pasakumu-istenosanai-daudzdzivoklu-dzivojamas-majas" TargetMode="External"/><Relationship Id="rId206" Type="http://schemas.openxmlformats.org/officeDocument/2006/relationships/hyperlink" Target="https://likumi.lv/ta/id/361499" TargetMode="External"/><Relationship Id="rId12" Type="http://schemas.openxmlformats.org/officeDocument/2006/relationships/hyperlink" Target="https://likumi.lv/ta/id/348521-eiropas-savienibas-kohezijas-politikas-programmas-2021-2027-gadam-4-2-2-specifiska-atbalsta-merka-uzlabot-izglitibas-un" TargetMode="External"/><Relationship Id="rId33" Type="http://schemas.openxmlformats.org/officeDocument/2006/relationships/hyperlink" Target="https://likumi.lv/ta/id/354266-eiropas-savienibas-kohezijas-politikas-programmas-2021-2027-gadam-4-1-1-specifiska-atbalsta-merka-nodrosinat-vienlidzigu-pieklu..." TargetMode="External"/><Relationship Id="rId108" Type="http://schemas.openxmlformats.org/officeDocument/2006/relationships/hyperlink" Target="https://likumi.lv/ta/id/357899-eiropas-savienibas-kohezijas-politikas-programmas-20212027gadam211-specifiska-atbalsta-merka-energoefektivitates-veicinasana-un-siltumnicefekta-gazu-emisiju-samazinasana-2118-pasakumaenergoefektivitati-veicinosipasakumikulturas-infrastrukturaistenosanas-noteikumi" TargetMode="External"/><Relationship Id="rId129" Type="http://schemas.openxmlformats.org/officeDocument/2006/relationships/hyperlink" Target="https://likumi.lv/ta/id/358621-eiropas-savienibas-kohezijas-politikas-programmas-2021-2027-gadam-4-3-5-specifiska-atbalsta-merka-uzlabot-vienlidzigu" TargetMode="External"/><Relationship Id="rId54" Type="http://schemas.openxmlformats.org/officeDocument/2006/relationships/hyperlink" Target="https://likumi.lv/ta/id/356556-eiropas-savienibas-kohezijas-politikas-programmas-20212027-gadam-231-specifiska-atbalsta-merka-veicinat-ilgtspejigu-daudzveidu-mobilitati-pilsetas-2312-pasakuma-multimodals-sabiedriska-transporta-tikls-istenosanas-noteikumi" TargetMode="External"/><Relationship Id="rId75" Type="http://schemas.openxmlformats.org/officeDocument/2006/relationships/hyperlink" Target="https://likumi.lv/ta/id/356358-eiropas-savienibas-kohezijas-politikas-programmas-2021-2027-gadam-3-1-1-specifiska-atbalsta-merka-attistit-ilgtspejigu" TargetMode="External"/><Relationship Id="rId96" Type="http://schemas.openxmlformats.org/officeDocument/2006/relationships/hyperlink" Target="https://likumi.lv/ta/id/343822-eiropas-savienibas-kohezijas-politikas-programmas-20212027-gadam-434specifiska-atbalsta-merka-sekmet-aktivu-ieklausanu-lai-veicinatu-vienlidzigas-iespejas-nediskriminesanu-un-aktivu-lidzdalibu-ka-ari-uzlabotu-nodarbinamibu-jo-ipasi-attieciba-uz-nelabveliga-situacija-esosam-grupam-4346-pasakuma-resocializacijas-pakalpojumu-probacijas-klientiem-pilnveidosana-un-taisniguma-atjaunosanas-pieeju-attistiba-veicinot-probacijas-klientu-aktivu-lidzdalibu-sabiedribas-procesos-un-radot-prieksnosacijumus-vinu-veiksmigai-ieklausanai-un-nodarbinamibai-istenosanas-noteikumi" TargetMode="External"/><Relationship Id="rId140" Type="http://schemas.openxmlformats.org/officeDocument/2006/relationships/hyperlink" Target="https://likumi.lv/ta/id/345518-eiropas-savienibas-kohezijas-politikas-programmas-2021-2027-gadam-4-3-6-specifiska-atbalsta-merka-veicinat-nabadzibas" TargetMode="External"/><Relationship Id="rId161" Type="http://schemas.openxmlformats.org/officeDocument/2006/relationships/hyperlink" Target="https://likumi.lv/ta/id/344776-eiropas-savienibas-kohezijas-politikas-programmas2021-2027-gadam-1-2-prioritara-virziena-atbalsts-uznemejdarbibai" TargetMode="External"/><Relationship Id="rId182" Type="http://schemas.openxmlformats.org/officeDocument/2006/relationships/hyperlink" Target="https://likumi.lv/ta/id/360899-eiropas-savienibas-kohezijas-politikas-programmas-2021-2027-gadam-1-3-1-specifiska-atbalsta-merka-izmantot-digitalizacijas" TargetMode="External"/><Relationship Id="rId6" Type="http://schemas.openxmlformats.org/officeDocument/2006/relationships/hyperlink" Target="https://likumi.lv/ta/id/352722-eiropas-savienibas-kohezijas-politikas-programmas-20212027-gadam-422-specifiska-atbalsta-merka-uzlabot-izglitibas-un-macibu-sistemu-kvalitati-ieklautibu-efektivitati-un-nozimigumu-darba-tirgu-tostarp-ar-neformalas-un-ikdienejas-macisanas-validesanas-palidzibu-lai-atbalstitu-pamatkompetencu-tostarp-uznemejdarbibas-un-digitalo-prasmju-apguvi-un-sekmejot-dualo-macibu-sistemu-un-maceklibas-ieviesanu-4223-pasakuma-macibu-procesa-kvalitates-pilnveide-istenojot-pedagogu-profesionalas-darbibas-atbalsta-sistemas-attistibu-izglitojamo-izcilibas-aktivitasu-nodrosinasanu-un-metodiska-atbalsta-materialu-izstradi-pedagogam-istenosanas-noteikumi" TargetMode="External"/><Relationship Id="rId23" Type="http://schemas.openxmlformats.org/officeDocument/2006/relationships/hyperlink" Target="https://likumi.lv/ta/id/358301-eiropas-savienibas-kohezijas-politikas-programmas-20212027-gadam-411-specifiska-atbalsta-merka-nodrosinat-vienlidzigu-piekluvi-veselibas-aprupei-un-stiprinat-veselibas-sistemu-tostarp-primaras-veselibas-aprupes-noturibu-4113-pasakuma-primaras-veselibas-aprupes-lomas-stiprinasana-attistot-infrastrukturu-pirmas-kartas-istenosanas-noteikumi" TargetMode="External"/><Relationship Id="rId119" Type="http://schemas.openxmlformats.org/officeDocument/2006/relationships/hyperlink" Target="https://likumi.lv/ta/id/359288-atbalsta-programmas-noteikumi-uznemejdarbibas-zalinasanai-atjaunigo-energoresursu-izmantosanai-un-energoefektivitates-paaugstinasanai" TargetMode="External"/><Relationship Id="rId44" Type="http://schemas.openxmlformats.org/officeDocument/2006/relationships/hyperlink" Target="https://likumi.lv/ta/id/353061-eiropas-savienibas-kohezijas-politikas-programmas-2021-2027-gadam-1-1-1-specifiska-atbalsta-merka-petniecibas-un-inovaciju" TargetMode="External"/><Relationship Id="rId65" Type="http://schemas.openxmlformats.org/officeDocument/2006/relationships/hyperlink" Target="https://likumi.lv/ta/id/351692-eiropas-savienibas-kohezijas-politikas-programmas-2021-2027-gadam-2-1-3-specifiska-atbalsta-merka-veicinat-pielagosanos" TargetMode="External"/><Relationship Id="rId86" Type="http://schemas.openxmlformats.org/officeDocument/2006/relationships/hyperlink" Target="https://likumi.lv/ta/id/353524-eiropas-savienibas-kohezijas-politikas-programmas-20212027-gadam-611-specifiska-atbalsta-merka-parejas-uz-klimatneitralitati-radito-ekonomisko-socialo-un-vides-seku-mazinasana-visvairak-skartajos-regionos-6111-pasakuma-atteiksanas-no-kudras-izmantosanas-energetika-pirmas-projektu-iesniegumu-atlases-kartas-istenosanas-noteikumi" TargetMode="External"/><Relationship Id="rId130" Type="http://schemas.openxmlformats.org/officeDocument/2006/relationships/hyperlink" Target="https://likumi.lv/ta/id/350483-eiropas-savienibas-kohezijas-politikas-programmas-2021-2027-gadam-4-3-5-specifiska-atbalsta-merka-uzlabot-vienlidzigu" TargetMode="External"/><Relationship Id="rId151" Type="http://schemas.openxmlformats.org/officeDocument/2006/relationships/hyperlink" Target="https://likumi.lv/ta/id/340874-eiropas-savienibas-kohezijas-politikas-programmas-2021-2027-gadam-2-2-3-specifiska-atbalsta-merka-uzlabot-dabas-aizsardzibu" TargetMode="External"/><Relationship Id="rId172" Type="http://schemas.openxmlformats.org/officeDocument/2006/relationships/hyperlink" Target="https://likumi.lv/ta/id/282520-noteikumi-par-mikroaizdevumiem-un-starta-aizdevumiem" TargetMode="External"/><Relationship Id="rId193" Type="http://schemas.openxmlformats.org/officeDocument/2006/relationships/hyperlink" Target="https://likumi.lv/ta/id/281323-darbibas-programmas-izaugsme-un-nodarbinatiba-4-2-1-specifiska-atbalsta-merka-veicinat-energoefektivitates-paaugstinasanu" TargetMode="External"/><Relationship Id="rId207" Type="http://schemas.openxmlformats.org/officeDocument/2006/relationships/hyperlink" Target="https://likumi.lv/ta/id/368132-eiropas-savienibas-kohezijas-politikas-programmas-20212027-gadam-261-specifiska-atbalsta-merka-veicinat-energijas-starpsavienojumu-un-saistitas-parvades-sadales-uzglabasanas-un-atbalsta-infrastrukturas-izbuvi-ka-ari-kritiskas-energetikas-infrastrukturas-aizsardzibu-un-uzlades-infrastrukturas-izversanu-2612-pasakuma-energetiskas-drosibas-infrastrukturas-attistiba-istenosanas-noteikumi" TargetMode="External"/><Relationship Id="rId13" Type="http://schemas.openxmlformats.org/officeDocument/2006/relationships/hyperlink" Target="https://likumi.lv/ta/id/346310-eiropas-savienibas-kohezijas-politikas-programmas-2021-2027-gadam-4-2-2-specifiska-atbalsta-merka-uzlabot-izglitibas" TargetMode="External"/><Relationship Id="rId109" Type="http://schemas.openxmlformats.org/officeDocument/2006/relationships/hyperlink" Target="https://likumi.lv/ta/id/359288-atbalsta-programmas-noteikumi-uznemejdarbibas-zalinasanai-atjaunigo-energoresursu-izmantosanai-un-energoefektivitates-paaugstinasanai" TargetMode="External"/><Relationship Id="rId34" Type="http://schemas.openxmlformats.org/officeDocument/2006/relationships/hyperlink" Target="https://likumi.lv/ta/id/351698-eiropas-savienibas-kohezijas-politikas-programmas-20212027-gadam-411-specifiska-atbalsta-merka-nodrosinat-vienlidzigu-piekluvi-veselibas-aprupei-un-stiprinat-veselibas-sistemu-tostarp-primaras-veselibas-aprupes-noturibu-4111-pasakuma-arstniecibas-iestazu-infrastrukturas-attistiba-otras-kartas-istenosanas-noteikumi" TargetMode="External"/><Relationship Id="rId55" Type="http://schemas.openxmlformats.org/officeDocument/2006/relationships/hyperlink" Target="https://likumi.lv/ta/id/356556-eiropas-savienibas-kohezijas-politikas-programmas-20212027-gadam-231-specifiska-atbalsta-merka-veicinat-ilgtspejigu-daudzveidu-mobilitati-pilsetas-2312-pasakuma-multimodals-sabiedriska-transporta-tikls-istenosanas-noteikumi" TargetMode="External"/><Relationship Id="rId76" Type="http://schemas.openxmlformats.org/officeDocument/2006/relationships/hyperlink" Target="https://likumi.lv/ta/id/354004" TargetMode="External"/><Relationship Id="rId97" Type="http://schemas.openxmlformats.org/officeDocument/2006/relationships/hyperlink" Target="https://likumi.lv/ta/id/348016-eiropas-savienibas-kohezijas-politikas-programmas-2021-2027-gadam-4-3-4-specifiska-atbalsta-merka-sekmet-aktivu-ieklausanu" TargetMode="External"/><Relationship Id="rId120" Type="http://schemas.openxmlformats.org/officeDocument/2006/relationships/hyperlink" Target="https://likumi.lv/ta/id/358754-eiropas-savienibas-kohezijas-politikas-programmas-20212027-gadam-223-specifiska-atbalsta-merka-uzlabot-dabas-aizsardzibu-un-biologisko-daudzveidibu-zalo-infrastrukturu-it-ipasi-pilsetvide-un-samazinat-piesarnojumu-2233-pasakuma-pasakumi-biologiskas-daudzveidibas-veicinasanai-un-saglabasanai-projektu-iesniegumu-tresas-un-ceturtas-atlases-kartas-istenosanas-noteikumi" TargetMode="External"/><Relationship Id="rId141" Type="http://schemas.openxmlformats.org/officeDocument/2006/relationships/hyperlink" Target="https://likumi.lv/ta/id/351494" TargetMode="External"/><Relationship Id="rId7" Type="http://schemas.openxmlformats.org/officeDocument/2006/relationships/hyperlink" Target="https://likumi.lv/ta/id/357877-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8-pasakuma-nevalstisko-organizaciju-iesaiste-veselibas-veicinasanas-un-slimibu-profilakses-pasakumu-istenosana-istenosanas-noteikumi" TargetMode="External"/><Relationship Id="rId162" Type="http://schemas.openxmlformats.org/officeDocument/2006/relationships/hyperlink" Target="https://likumi.lv/ta/id/344776-eiropas-savienibas-kohezijas-politikas-programmas2021-2027-gadam-1-2-prioritara-virziena-atbalsts-uznemejdarbibai" TargetMode="External"/><Relationship Id="rId183" Type="http://schemas.openxmlformats.org/officeDocument/2006/relationships/hyperlink" Target="https://likumi.lv/ta/id/361800-eiropas-savienibas-kohezijas-politikas-programmas-2021-2027-gadam-3-2-1-specifiska-atbalsta-merka-attistit-un-izverst" TargetMode="External"/><Relationship Id="rId24" Type="http://schemas.openxmlformats.org/officeDocument/2006/relationships/hyperlink" Target="https://likumi.lv/ta/id/356688-eiropas-savienibas-kohezijas-politikas-programmas-20212027-gadam-411-specifiska-atbalsta-merka-nodrosinat-vienlidzigu-piekluvi-veselibas-aprupei-un-stiprinat-veselibas-sistemu-tostarp-primaras-veselibas-aprupes-noturibu-4114-pasakuma-veselibas-aprupes-parvaldibas-sistemas-stiprinasana-un-digitalizacija-attistot-digitalos-risinajumus-pirmas-un-otras-projektu-iesniegumu-atlases-kartas-istenosanas-noteikumi" TargetMode="External"/><Relationship Id="rId45" Type="http://schemas.openxmlformats.org/officeDocument/2006/relationships/hyperlink" Target="https://likumi.lv/ta/id/355886-eiropas-savienibas-kohezijas-politikas-programmas-2021-2027-gadam-1-2-1-specifiska-atbalsta-merka-petniecibas-un-inovaciju-kapa..." TargetMode="External"/><Relationship Id="rId66" Type="http://schemas.openxmlformats.org/officeDocument/2006/relationships/hyperlink" Target="https://likumi.lv/ta/id/343174-eiropas-savienibas-kohezijas-politikas-programmas-2021-2027-gadam-2-1-3-specifiska-atbalsta-merka-veicinat-pielagosanos" TargetMode="External"/><Relationship Id="rId87" Type="http://schemas.openxmlformats.org/officeDocument/2006/relationships/hyperlink" Target="https://m.likumi.lv/ta/id/347764-eiropas-savienibas-kohezijas-politikas-programmas-20212027-gadam-433-specifiska-atbalsta-merka-uzlabot-visu-darba-mekletaju-jo-ipasi-jauniesu--it-seviski-istenojot-garantiju-jauniesiem--ilgstoso-bezdarbnieku-un-darba-tirgu-nelabveliga-situacija-esoso-grupu-un-ekonomiski-neaktivo-personu-piekluvi-nodarbinatibai-un-aktivizacijas-pasakumiem-ka-ari-veicinot-pasnodarbinatibu-un-socialo-ekonomiku-4332-pasakuma-nelabveligaka-situacija-esosu-bezdarbnieku-un-ekonomiski-neaktivo-iedzivotaju-ieklausanas-darba-tirgu-sekmesana-istenosanas-noteikumi" TargetMode="External"/><Relationship Id="rId110" Type="http://schemas.openxmlformats.org/officeDocument/2006/relationships/hyperlink" Target="https://likumi.lv/ta/id/350820-eiropas-savienibas-kohezijas-politikas-programmas-2021-2027-gadam-2-2-2-specifiska-atbalsta-merka-parejas-uz-aprites-ekonomiku-..." TargetMode="External"/><Relationship Id="rId131" Type="http://schemas.openxmlformats.org/officeDocument/2006/relationships/hyperlink" Target="https://likumi.lv/ta/id/359508-eiropas-savienibas-kohezijas-politikas-programmas-2021-2027-gadam-4-3-5-specifiska-atbalsta-merka-uzlabot-vienlidzigu" TargetMode="External"/><Relationship Id="rId152" Type="http://schemas.openxmlformats.org/officeDocument/2006/relationships/hyperlink" Target="https://likumi.lv/ta/id/340874-eiropas-savienibas-kohezijas-politikas-programmas-2021-2027-gadam-2-2-3-specifiska-atbalsta-merka-uzlabot-dabas-aizsardzibu" TargetMode="External"/><Relationship Id="rId173" Type="http://schemas.openxmlformats.org/officeDocument/2006/relationships/hyperlink" Target="https://likumi.lv/ta/id/360823" TargetMode="External"/><Relationship Id="rId194" Type="http://schemas.openxmlformats.org/officeDocument/2006/relationships/hyperlink" Target="https://likumi.lv/ta/id/356184-eiropas-savienibas-kohezijas-politikas-programmas-20212027-gadam-211-specifiska-atbalsta-merka-energoefektivitates-veicinasana-un-siltumnicefekta-gazu-emisiju-samazinasana-2116-pasakuma-pasvaldibu-eku-energoefektivitates-paaugstinasana-otras-projektu-iesniegumu-atlases-kartas-istenosanas-noteikumi" TargetMode="External"/><Relationship Id="rId208" Type="http://schemas.openxmlformats.org/officeDocument/2006/relationships/hyperlink" Target="https://likumi.lv/ta/id/368131-eiropas-savienibas-kohezijas-politikas-programmas-20212027-gadam-261-specifiska-atbalsta-merka-veicinat-energijas-starpsavienojumu-un-saistitas-parvades-sadales-uzglabasanas-un-atbalsta-infrastrukturas-izbuvi-ka-ari-kritiskas-energetikas-infrastrukturas-aizsardzibu-un-uzlades-infrastrukturas-izversanu-2611-pasakuma-atjaunigo-energoresursu-energijas-veicinasana--biometans-istenosanas-noteikumi" TargetMode="External"/><Relationship Id="rId19" Type="http://schemas.openxmlformats.org/officeDocument/2006/relationships/hyperlink" Target="https://likumi.lv/ta/id/343564" TargetMode="External"/><Relationship Id="rId14" Type="http://schemas.openxmlformats.org/officeDocument/2006/relationships/hyperlink" Target="https://likumi.lv/ta/id/353169-eiropas-savienibas-kohezijas-politikas-programmas-2021-2027-gadam-4-2-prioritara-virziena-izglitiba-prasmes-un-muzizglitiba" TargetMode="External"/><Relationship Id="rId30" Type="http://schemas.openxmlformats.org/officeDocument/2006/relationships/hyperlink" Target="https://likumi.lv/ta/id/348527-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6-pasakuma-uzlabot-izglitibas-iespejas-arstniecibas-personam-t-sk-uzlabojot-talakizglitibas-pieejamibu-istenosanas-noteikumi" TargetMode="External"/><Relationship Id="rId35" Type="http://schemas.openxmlformats.org/officeDocument/2006/relationships/hyperlink" Target="https://likumi.lv/ta/id/354265-eiropas-savienibas-kohezijas-politikas-programmas-2021-2027-gadam-4-1-2-specifiska-atbalsta-merka-uzlabot-vienlidzigu" TargetMode="External"/><Relationship Id="rId56" Type="http://schemas.openxmlformats.org/officeDocument/2006/relationships/hyperlink" Target="https://likumi.lv/ta/id/348534-eiropas-savienibas-kohezijas-politikas-programmas-2021-2027-gadam-1-1-1-specifiska-atbalsta-merka-petniecibas-un-inovaciju" TargetMode="External"/><Relationship Id="rId77" Type="http://schemas.openxmlformats.org/officeDocument/2006/relationships/hyperlink" Target="https://likumi.lv/ta/id/350023-eiropas-savienibas-kohezijas-politikas-programmas-20212027-gadam-213-specifiska-atbalsta-merka-veicinat-pielagosanos-klimata-parmainam-risku-noversanu-un-noturibu-pret-katastrofam-2133-pasakuma-katastrofu-risku-mazinasanas-pasakumi-tresas-projektu-iesniegumu-atlases-kartas-istenosanas-noteikumi" TargetMode="External"/><Relationship Id="rId100" Type="http://schemas.openxmlformats.org/officeDocument/2006/relationships/hyperlink" Target="https://likumi.lv/ta/id/350337-eiropas-savienibas-kohezijas-politikas-programmas-20212027-gadam-435-specifiska-atbalsta-merka-uzlabot-vienlidzigu-un-savlaicigu-piekluvi-kvalitativiem-ilgtspejigiem-un-izmaksu-zina-pieejamiem-pakalpojumiem-pilnveidot-socialas-aizsardzibas-sistemas-tostarp-veicinat-socialas-aizsardzibas-pieejamibu-uzlabot-ilgtermina-aprupes-pakalpojumu-pieejamibu-efektivitati-un-izturetspeju-4355-pasakuma-pieeja-tiesiskumam-istenosanas-noteikumi" TargetMode="External"/><Relationship Id="rId105" Type="http://schemas.openxmlformats.org/officeDocument/2006/relationships/hyperlink" Target="https://likumi.lv/ta/id/356674-eiropas-savienibas-kohezijas-politikas-programmas-20212027-gadam-611-specifiska-atbalsta-merka-parejas-uz-klimatneitralitati-radito-ekonomisko-socialo-un-vides-seku-mazinasana-visvairak-skartajos-regionos-6112-pasakuma-petniecibas-attistiba-dabas-resursu-ilgtspejigai-izmantosanai-vides-un-klimata-merku-konteksta-istenosanas-noteikumi" TargetMode="External"/><Relationship Id="rId126" Type="http://schemas.openxmlformats.org/officeDocument/2006/relationships/hyperlink" Target="https://likumi.lv/ta/id/357497-eiropas-savienibas-kohezijas-politikas-programmas-20212027-gadam-211-specifiska-atbalsta-merka-energoefektivitates-veicinasana-un-siltumnicefekta-gazu-emisiju-samazinasana-2114-pasakuma-energoefektivitates-paaugstinasana-valsts-ekas-un-2117-pasakuma-valsts-iestazu-infrastrukturas-optimizacija-istenosanas-noteikumi" TargetMode="External"/><Relationship Id="rId147" Type="http://schemas.openxmlformats.org/officeDocument/2006/relationships/hyperlink" Target="https://likumi.lv/ta/id/345674-eiropas-savienibas-kohezijas-politikas-programmas-2021-2027-gadam-4-3-1-specifiska-atbalsta-merka-veicinat-sociali-atstumto" TargetMode="External"/><Relationship Id="rId168" Type="http://schemas.openxmlformats.org/officeDocument/2006/relationships/hyperlink" Target="https://likumi.lv/ta/id/357944-noteikumi-par-produktivitates-aizdevumiem-uznemumu-inovacijam" TargetMode="External"/><Relationship Id="rId8" Type="http://schemas.openxmlformats.org/officeDocument/2006/relationships/hyperlink" Target="https://likumi.lv/ta/id/353690" TargetMode="External"/><Relationship Id="rId51" Type="http://schemas.openxmlformats.org/officeDocument/2006/relationships/hyperlink" Target="https://likumi.lv/ta/id/348535-eiropas-savienibas-kohezijas-politikas-programmas-2021-2027-gadam1-1-1-specifiska-atbalsta-merka-petniecibas-un-inovaciju" TargetMode="External"/><Relationship Id="rId72" Type="http://schemas.openxmlformats.org/officeDocument/2006/relationships/hyperlink" Target="https://likumi.lv/ta/id/345460-eiropas-savienibas-kohezijas-politikas-programmas-20212027gadam-511specifiska-atbalsta-merka-vietejas-teritorijas-integretas-socialas-ekonomiskas-un-vides-attistibas-un-kulturas-mantojuma-turisma-un-drosibas-veicinasana-pilsetu-funkcionalajas-teritorijas-5115pasakuma-unikala-eiropas-meroga-kulturas-mantojuma-atjaunosana-lai-veicinatu-to-pieklustamibu-attistot-kulturas-pakalpojumus-istenosanas-noteikumi" TargetMode="External"/><Relationship Id="rId93" Type="http://schemas.openxmlformats.org/officeDocument/2006/relationships/hyperlink" Target="https://likumi.lv/ta/id/345257-eiropas-savienibas-kohezijas-politikas-programmas-2021-2027-gadam-4-3-4-specifiska-atbalsta-merka-sekmet-aktivu-ieklausanu" TargetMode="External"/><Relationship Id="rId98" Type="http://schemas.openxmlformats.org/officeDocument/2006/relationships/hyperlink" Target="https://www.vestnesis.lv/op/2023/198.18" TargetMode="External"/><Relationship Id="rId121" Type="http://schemas.openxmlformats.org/officeDocument/2006/relationships/hyperlink" Target="https://likumi.lv/ta/id/358754-eiropas-savienibas-kohezijas-politikas-programmas-20212027-gadam-223-specifiska-atbalsta-merka-uzlabot-dabas-aizsardzibu-un-biologisko-daudzveidibu-zalo-infrastrukturu-it-ipasi-pilsetvide-un-samazinat-piesarnojumu-2233-pasakuma-pasakumi-biologiskas-daudzveidibas-veicinasanai-un-saglabasanai-projektu-iesniegumu-tresas-un-ceturtas-atlases-kartas-istenosanas-noteikumi" TargetMode="External"/><Relationship Id="rId142" Type="http://schemas.openxmlformats.org/officeDocument/2006/relationships/hyperlink" Target="https://likumi.lv/ta/id/351494" TargetMode="External"/><Relationship Id="rId163" Type="http://schemas.openxmlformats.org/officeDocument/2006/relationships/hyperlink" Target="https://likumi.lv/ta/id/352527-eiropas-savienibas-kohezijas-politikas-programmas-2021-2027-gadam-1-3-1-specifiska-atbalsta-merka-izmantot-digitalizacijas" TargetMode="External"/><Relationship Id="rId184" Type="http://schemas.openxmlformats.org/officeDocument/2006/relationships/hyperlink" Target="https://likumi.lv/ta/id/365166-eiropas-savienibas-kohezijas-politikas-programmas-20212027-gadam-321-specifiska-atbalsta-merka-attistit-noturigu-aizsardzibas-infrastrukturu-prioritari-atbalstot-divejada-lietojuma-infrastrukturu-ka-ari-uzlabot-civilo-sagatavotibu-3211-pasakuma-bezpilota-lidaparatu-uztversanas-identifikacijas-izsekosanas-un-pretdarbibas-risinajuma-ieviesana-istenosanas-noteikumi" TargetMode="External"/><Relationship Id="rId189" Type="http://schemas.openxmlformats.org/officeDocument/2006/relationships/hyperlink" Target="https://likumi.lv/ta/id/367019-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1-pasakuma-infrastrukturas-izveide-starpnozaru-sadarbibas-un-atbalsta-sistemas-izveidei-bernu-attistibai-istenosanas-noteikumi" TargetMode="External"/><Relationship Id="rId3" Type="http://schemas.openxmlformats.org/officeDocument/2006/relationships/hyperlink" Target="https://likumi.lv/ta/id/352528-eiropas-savienibas-kohezijas-politikas-programmas-2021-2027-gadam-4-1-2-specifiska-atbalsta-merka-uzlabot-vienlidzigu" TargetMode="External"/><Relationship Id="rId25" Type="http://schemas.openxmlformats.org/officeDocument/2006/relationships/hyperlink" Target="https://likumi.lv/ta/id/356688-eiropas-savienibas-kohezijas-politikas-programmas-20212027-gadam-411-specifiska-atbalsta-merka-nodrosinat-vienlidzigu-piekluvi-veselibas-aprupei-un-stiprinat-veselibas-sistemu-tostarp-primaras-veselibas-aprupes-noturibu-4114-pasakuma-veselibas-aprupes-parvaldibas-sistemas-stiprinasana-un-digitalizacija-attistot-digitalos-risinajumus-pirmas-un-otras-projektu-iesniegumu-atlases-kartas-istenosanas-noteikumi" TargetMode="External"/><Relationship Id="rId46" Type="http://schemas.openxmlformats.org/officeDocument/2006/relationships/hyperlink" Target="https://likumi.lv/ta/id/347446-eiropas-savienibas-kohezijas-politikas-programmas-2021-2027-gadam1-2-1-specifiska-atbalsta-merka-petniecibas-un-inovaciju" TargetMode="External"/><Relationship Id="rId67" Type="http://schemas.openxmlformats.org/officeDocument/2006/relationships/hyperlink" Target="https://likumi.lv/ta/id/343185-eiropas-savienibas-kohezijas-politikas-programmas-20212027-gadam-511-specifiska-atbalsta-merka-vietejas-teritorijas-integretas-socialas-ekonomiskas-un-vides-attistibas-un-kulturas-mantojuma-turisma-un-drosibas-veicinasana-pilsetu-funkcionalajas-teritorijas-5114-pasakuma-viedas-pasvaldibas-istenosanas-noteikumi" TargetMode="External"/><Relationship Id="rId116" Type="http://schemas.openxmlformats.org/officeDocument/2006/relationships/hyperlink" Target="https://likumi.lv/ta/id/349813-eiropas-savienibas-kohezijas-politikas-programmas-20212027-gadam-431-specifiska-atbalsta-merka-veicinat-sociali-atstumto-kopienu-majsaimniecibu-ar-zemiem-ienakumiem-un-nelabveliga-situacija-esoso-grupu-tostarp-cilveku-ar-ipasam-vajadzibam-sociali-ekonomisko-integraciju-istenojot-integretas-darbibas-tostarp-nodrosinot-majokli-un-socialos-pakalpojumus-4315-pasakuma-sabiedriba-balstitu-socialo-pakalpojumu-infrastrukturas-izveide-un-attistiba-istenosanas-noteikumi" TargetMode="External"/><Relationship Id="rId137" Type="http://schemas.openxmlformats.org/officeDocument/2006/relationships/hyperlink" Target="https://likumi.lv/ta/id/353716" TargetMode="External"/><Relationship Id="rId158" Type="http://schemas.openxmlformats.org/officeDocument/2006/relationships/hyperlink" Target="https://likumi.lv/ta/id/343819-eiropas-savienibas-kohezijas-politikas-programmas-20212027-gadam-223-specifiska-atbalsta-merka-uzlabot-dabas-aizsardzibu-un-biologisko-daudzveidibu-zalo-infrastrukturu-it-ipasi-pilsetvide-un-samazinat-piesarnojumu-2234-pasakuma-vides-monitoringa-attistiba-harmonizetai-vides-un-klimata-datu-informacijas-nodrosinasanai-projektu-iesniegumu-pirmas-atlases-kartas-istenosanas-noteikumi" TargetMode="External"/><Relationship Id="rId20" Type="http://schemas.openxmlformats.org/officeDocument/2006/relationships/hyperlink" Target="https://likumi.lv/ta/id/343849" TargetMode="External"/><Relationship Id="rId41" Type="http://schemas.openxmlformats.org/officeDocument/2006/relationships/hyperlink" Target="https://likumi.lv/ta/id/347734-eiropas-savienibas-kohezijas-politikas-programmas-2021-2027-gadam1-1-1-specifiska-atbalsta-merka-petniecibas-un-inovaciju" TargetMode="External"/><Relationship Id="rId62" Type="http://schemas.openxmlformats.org/officeDocument/2006/relationships/hyperlink" Target="https://likumi.lv/ta/id/356727-eiropas-savienibas-kohezijas-politikas-programmas-20212027-gadam-122-specifiska-atbalsta-merka-izmantot-digitalizacijas-prieksrocibas-uznemejdarbibas-attistibai-1221-pasakuma-atbalsts-procesu-digitalizacijai-komercdarbiba-istenosanas-noteikumi" TargetMode="External"/><Relationship Id="rId83" Type="http://schemas.openxmlformats.org/officeDocument/2006/relationships/hyperlink" Target="https://likumi.lv/ta/id/357496-eiropas-savienibas-kohezijas-politikas-programmas-20212027-gadam-222-specifiska-atbalsta-merka-parejas-uz-aprites-ekonomiku-veicinasana-2221-pasakuma-atkritumu-skirosana-parstrade-un-regeneracija-projektu-iesniegumu-otras-un-tresas-atlases-kartas-istenosanas-noteikumi" TargetMode="External"/><Relationship Id="rId88" Type="http://schemas.openxmlformats.org/officeDocument/2006/relationships/hyperlink" Target="https://likumi.lv/ta/id/348693-eiropas-savienibas-kohezijas-politikas-programmas-20212027-gadam-433-specifiska-atbalsta-merka-uzlabot-visu-darba-mekletaju-jo-ipasi-jauniesu--it-seviski-istenojot-garantiju-jauniesiem--ilgstoso-bezdarbnieku-un-darba-tirgu-nelabveliga-situacija-esoso-grupu-un-ekonomiski-neaktivo-personu-piekluvi-nodarbinatibai-un-aktivizacijas-pasakumiem-ka-ari-veicinot-pasnodarbinatibu-un-socialo-ekonomiku-4333-pasakuma-atbalsts-socialajai-uznemejdarbibaiistenosanas-noteikumi?&amp;search=on" TargetMode="External"/><Relationship Id="rId111" Type="http://schemas.openxmlformats.org/officeDocument/2006/relationships/hyperlink" Target="https://likumi.lv/ta/id/355002-eiropas-savienibas-kohezijas-politikas-programmas-2021-2027-gadam-2-2-2-specifiska-atbalsta-merka-parejas-uz-aprites-ekonomiku" TargetMode="External"/><Relationship Id="rId132" Type="http://schemas.openxmlformats.org/officeDocument/2006/relationships/hyperlink" Target="https://likumi.lv/ta/id/352308-eiropas-savienibas-kohezijas-politikas-programmas-2021-2027-gadam-4-3-5-specifiska-atbalsta-merka-uzlabot-vienlidzigu" TargetMode="External"/><Relationship Id="rId153" Type="http://schemas.openxmlformats.org/officeDocument/2006/relationships/hyperlink" Target="https://likumi.lv/ta/id/340874-eiropas-savienibas-kohezijas-politikas-programmas-2021-2027-gadam-2-2-3-specifiska-atbalsta-merka-uzlabot-dabas-aizsardzibu" TargetMode="External"/><Relationship Id="rId174" Type="http://schemas.openxmlformats.org/officeDocument/2006/relationships/hyperlink" Target="https://likumi.lv/ta/id/360823" TargetMode="External"/><Relationship Id="rId179" Type="http://schemas.openxmlformats.org/officeDocument/2006/relationships/hyperlink" Target="https://likumi.lv/ta/id/344124" TargetMode="External"/><Relationship Id="rId195" Type="http://schemas.openxmlformats.org/officeDocument/2006/relationships/hyperlink" Target="https://likumi.lv/ta/id/351827-eiropas-savienibas-kohezijas-politikas-programmas-2021-2027-gadam-2-1-3-specifiska-atbalsta-merka-veicinat-pielagosanos" TargetMode="External"/><Relationship Id="rId209" Type="http://schemas.openxmlformats.org/officeDocument/2006/relationships/hyperlink" Target="https://likumi.lv/ta/id/362116-eiropas-savienibas-kohezijas-politikas-programmas-20212027gadam-213specifiska-atbalsta-merka-veicinat-pielagosanos-klimata-parmainam-risku-noversanu-un-noturibu-pret-katastrofam-2133pasakuma-katastrofu-risku-mazinasanas-pasakumi-ceturtas-projektu-iesniegumu-atlases-kartas-istenosanas-noteikumi" TargetMode="External"/><Relationship Id="rId190" Type="http://schemas.openxmlformats.org/officeDocument/2006/relationships/hyperlink" Target="https://likumi.lv/ta/id/360539-eiropas-savienibas-kohezijas-politikas-programmas-2021-2027-gadam-4-2-3-specifiska-atbalsta-merka-sekmet-to-lai-jo" TargetMode="External"/><Relationship Id="rId204" Type="http://schemas.openxmlformats.org/officeDocument/2006/relationships/hyperlink" Target="https://likumi.lv/ta/id/367142-eiropas-savienibas-kohezijas-politikas-programmas-20212027-gadam-611-specifiska-atbalsta-merka-parejas-uz-klimatneitralitati-radito-ekonomisko-socialo-un-vides-seku-mazinasana-visvairak-skartajos-regionos-6111-pasakuma-atteiksanas-no-kudras-izmantosanas-energetika-ceturtas-un-piektas-projektu-iesniegumu-atlases-kartas-istenosanas-noteikumi" TargetMode="External"/><Relationship Id="rId15" Type="http://schemas.openxmlformats.org/officeDocument/2006/relationships/hyperlink" Target="https://likumi.lv/ta/id/351829-eiropas-savienibas-kohezijas-politikas-programmas-2021-2027-gadam-4-2-4-specifiska-atbalsta-merka-veicinat-muzizglitibu" TargetMode="External"/><Relationship Id="rId36" Type="http://schemas.openxmlformats.org/officeDocument/2006/relationships/hyperlink" Target="https://likumi.lv/ta/id/352898-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5-pasakuma-izglitibas-iestazu-nodrosinajums-pilnveidota-visparejas-izglitibas-satura-kvalitativai-ieviesanai-pamata-un-videjas-izglitibas-pakape-pirmas-projektu-iesniegumu-atlases-kartas-istenosanas-noteikumi" TargetMode="External"/><Relationship Id="rId57" Type="http://schemas.openxmlformats.org/officeDocument/2006/relationships/hyperlink" Target="https://likumi.lv/ta/id/353526-eiropas-savienibas-kohezijas-politikas-programmas-2021-2027-gadam-2-3-1-specifiska-atbalsta-merka-veicinat-ilgtspejigu" TargetMode="External"/><Relationship Id="rId106" Type="http://schemas.openxmlformats.org/officeDocument/2006/relationships/hyperlink" Target="https://likumi.lv/ta/id/346558-eiropas-savienibas-kohezijas-politikas-programmas-2021-2027-gadam-6-1-1-specifiska-atbalsta-merka-parejas-uz-klimatneitralitati" TargetMode="External"/><Relationship Id="rId127" Type="http://schemas.openxmlformats.org/officeDocument/2006/relationships/hyperlink" Target="https://likumi.lv/ta/id/350483-eiropas-savienibas-kohezijas-politikas-programmas-2021-2027-gadam-4-3-5-specifiska-atbalsta-merka-uzlabot-vienlidzigu" TargetMode="External"/><Relationship Id="rId10" Type="http://schemas.openxmlformats.org/officeDocument/2006/relationships/hyperlink" Target="https://likumi.lv/ta/id/3528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6-pasakuma-profesionalas-izglitibas-iestazu-un-koledzu-macibu-vide-nozarem-aktualo-prasmju-apguvei-pirmas-otras-tresas-un-ceturtas-projektu-iesniegumu-atlases-kartas-istenosanas-noteikumi" TargetMode="External"/><Relationship Id="rId31" Type="http://schemas.openxmlformats.org/officeDocument/2006/relationships/hyperlink" Target="https://likumi.lv/ta/id/348526-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7-pasakuma-pilnveidot-pacientu-drosibu-un-aprupes-kvalitatiistenosanas-noteikumi" TargetMode="External"/><Relationship Id="rId52" Type="http://schemas.openxmlformats.org/officeDocument/2006/relationships/hyperlink" Target="https://likumi.lv/ta/id/353866-eiropas-savienibas-kohezijas-politikas-programmas-2021-2027-gadam-1-1-1-specifiska-atbalsta-merka-petniecibas-un-inovaciju" TargetMode="External"/><Relationship Id="rId73" Type="http://schemas.openxmlformats.org/officeDocument/2006/relationships/hyperlink" Target="https://likumi.lv/ta/id/345460-eiropas-savienibas-kohezijas-politikas-programmas-20212027gadam-511specifiska-atbalsta-merka-vietejas-teritorijas-integretas-socialas-ekonomiskas-un-vides-attistibas-un-kulturas-mantojuma-turisma-un-drosibas-veicinasana-pilsetu-funkcionalajas-teritorijas-5115pasakuma-unikala-eiropas-meroga-kulturas-mantojuma-atjaunosana-lai-veicinatu-to-pieklustamibu-attistot-kulturas-pakalpojumus-istenosanas-noteikumi" TargetMode="External"/><Relationship Id="rId78" Type="http://schemas.openxmlformats.org/officeDocument/2006/relationships/hyperlink" Target="https://likumi.lv/ta/id/353965" TargetMode="External"/><Relationship Id="rId94" Type="http://schemas.openxmlformats.org/officeDocument/2006/relationships/hyperlink" Target="https://likumi.lv/ta/id/345403" TargetMode="External"/><Relationship Id="rId99" Type="http://schemas.openxmlformats.org/officeDocument/2006/relationships/hyperlink" Target="https://likumi.lv/ta/id/357133-eiropas-savienibas-kohezijas-politikas-programmas-2021-2027-gadam-4-3-4-specifiska-atbalsta-merka-sekmet-aktivu-ieklausanu" TargetMode="External"/><Relationship Id="rId101" Type="http://schemas.openxmlformats.org/officeDocument/2006/relationships/hyperlink" Target="https://likumi.lv/ta/id/357376-eiropas-savienibas-kohezijas-politikas-programmas-2021-2027-gadam-4-3-2-specifiska-atbalsta-merka-kulturas-un-turisma" TargetMode="External"/><Relationship Id="rId122" Type="http://schemas.openxmlformats.org/officeDocument/2006/relationships/hyperlink" Target="https://likumi.lv/ta/id/350818-eiropas-savienibas-kohezijas-politikas-programmas-20212027-gadam-223-specifiska-atbalsta-merka-uzlabot-dabas-aizsardzibu-un-biologisko-daudzveidibu-zalo-infrastrukturu-it-ipasi-pilsetvide-un-samazinat-piesarnojumu-2233-pasakuma-pasakumi-biologiskas-daudzveidibas-veicinasanai-un-saglabasanai-pirmas-un-otras-kartas-istenosanas-noteikumi" TargetMode="External"/><Relationship Id="rId143" Type="http://schemas.openxmlformats.org/officeDocument/2006/relationships/hyperlink" Target="https://likumi.lv/ta/id/348691-eiropas-savienibas-kohezijas-politikas-programmas-2021-2027-gadam-4-4-1-specifiska-atbalsta-merka-veicinat-nabadzibas" TargetMode="External"/><Relationship Id="rId148" Type="http://schemas.openxmlformats.org/officeDocument/2006/relationships/hyperlink" Target="https://likumi.lv/ta/id/345674-eiropas-savienibas-kohezijas-politikas-programmas-2021-2027-gadam-4-3-1-specifiska-atbalsta-merka-veicinat-sociali-atstumto" TargetMode="External"/><Relationship Id="rId164" Type="http://schemas.openxmlformats.org/officeDocument/2006/relationships/hyperlink" Target="https://likumi.lv/ta/id/345849-eiropas-savienibas-kohezijas-politikas-programmas-20212027-gadam-131specifiska-atbalsta-merka-izmantot-digitalizacijas-prieksrocibas-iedzivotajiem-uznemumiem-petniecibas-organizacijam-un-publiskajam-iestadem-1312-pasakuma-inovacijas-laboratorija-digitalizacijas-prieksrocibu-izmantosanai-istenosanas-noteikumi" TargetMode="External"/><Relationship Id="rId169" Type="http://schemas.openxmlformats.org/officeDocument/2006/relationships/hyperlink" Target="https://likumi.lv/ta/id/315560-noteikumi-par-garantijam-saimnieciskas-darbibas-veicejiem-konkuretspejas-uzlabosanai" TargetMode="External"/><Relationship Id="rId185" Type="http://schemas.openxmlformats.org/officeDocument/2006/relationships/hyperlink" Target="https://likumi.lv/ta/id/363646-eiropas-savienibas-kohezijas-politikas-programmas-20212027-gadam-31-prioritates-ilgtspejiga-ten-t-infrastruktura-331-specifiska-atbalsta-merka-attistit-noturigu-aizsardzibas-infrastrukturu-veicinot-militaro-mobilitati-eiropas-savieniba3311-pasakuma-dzelzcela-infrastrukturas-attistiba-un-energoefektivitates-uzlabosana-sabiedriskajos-pasazieru-parvadajumos-istenosanas-noteikumi" TargetMode="External"/><Relationship Id="rId4" Type="http://schemas.openxmlformats.org/officeDocument/2006/relationships/hyperlink" Target="https://likumi.lv/ta/id/357341-eiropas-savienibas-kohezijas-politikas-programmas-2021-2027-gadam-4-2-2-specifiska-atbalsta-merka-uzlabot-izglitibas-un" TargetMode="External"/><Relationship Id="rId9" Type="http://schemas.openxmlformats.org/officeDocument/2006/relationships/hyperlink" Target="https://likumi.lv/ta/id/347972-eiropas-savienibas-kohezijas-politikas-programmas-2021-2027-gadam-4-2-3-specifiska-atbalsta-merka-sekmet-to-lai-jo" TargetMode="External"/><Relationship Id="rId180" Type="http://schemas.openxmlformats.org/officeDocument/2006/relationships/hyperlink" Target="https://likumi.lv/ta/id/363602-eiropas-savienibas-kohezijas-politikas-programmas-20212027-gadam-31-prioritates-ilgtspejiga-ten-t-infrastruktura-311-specifiska-atbalsta-merka-attistit-ilgtspejigu-pret-klimatu-izturigu-inteligentu-drosu-un-vairakveidu-ten-t-infrastrukturu-3111-pasakuma-dzelzcelainfrastrukturas-attistiba-un-energoefektivitates-uzlabosana-sabiedriskajos-pasazieru-parvadajumos-pirmas-projektu-iesniegumu-atlases-kartas-istenosanas-noteikumi" TargetMode="External"/><Relationship Id="rId210" Type="http://schemas.openxmlformats.org/officeDocument/2006/relationships/hyperlink" Target="https://likumi.lv/ta/id/360792-eiropas-savienibas-kohezijas-politikas-programmas-2021-2027-gadam-5-1-1-specifiska-atbalsta-merka-vietejas-teritorijas" TargetMode="External"/><Relationship Id="rId26" Type="http://schemas.openxmlformats.org/officeDocument/2006/relationships/hyperlink" Target="https://likumi.lv/ta/id/344734-eiropas-savienibas-kohezijas-politikas-programmas-2021-2027-gadam-4-1-1-specifiska-atbalsta-merka-nodrosinat-vienlidzigu" TargetMode="External"/><Relationship Id="rId47" Type="http://schemas.openxmlformats.org/officeDocument/2006/relationships/hyperlink" Target="https://likumi.lv/ta/id/358419-eiropas-savienibas-kohezijas-politikas-programmas-20212027-gadam-111-specifiska-atbalsta-merka-petniecibas-un-inovaciju-kapacitates-stiprinasana-un-progresivu-tehnologiju-ieviesana-kopeja-pampa-sistema-1117-pasakuma-inovaciju-granti-studentiem-istenosanas-noteikumi" TargetMode="External"/><Relationship Id="rId68" Type="http://schemas.openxmlformats.org/officeDocument/2006/relationships/hyperlink" Target="https://likumi.lv/ta/id/342449-eiropas-savienibas-kohezijas-politikas-programmas-2021-2027-gadam-5-1-1-specifiska-atbalsta-merka-vietejas-teritorijas" TargetMode="External"/><Relationship Id="rId89" Type="http://schemas.openxmlformats.org/officeDocument/2006/relationships/hyperlink" Target="https://likumi.lv/ta/id/347767-eiropas-savienibas-kohezijas-politikas-programmas-2021-2027-gadam-4-3-3-specifiska-atbalsta-merka-uzlabot-visu-darba-mekletaju" TargetMode="External"/><Relationship Id="rId112" Type="http://schemas.openxmlformats.org/officeDocument/2006/relationships/hyperlink" Target="https://likumi.lv/ta/id/353528-eiropas-savienibas-kohezijas-politikas-programmas-20212027gadam-223specifiska-atbalsta-merka-uzlabot-dabas-aizsardzibu-un-biologisko-daudzveidibu-zalo-infrastrukturu-it-ipasi-pilsetvide-un-samazinat-piesarnojumu-2232-pasakuma-vides-izglitibu-veicinosi-pasakumi-sabiedribas-informetibai-un-prasmju-attistibai-istenosanas-noteikumi" TargetMode="External"/><Relationship Id="rId133" Type="http://schemas.openxmlformats.org/officeDocument/2006/relationships/hyperlink" Target="https://likumi.lv/ta/id/347991-eiropas-savienibas-kohezijas-politikas-programmas-2021-2027-gadam-4-3-6-specifiska-atbalsta-merka-veicinat-nabadzibas" TargetMode="External"/><Relationship Id="rId154" Type="http://schemas.openxmlformats.org/officeDocument/2006/relationships/hyperlink" Target="https://likumi.lv/ta/id/340874-eiropas-savienibas-kohezijas-politikas-programmas-2021-2027-gadam-2-2-3-specifiska-atbalsta-merka-uzlabot-dabas-aizsardzibu" TargetMode="External"/><Relationship Id="rId175" Type="http://schemas.openxmlformats.org/officeDocument/2006/relationships/hyperlink" Target="https://likumi.lv/ta/id/361671" TargetMode="External"/><Relationship Id="rId196" Type="http://schemas.openxmlformats.org/officeDocument/2006/relationships/hyperlink" Target="https://likumi.lv/ta/id/361839-eiropas-savienibas-kohezijas-politikas-programmas-2021-2027-gadam-2-1-3-specifiska-atbalsta-merka-veicinat-pielagosanos-klimata..." TargetMode="External"/><Relationship Id="rId200" Type="http://schemas.openxmlformats.org/officeDocument/2006/relationships/hyperlink" Target="https://likumi.lv/ta/id/366254-noteikumi-par-atbalstu-projektiem-rupniecisko-speju-uzlabosanai" TargetMode="External"/><Relationship Id="rId16" Type="http://schemas.openxmlformats.org/officeDocument/2006/relationships/hyperlink" Target="https://likumi.lv/ta/id/346323-eiropas-savienibas-kohezijas-politikas-programmas-20212027-gadam-436-specifiska-atbalsta-merka-veicinat-nabadzibas-vai-socialas-atstumtibas-riskam-paklauto-cilveku-tostarp-vistrucigako-un-bernu-socialo-integraciju-4366-pasakuma-bernu-pieskatisanas-pakalpojumi-istenosanas-noteikumi" TargetMode="External"/><Relationship Id="rId37" Type="http://schemas.openxmlformats.org/officeDocument/2006/relationships/hyperlink" Target="https://likumi.lv/ta/id/35827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5pasakuma-izglitibas-iestazu-nodrosinajums-pilnveidota-visparejas-izglitibas-satura-kvalitativai-ieviesanai-pamata-un-videjas-izglitibas-pakape-otras-projekta-iesniegumu-atlases-kartas-istenosanas-noteikumi" TargetMode="External"/><Relationship Id="rId58" Type="http://schemas.openxmlformats.org/officeDocument/2006/relationships/hyperlink" Target="https://likumi.lv/ta/id/349214-eiropas-savienibas-kohezijas-politikas-programmas-2021-2027-gadam-5-1-1-specifiska-atbalsta-merka-vietejas-teritorijas" TargetMode="External"/><Relationship Id="rId79" Type="http://schemas.openxmlformats.org/officeDocument/2006/relationships/hyperlink" Target="https://likumi.lv/ta/id/357122-eiropas-savienibas-kohezijas-politikas-programmas-20212027gadam-511specifiska-atbalsta-merka-vietejas-teritorijas-integretas-socialas-ekonomiskas-un-vides-attistibas-un-kulturas-mantojuma-turisma-un-drosibas-veicinasana-pilsetu-funkcionalajas-teritorijas-5116pasakuma-kulturas-mantojuma-saglabasana-un-jaunu-pakalpojumu-attistiba-istenosanas-noteikumi" TargetMode="External"/><Relationship Id="rId102" Type="http://schemas.openxmlformats.org/officeDocument/2006/relationships/hyperlink" Target="https://likumi.lv/ta/id/350895-eiropas-savienibas-kohezijas-politikas-programmas-20212027-gadam-434specifiska-atbalsta-merka-sekmet-aktivu-ieklausanu-lai-veicinatu-vienlidzigas-iespejas-nediskriminesanu-un-aktivu-lidzdalibu-ka-ari-uzlabotu-nodarbinamibu-jo-ipasi-attieciba-uz-nelabveliga-situacija-esosam-grupam-4342pasakuma-atbalsta-pasakumi-diskriminacijas-riskam-paklautajam-personam-vienlidzigu-iespeju-un-tiesibu-realizesanai-dazadas-dzives-jomas-istenosanas-noteikumi" TargetMode="External"/><Relationship Id="rId123" Type="http://schemas.openxmlformats.org/officeDocument/2006/relationships/hyperlink" Target="https://likumi.lv/ta/id/352570-eiropas-savienibas-kohezijas-politikas-programmas-2021-2027-gadam2-1-1-specifiska-atbalsta-merka-energoefektivitates" TargetMode="External"/><Relationship Id="rId144" Type="http://schemas.openxmlformats.org/officeDocument/2006/relationships/hyperlink" Target="https://likumi.lv/ta/id/348292-eiropas-savienibas-kohezijas-politikas-programmas-2021-2027-gadam-4-3-6-specifiska-atbalsta-merka-veicinat-nabadzibas" TargetMode="External"/><Relationship Id="rId90" Type="http://schemas.openxmlformats.org/officeDocument/2006/relationships/hyperlink" Target="https://likumi.lv/ta/id/353314-eiropas-savienibas-kohezijas-politikas-programmas-2021-2027-gadam-4-3-3-specifiska-atbalsta-merka-uzlabot-visu-darba-mekletaju" TargetMode="External"/><Relationship Id="rId165" Type="http://schemas.openxmlformats.org/officeDocument/2006/relationships/hyperlink" Target="https://likumi.lv/ta/id/352145-eiropas-savienibas-kohezijas-politikas-programmas-20212027-gadam-141-specifiska-atbalsta-merka-uzlabot-digitalo-savienojamibu-1414-pasakuma-vienota-kiberdrosibas-infrastruktura-istenosanas-noteikumi" TargetMode="External"/><Relationship Id="rId186" Type="http://schemas.openxmlformats.org/officeDocument/2006/relationships/hyperlink" Target="https://likumi.lv/ta/id/364824-eiropas-savienibas-kohezijas-politikas-programmas-20212027-gadam-33-prioritates-militaras-mobilitates-stiprinasana-dzelzcels-un-ostas331-specifiska-atbalsta-merka-attistit-noturigu-aizsardzibas-infrastrukturu-veicinot-militaro-mobilitati-eiropas-savieniba-3312-pasakuma-lielo-ostu-divejada-lietojuma-publiskas-infrastrukturas-attistiba-istenosanas-noteikumi" TargetMode="External"/><Relationship Id="rId211" Type="http://schemas.openxmlformats.org/officeDocument/2006/relationships/hyperlink" Target="https://likumi.lv/ta/id/333322-noteikumi-par-eiropas-savienibas-kohezijas-politikas-programmas-20212027-gadam-tehniskas-palidzibas-istenosanu" TargetMode="External"/><Relationship Id="rId27" Type="http://schemas.openxmlformats.org/officeDocument/2006/relationships/hyperlink" Target="https://likumi.lv/ta/id/344734-eiropas-savienibas-kohezijas-politikas-programmas-2021-2027-gadam-4-1-1-specifiska-atbalsta-merka-nodrosinat-vienlidzigu" TargetMode="External"/><Relationship Id="rId48" Type="http://schemas.openxmlformats.org/officeDocument/2006/relationships/hyperlink" Target="https://likumi.lv/ta/id/357024" TargetMode="External"/><Relationship Id="rId69" Type="http://schemas.openxmlformats.org/officeDocument/2006/relationships/hyperlink" Target="https://likumi.lv/ta/id/346561-eiropas-savienibas-kohezijas-politikas-programmas-20212027-gadam-213-specifiska-atbalsta-merka-veicinat-pielagosanos-klimata-parmainam-risku-noversanu-un-noturibu-pret-katastrofam-2133-pasakuma-katastrofu-risku-mazinasanas-pasakumi-pirmas-projektu-iesniegumu-atlases-kartas-istenosanas-noteikumi" TargetMode="External"/><Relationship Id="rId113" Type="http://schemas.openxmlformats.org/officeDocument/2006/relationships/hyperlink" Target="https://likumi.lv/ta/id/350818-eiropas-savienibas-kohezijas-politikas-programmas-20212027-gadam-223-specifiska-atbalsta-merka-uzlabot-dabas-aizsardzibu-un-biologisko-daudzveidibu-zalo-infrastrukturu-it-ipasi-pilsetvide-un-samazinat-piesarnojumu-2233-pasakuma-pasakumi-biologiskas-daudzveidibas-veicinasanai-un-saglabasanai-pirmas-un-otras-kartas-istenosanas-noteikumi" TargetMode="External"/><Relationship Id="rId134" Type="http://schemas.openxmlformats.org/officeDocument/2006/relationships/hyperlink" Target="https://likumi.lv/ta/id/343817-eiropas-savienibas-kohezijas-politikas-programmas-20212027-gadam-436-specifiska-atbalsta-merka-veicinat-nabadzibas-vai-socialas-atstumtibas-riskam-paklauto-cilveku-tostarp-vistrucigako-un-bernu-socialo-integraciju-4362-pasakuma-atbalsta-pasakumi-veselibas-un-darbspeju-ekspertizes-arstu-valsts-komisijas-klientu-apkalposanas-efektivitates-un-kvalitates-uzlabosanai-specialistu-profesionalo-speju-invaliditates-informativas-sistemas-procesu-un-funkcionalitates-pilnveidei-istenosanas-noteikumi" TargetMode="External"/><Relationship Id="rId80" Type="http://schemas.openxmlformats.org/officeDocument/2006/relationships/hyperlink" Target="https://likumi.lv/ta/id/354281-eiropas-savienibas-kohezijas-politikas-programmas-2021-2027-gadam-3-1-prioritates-ilgtspejiga-ten-t-infrastruktura3-1-1" TargetMode="External"/><Relationship Id="rId155" Type="http://schemas.openxmlformats.org/officeDocument/2006/relationships/hyperlink" Target="https://likumi.lv/ta/id/340874-eiropas-savienibas-kohezijas-politikas-programmas-2021-2027-gadam-2-2-3-specifiska-atbalsta-merka-uzlabot-dabas-aizsardzibu" TargetMode="External"/><Relationship Id="rId176" Type="http://schemas.openxmlformats.org/officeDocument/2006/relationships/hyperlink" Target="https://likumi.lv/ta/id/360012" TargetMode="External"/><Relationship Id="rId197" Type="http://schemas.openxmlformats.org/officeDocument/2006/relationships/hyperlink" Target="https://likumi.lv/ta/id/361839-eiropas-savienibas-kohezijas-politikas-programmas-2021-2027-gadam-2-1-3-specifiska-atbalsta-merka-veicinat-pielagosanos-klimata..." TargetMode="External"/><Relationship Id="rId201" Type="http://schemas.openxmlformats.org/officeDocument/2006/relationships/hyperlink" Target="https://likumi.lv/ta/id/361321-eiropas-savienibas-kohezijas-politikas-programmas-20212027gadam-611-specifiska-atbalsta-merka-parejas-uz-klimatneitralitati-radito-ekonomisko-socialo-un-vides-seku-mazinasana-visvairak-skartajos-regionos-6115pasakuma-nodarbinato-prasmju-paaugstinasana-un-atbalsts-kvalifikacijas-iegusanai-atbalsts-darbaspeka-macibam-saskana-ar-uznemumu-pieprasijumu-istenosanas-noteikumi" TargetMode="External"/><Relationship Id="rId17" Type="http://schemas.openxmlformats.org/officeDocument/2006/relationships/hyperlink" Target="https://likumi.lv/ta/id/357872" TargetMode="External"/><Relationship Id="rId38" Type="http://schemas.openxmlformats.org/officeDocument/2006/relationships/hyperlink" Target="https://likumi.lv/ta/id/3528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6-pasakuma-profesionalas-izglitibas-iestazu-un-koledzu-macibu-vide-nozarem-aktualo-prasmju-apguvei-pirmas-otras-tresas-un-ceturtas-projektu-iesniegumu-atlases-kartas-istenosanas-noteikumi" TargetMode="External"/><Relationship Id="rId59" Type="http://schemas.openxmlformats.org/officeDocument/2006/relationships/hyperlink" Target="https://likumi.lv/ta/id/351827-eiropas-savienibas-kohezijas-politikas-programmas-2021-2027-gadam-2-1-3-specifiska-atbalsta-merka-veicinat-pielagosanos" TargetMode="External"/><Relationship Id="rId103" Type="http://schemas.openxmlformats.org/officeDocument/2006/relationships/hyperlink" Target="https://likumi.lv/ta/id/350895-eiropas-savienibas-kohezijas-politikas-programmas-20212027-gadam-434specifiska-atbalsta-merka-sekmet-aktivu-ieklausanu-lai-veicinatu-vienlidzigas-iespejas-nediskriminesanu-un-aktivu-lidzdalibu-ka-ari-uzlabotu-nodarbinamibu-jo-ipasi-attieciba-uz-nelabveliga-situacija-esosam-grupam-4342pasakuma-atbalsta-pasakumi-diskriminacijas-riskam-paklautajam-personam-vienlidzigu-iespeju-un-tiesibu-realizesanai-dazadas-dzives-jomas-istenosanas-noteikumi" TargetMode="External"/><Relationship Id="rId124" Type="http://schemas.openxmlformats.org/officeDocument/2006/relationships/hyperlink" Target="https://likumi.lv/ta/id/357876-eiropas-savienibas-kohezijas-politikas-programmas-20212027-gadam-211-specifiska-atbalsta-merka-energoefektivitates-veicinasana-un-siltumnicefekta-gazu-emisiju-samazinasana-2113-pasakuma-aer-izmantosana-un-energoefektivitates-paaugstinasana-centralizetaja-siltumapgade-un-aukstumapgade-otras-kartas-istenosanas-noteikumi" TargetMode="External"/><Relationship Id="rId70" Type="http://schemas.openxmlformats.org/officeDocument/2006/relationships/hyperlink" Target="https://likumi.lv/ta/id/354691" TargetMode="External"/><Relationship Id="rId91" Type="http://schemas.openxmlformats.org/officeDocument/2006/relationships/hyperlink" Target="https://likumi.lv/ta/id/347992-eiropas-savienibas-kohezijas-politikas-programmas-2021-2027-gadam-4-3-3-specifiska-atbalsta-merka-uzlabot-visu-darba-mekletaju" TargetMode="External"/><Relationship Id="rId145" Type="http://schemas.openxmlformats.org/officeDocument/2006/relationships/hyperlink" Target="https://likumi.lv/ta/id/357497-eiropas-savienibas-kohezijas-politikas-programmas-20212027-gadam-211-specifiska-atbalsta-merka-energoefektivitates-veicinasana-un-siltumnicefekta-gazu-emisiju-samazinasana-2114-pasakuma-energoefektivitates-paaugstinasana-valsts-ekas-un-2117-pasakuma-valsts-iestazu-infrastrukturas-optimizacija-istenosanas-noteikumi" TargetMode="External"/><Relationship Id="rId166" Type="http://schemas.openxmlformats.org/officeDocument/2006/relationships/hyperlink" Target="https://likumi.lv/ta/id/359965-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2pasakuma-izveidot-asistivo-tehnologiju-izglitibas-programmu-apguvei-apmainas-sistemu-istenosanas-noteikumi" TargetMode="External"/><Relationship Id="rId187" Type="http://schemas.openxmlformats.org/officeDocument/2006/relationships/hyperlink" Target="https://likumi.lv/ta/id/3473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3-pasakuma-infrastrukturas-un-macibu-vides-pilnveide-efektivas-kvalitativas-un-musdienigas-izglitibas-istenosanai-specialas-izglitibas-iestades-istenosanas-noteikumi" TargetMode="External"/><Relationship Id="rId1" Type="http://schemas.openxmlformats.org/officeDocument/2006/relationships/hyperlink" Target="https://likumi.lv/ta/id/347726" TargetMode="External"/><Relationship Id="rId212" Type="http://schemas.openxmlformats.org/officeDocument/2006/relationships/printerSettings" Target="../printerSettings/printerSettings1.bin"/><Relationship Id="rId28" Type="http://schemas.openxmlformats.org/officeDocument/2006/relationships/hyperlink" Target="https://likumi.lv/ta/id/344734-eiropas-savienibas-kohezijas-politikas-programmas-2021-2027-gadam-4-1-1-specifiska-atbalsta-merka-nodrosinat-vienlidzigu" TargetMode="External"/><Relationship Id="rId49" Type="http://schemas.openxmlformats.org/officeDocument/2006/relationships/hyperlink" Target="https://likumi.lv/ta/id/353838" TargetMode="External"/><Relationship Id="rId114" Type="http://schemas.openxmlformats.org/officeDocument/2006/relationships/hyperlink" Target="https://likumi.lv/ta/id/349316-eiropas-savienibas-kohezijas-politikas-programmas-2021-2027-gadam-6-1-1-specifiska-atbalsta-merka-parejas-uz-klimatneitralitati" TargetMode="External"/><Relationship Id="rId60" Type="http://schemas.openxmlformats.org/officeDocument/2006/relationships/hyperlink" Target="https://likumi.lv/ta/id/349180-eiropas-savienibas-kohezijas-politikas-programmas-20212027-gadam-111-specifiska-atbalsta-merka-petniecibas-un-inovaciju-kapacitates-stiprinasana-un-progresivu-tehnologiju-ieviesana-kopeja-pampa-sistema-1119-pasakuma-pecdoktoranturas-petijumi-istenosanas-noteikumi" TargetMode="External"/><Relationship Id="rId81" Type="http://schemas.openxmlformats.org/officeDocument/2006/relationships/hyperlink" Target="https://likumi.lv/ta/id/346338-eiropas-savienibas-kohezijas-politikas-programmas-2021-2027-gadam-5-1-1-specifiska-atbalsta-merka-vietejas-teritorijas" TargetMode="External"/><Relationship Id="rId135" Type="http://schemas.openxmlformats.org/officeDocument/2006/relationships/hyperlink" Target="https://likumi.lv/ta/id/343006-eiropas-savienibas-kohezijas-politikas-programmas-20212027-gadam-436-specifiska-atbalsta-merka-veicinat-nabadzibas-vai-socialas-atstumtibas-riskam-paklauto-cilveku-tostarp-vistrucigako-un-bernu-socialo-integraciju-4363-pasakuma-atbalsts-berniem-ar-smagu-diagnozi-vai-funkcionaliem-traucejumiem-iespejamu-vai-esosu-invaliditati-un-vinu-gimenes-locekliem-istenosanas-noteikumi" TargetMode="External"/><Relationship Id="rId156" Type="http://schemas.openxmlformats.org/officeDocument/2006/relationships/hyperlink" Target="https://likumi.lv/ta/id/349191-eiropas-savienibas-kohezijas-politikas-programmas-20212027-gadam-223-specifiska-atbalsta-merka-uzlabot-dabas-aizsardzibu-un-biologisko-daudzveidibu-zalo-infrastrukturu-it-ipasi-pilsetvide-un-samazinat-piesarnojumu-2235-pasakuma-gaisa-piesarnojuma-samazinasanas-pasakumi-pasvaldibas-pirmas-un-otras-projektu-iesniegumu-atlases-kartas-istenosanas-noteikumi" TargetMode="External"/><Relationship Id="rId177" Type="http://schemas.openxmlformats.org/officeDocument/2006/relationships/hyperlink" Target="https://likumi.lv/ta/id/333322-noteikumi-par-eiropas-savienibas-kohezijas-politikas-programmas-20212027-gadam-tehniskas-palidzibas-istenosanu" TargetMode="External"/><Relationship Id="rId198" Type="http://schemas.openxmlformats.org/officeDocument/2006/relationships/hyperlink" Target="https://likumi.lv/ta/id/362069-eiropas-savienibas-kohezijas-politikas-programmas-20212027-gadam-221-specifiska-atbalsta-merka-veicinat-ilgtspejigu-udenssaimniecibu-2211-pasakuma-notekudenu-un-to-dunu-apsaimniekosanas-sistemas-attistiba-piesarnojuma-samazinasanai-tresas-projektu-iesniegumu-atlases-kartas-istenosanas-noteikumi" TargetMode="External"/><Relationship Id="rId202" Type="http://schemas.openxmlformats.org/officeDocument/2006/relationships/hyperlink" Target="https://likumi.lv/ta/id/360847-eiropas-savienibas-kohezijas-politikas-programmas-2021-2027-gadam-5-1-1-specifiska-atbalsta-merka-vietejas-teritorijas" TargetMode="External"/><Relationship Id="rId18" Type="http://schemas.openxmlformats.org/officeDocument/2006/relationships/hyperlink" Target="https://likumi.lv/ta/id/358010" TargetMode="External"/><Relationship Id="rId39" Type="http://schemas.openxmlformats.org/officeDocument/2006/relationships/hyperlink" Target="https://likumi.lv/ta/id/357872" TargetMode="External"/><Relationship Id="rId50" Type="http://schemas.openxmlformats.org/officeDocument/2006/relationships/hyperlink" Target="https://likumi.lv/ta/id/348535-eiropas-savienibas-kohezijas-politikas-programmas-2021-2027-gadam1-1-1-specifiska-atbalsta-merka-petniecibas-un-inovaciju" TargetMode="External"/><Relationship Id="rId104" Type="http://schemas.openxmlformats.org/officeDocument/2006/relationships/hyperlink" Target="https://likumi.lv/ta/id/357875-eiropas-savienibas-kohezijas-politikas-programmas-20212027-gadam-212-specifiska-atbalsta-merka-atjaunojamo-energoresursu-energijas-veicinasana--biometans-istenosanas-noteikumi" TargetMode="External"/><Relationship Id="rId125" Type="http://schemas.openxmlformats.org/officeDocument/2006/relationships/hyperlink" Target="https://likumi.lv/ta/id/348291-eiropas-savienibas-kohezijas-politikas-programmas-2021-2027-gadam-4-3-5-specifiska-atbalsta-merka-uzlabot-vienlidzigu" TargetMode="External"/><Relationship Id="rId146" Type="http://schemas.openxmlformats.org/officeDocument/2006/relationships/hyperlink" Target="https://likumi.lv/ta/id/355051-eiropas-savienibas-kohezijas-politikas-programmas-2021-2027-gadam-2-1-1-specifiska-atbalsta-merka-energoefektivitates-veicinasana" TargetMode="External"/><Relationship Id="rId167" Type="http://schemas.openxmlformats.org/officeDocument/2006/relationships/hyperlink" Target="https://likumi.lv/ta/id/346660-eiropas-savienibas-kohezijas-politikas-programmas-2021-2027-gadam-1-2-1-specifiska-atbalsta-merka-petniecibas-un-inovaciju" TargetMode="External"/><Relationship Id="rId188" Type="http://schemas.openxmlformats.org/officeDocument/2006/relationships/hyperlink" Target="https://likumi.lv/ta/id/365219-eiropas-savienibas-kohezijas-politikas-programmas-2021-2027-gadam-4-2-1-specifiska-atbalsta-merka-uzlabot-vienlidzigu" TargetMode="External"/><Relationship Id="rId71" Type="http://schemas.openxmlformats.org/officeDocument/2006/relationships/hyperlink" Target="https://likumi.lv/ta/id/354691" TargetMode="External"/><Relationship Id="rId92" Type="http://schemas.openxmlformats.org/officeDocument/2006/relationships/hyperlink" Target="https://likumi.lv/ta/id/351695-eiropas-savienibas-kohezijas-politikas-programmas-2021-2027-gadam-4-3-3-specifiska-atbalsta-merka-uzlabot-visu-darba-mekletaju" TargetMode="External"/><Relationship Id="rId213" Type="http://schemas.openxmlformats.org/officeDocument/2006/relationships/drawing" Target="../drawings/drawing1.xml"/><Relationship Id="rId2" Type="http://schemas.openxmlformats.org/officeDocument/2006/relationships/hyperlink" Target="https://likumi.lv/ta/id/353529" TargetMode="External"/><Relationship Id="rId29" Type="http://schemas.openxmlformats.org/officeDocument/2006/relationships/hyperlink" Target="https://likumi.lv/ta/id/344670-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5-pasakuma-piesaistit-un-noturet-arstniecibas-personas-darbam-valsts-apmaksato-veselibas-aprupes-pakalpojumu-sektora-ipasi-stacionaros-istenosanas-noteikumi" TargetMode="External"/><Relationship Id="rId40" Type="http://schemas.openxmlformats.org/officeDocument/2006/relationships/hyperlink" Target="https://likumi.lv/ta/id/350809-eiropas-savienibas-kohezijas-politikas-programmas-20212027-gadam-311-specifiska-atbalsta-merka-attistit-ilgtspejigu-pret-klimatu-izturigu-inteligentu-drosu-un-vairakveidu-ten-t-infrastrukturu-3118-pasakuma-robezskersosanas-punkt" TargetMode="External"/><Relationship Id="rId115" Type="http://schemas.openxmlformats.org/officeDocument/2006/relationships/hyperlink" Target="https://likumi.lv/ta/id/347766-eiropas-savienibas-kohezijas-politikas-programmas-2021-2027-gadam-4-3-1-specifiska-atbalsta-merka-veicinat-sociali-atstumto" TargetMode="External"/><Relationship Id="rId136" Type="http://schemas.openxmlformats.org/officeDocument/2006/relationships/hyperlink" Target="https://likumi.lv/ta/id/349962-eiropas-savienibas-kohezijas-politikas-programmas-2021-2027-gadam-4-3-6-specifiska-atbalsta-merka-veicinat-nabadzibas" TargetMode="External"/><Relationship Id="rId157" Type="http://schemas.openxmlformats.org/officeDocument/2006/relationships/hyperlink" Target="https://likumi.lv/ta/id/349191-eiropas-savienibas-kohezijas-politikas-programmas-20212027-gadam-223-specifiska-atbalsta-merka-uzlabot-dabas-aizsardzibu-un-biologisko-daudzveidibu-zalo-infrastrukturu-it-ipasi-pilsetvide-un-samazinat-piesarnojumu-2235-pasakuma-gaisa-piesarnojuma-samazinasanas-pasakumi-pasvaldibas-pirmas-un-otras-projektu-iesniegumu-atlases-kartas-istenosanas-noteikumi" TargetMode="External"/><Relationship Id="rId178" Type="http://schemas.openxmlformats.org/officeDocument/2006/relationships/hyperlink" Target="https://likumi.lv/ta/id/365444" TargetMode="External"/><Relationship Id="rId61" Type="http://schemas.openxmlformats.org/officeDocument/2006/relationships/hyperlink" Target="https://likumi.lv/ta/id/349214-eiropas-savienibas-kohezijas-politikas-programmas-2021-2027-gadam-5-1-1-specifiska-atbalsta-merka-vietejas-teritorijas" TargetMode="External"/><Relationship Id="rId82" Type="http://schemas.openxmlformats.org/officeDocument/2006/relationships/hyperlink" Target="https://likumi.lv/ta/id/350819-eiropas-savienibas-kohezijas-politikas-programmas-20212027-gadam-222specifiska-atbalsta-merka-parejas-uz-aprites-ekonomiku-veicinasana-2221-pasakuma-atkritumu-skirosana-parstrade-un-regeneracija-projektu-iesniegumu-pirmas-atlases-kartas-istenosanas-noteikumi" TargetMode="External"/><Relationship Id="rId199" Type="http://schemas.openxmlformats.org/officeDocument/2006/relationships/hyperlink" Target="https://likumi.lv/ta/id/366254-noteikumi-par-atbalstu-projektiem-rupniecisko-speju-uzlabosanai" TargetMode="External"/><Relationship Id="rId203" Type="http://schemas.openxmlformats.org/officeDocument/2006/relationships/hyperlink" Target="https://likumi.lv/ta/id/361628-eiropas-savienibas-kohezijas-politikas-programmas-2021-2027-gadam-6-1-1-specifiska-atbalsta-merka-parejas-uz-klimatneitralitat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90"/>
  <sheetViews>
    <sheetView tabSelected="1" zoomScale="130" zoomScaleNormal="130" zoomScaleSheetLayoutView="100" workbookViewId="0">
      <pane xSplit="13" ySplit="4" topLeftCell="N125" activePane="bottomRight" state="frozen"/>
      <selection pane="topRight" activeCell="P1" sqref="P1"/>
      <selection pane="bottomLeft" activeCell="A5" sqref="A5"/>
      <selection pane="bottomRight" activeCell="Q199" sqref="Q199"/>
    </sheetView>
  </sheetViews>
  <sheetFormatPr defaultColWidth="9.42578125" defaultRowHeight="11.5" customHeight="1" outlineLevelCol="1"/>
  <cols>
    <col min="1" max="1" width="4" style="5" customWidth="1"/>
    <col min="2" max="2" width="3.42578125" style="5" customWidth="1"/>
    <col min="3" max="3" width="16.5703125" style="6" hidden="1" customWidth="1" outlineLevel="1"/>
    <col min="4" max="4" width="13" style="6" hidden="1" customWidth="1" outlineLevel="1"/>
    <col min="5" max="5" width="5.5703125" style="5" customWidth="1" collapsed="1"/>
    <col min="6" max="7" width="18.5703125" style="4" hidden="1" customWidth="1" outlineLevel="1"/>
    <col min="8" max="9" width="20.5703125" style="4" hidden="1" customWidth="1" outlineLevel="1"/>
    <col min="10" max="10" width="9.28515625" style="5" customWidth="1" collapsed="1"/>
    <col min="11" max="11" width="12.5703125" style="6" customWidth="1"/>
    <col min="12" max="12" width="19.42578125" style="6" hidden="1" customWidth="1" outlineLevel="1"/>
    <col min="13" max="13" width="4.85546875" style="5" customWidth="1" collapsed="1"/>
    <col min="14" max="14" width="5.140625" style="6" customWidth="1"/>
    <col min="15" max="15" width="7" style="8" customWidth="1"/>
    <col min="16" max="16" width="11.5703125" style="5" customWidth="1"/>
    <col min="17" max="17" width="14.42578125" style="5" customWidth="1"/>
    <col min="18" max="18" width="16.42578125" style="5" hidden="1" customWidth="1" outlineLevel="1"/>
    <col min="19" max="19" width="13.5703125" style="5" customWidth="1" collapsed="1"/>
    <col min="20" max="20" width="18.5703125" style="5" customWidth="1"/>
    <col min="21" max="21" width="11.140625" style="7" customWidth="1"/>
    <col min="22" max="22" width="11.140625" style="8" customWidth="1"/>
    <col min="23" max="24" width="13.42578125" style="6" customWidth="1"/>
    <col min="25" max="25" width="9.42578125" style="8" customWidth="1"/>
    <col min="26" max="26" width="9" style="6" customWidth="1"/>
    <col min="27" max="27" width="8.5703125" style="6" customWidth="1"/>
    <col min="28" max="28" width="8.42578125" style="6" customWidth="1"/>
    <col min="29" max="29" width="20.42578125" style="4" customWidth="1"/>
    <col min="30" max="30" width="8.5703125" style="6" customWidth="1"/>
    <col min="31" max="33" width="10.42578125" style="4" customWidth="1"/>
    <col min="34" max="35" width="11.5703125" style="6" customWidth="1"/>
    <col min="36" max="36" width="9.42578125" style="4"/>
    <col min="37" max="42" width="4.5703125" style="4" customWidth="1"/>
    <col min="43" max="43" width="3.5703125" style="4" customWidth="1"/>
    <col min="44" max="47" width="5.42578125" style="4" customWidth="1"/>
    <col min="48" max="16384" width="9.42578125" style="4"/>
  </cols>
  <sheetData>
    <row r="1" spans="1:35" ht="17.3" customHeight="1">
      <c r="A1" s="397" t="s">
        <v>0</v>
      </c>
      <c r="N1" s="19"/>
      <c r="O1" s="4"/>
      <c r="P1" s="11"/>
      <c r="Q1" s="11"/>
      <c r="R1" s="11"/>
      <c r="S1" s="11"/>
      <c r="T1" s="11"/>
      <c r="V1" s="4"/>
      <c r="W1" s="4"/>
      <c r="AE1" s="35" t="s">
        <v>1</v>
      </c>
    </row>
    <row r="2" spans="1:35" ht="12.25" customHeight="1">
      <c r="A2" s="394" t="s">
        <v>1793</v>
      </c>
      <c r="N2" s="19"/>
      <c r="P2" s="95"/>
      <c r="Q2" s="96"/>
      <c r="R2" s="96"/>
      <c r="S2" s="97"/>
      <c r="T2" s="97"/>
      <c r="U2" s="10"/>
      <c r="X2" s="15"/>
      <c r="Y2" s="14"/>
      <c r="Z2" s="15"/>
      <c r="AA2" s="15"/>
      <c r="AB2" s="15"/>
      <c r="AC2" s="16"/>
      <c r="AD2" s="15"/>
    </row>
    <row r="3" spans="1:35" ht="15.05" customHeight="1">
      <c r="K3" s="77"/>
      <c r="N3" s="19"/>
      <c r="P3" s="8"/>
      <c r="Q3" s="8"/>
      <c r="R3" s="8"/>
      <c r="S3" s="8"/>
      <c r="T3" s="381"/>
    </row>
    <row r="4" spans="1:35" s="5" customFormat="1" ht="50.85" customHeight="1">
      <c r="A4" s="98" t="s">
        <v>3</v>
      </c>
      <c r="B4" s="98" t="s">
        <v>4</v>
      </c>
      <c r="C4" s="99" t="s">
        <v>5</v>
      </c>
      <c r="D4" s="100" t="s">
        <v>6</v>
      </c>
      <c r="E4" s="99" t="s">
        <v>7</v>
      </c>
      <c r="F4" s="99" t="s">
        <v>8</v>
      </c>
      <c r="G4" s="100" t="s">
        <v>9</v>
      </c>
      <c r="H4" s="100" t="s">
        <v>10</v>
      </c>
      <c r="I4" s="100" t="s">
        <v>11</v>
      </c>
      <c r="J4" s="98" t="s">
        <v>12</v>
      </c>
      <c r="K4" s="98" t="s">
        <v>13</v>
      </c>
      <c r="L4" s="101" t="s">
        <v>14</v>
      </c>
      <c r="M4" s="98" t="s">
        <v>15</v>
      </c>
      <c r="N4" s="99" t="s">
        <v>16</v>
      </c>
      <c r="O4" s="98" t="s">
        <v>17</v>
      </c>
      <c r="P4" s="382" t="s">
        <v>18</v>
      </c>
      <c r="Q4" s="99" t="s">
        <v>19</v>
      </c>
      <c r="R4" s="102">
        <v>0.85</v>
      </c>
      <c r="S4" s="99" t="s">
        <v>20</v>
      </c>
      <c r="T4" s="99" t="s">
        <v>1794</v>
      </c>
      <c r="U4" s="99" t="s">
        <v>21</v>
      </c>
      <c r="V4" s="98" t="s">
        <v>17</v>
      </c>
      <c r="W4" s="98" t="s">
        <v>22</v>
      </c>
      <c r="X4" s="98" t="s">
        <v>23</v>
      </c>
      <c r="Y4" s="98" t="s">
        <v>24</v>
      </c>
      <c r="Z4" s="98" t="s">
        <v>25</v>
      </c>
      <c r="AA4" s="98" t="s">
        <v>26</v>
      </c>
      <c r="AB4" s="98" t="s">
        <v>27</v>
      </c>
      <c r="AC4" s="40" t="s">
        <v>28</v>
      </c>
      <c r="AD4" s="40" t="s">
        <v>29</v>
      </c>
      <c r="AE4" s="99" t="s">
        <v>30</v>
      </c>
      <c r="AF4" s="99" t="s">
        <v>31</v>
      </c>
      <c r="AG4" s="98" t="s">
        <v>32</v>
      </c>
      <c r="AH4" s="98" t="s">
        <v>1791</v>
      </c>
      <c r="AI4" s="98" t="s">
        <v>1792</v>
      </c>
    </row>
    <row r="5" spans="1:35" s="1" customFormat="1" ht="11.5" customHeight="1">
      <c r="A5" s="30">
        <v>1</v>
      </c>
      <c r="B5" s="303" t="s">
        <v>33</v>
      </c>
      <c r="C5" s="27" t="s">
        <v>34</v>
      </c>
      <c r="D5" s="27" t="s">
        <v>35</v>
      </c>
      <c r="E5" s="30" t="s">
        <v>36</v>
      </c>
      <c r="F5" s="27" t="s">
        <v>37</v>
      </c>
      <c r="G5" s="27" t="s">
        <v>38</v>
      </c>
      <c r="H5" s="27" t="s">
        <v>39</v>
      </c>
      <c r="I5" s="27" t="s">
        <v>40</v>
      </c>
      <c r="J5" s="30" t="s">
        <v>41</v>
      </c>
      <c r="K5" s="27" t="s">
        <v>42</v>
      </c>
      <c r="L5" s="27" t="s">
        <v>43</v>
      </c>
      <c r="M5" s="32" t="s">
        <v>44</v>
      </c>
      <c r="N5" s="30" t="s">
        <v>45</v>
      </c>
      <c r="O5" s="41" t="s">
        <v>46</v>
      </c>
      <c r="P5" s="33">
        <v>12239103</v>
      </c>
      <c r="Q5" s="33">
        <f t="shared" ref="Q5:Q36" si="0">P5+S5</f>
        <v>14398945</v>
      </c>
      <c r="R5" s="43">
        <f t="shared" ref="R5:R36" si="1">P5/Q5</f>
        <v>0.84999998263761689</v>
      </c>
      <c r="S5" s="33">
        <f>ROUNDUP((P5/0.85)*0.15,0)</f>
        <v>2159842</v>
      </c>
      <c r="T5" s="340" t="s">
        <v>47</v>
      </c>
      <c r="U5" s="318">
        <v>0.85</v>
      </c>
      <c r="V5" s="319" t="s">
        <v>46</v>
      </c>
      <c r="W5" s="320" t="s">
        <v>48</v>
      </c>
      <c r="X5" s="320" t="s">
        <v>49</v>
      </c>
      <c r="Y5" s="41" t="s">
        <v>50</v>
      </c>
      <c r="Z5" s="30" t="s">
        <v>51</v>
      </c>
      <c r="AA5" s="30" t="s">
        <v>52</v>
      </c>
      <c r="AB5" s="32" t="s">
        <v>51</v>
      </c>
      <c r="AC5" s="27" t="s">
        <v>53</v>
      </c>
      <c r="AD5" s="32" t="s">
        <v>51</v>
      </c>
      <c r="AE5" s="45">
        <v>45072</v>
      </c>
      <c r="AF5" s="45">
        <v>45107</v>
      </c>
      <c r="AG5" s="46">
        <v>45027</v>
      </c>
      <c r="AH5" s="45">
        <v>45258</v>
      </c>
      <c r="AI5" s="45" t="s">
        <v>56</v>
      </c>
    </row>
    <row r="6" spans="1:35" s="1" customFormat="1" ht="11.5" customHeight="1">
      <c r="A6" s="30">
        <v>1</v>
      </c>
      <c r="B6" s="303" t="s">
        <v>33</v>
      </c>
      <c r="C6" s="27" t="s">
        <v>34</v>
      </c>
      <c r="D6" s="27" t="s">
        <v>35</v>
      </c>
      <c r="E6" s="30" t="s">
        <v>36</v>
      </c>
      <c r="F6" s="27" t="s">
        <v>37</v>
      </c>
      <c r="G6" s="27" t="s">
        <v>38</v>
      </c>
      <c r="H6" s="27" t="s">
        <v>39</v>
      </c>
      <c r="I6" s="27" t="s">
        <v>40</v>
      </c>
      <c r="J6" s="30" t="s">
        <v>57</v>
      </c>
      <c r="K6" s="27" t="s">
        <v>58</v>
      </c>
      <c r="L6" s="27" t="s">
        <v>59</v>
      </c>
      <c r="M6" s="32" t="s">
        <v>44</v>
      </c>
      <c r="N6" s="30" t="s">
        <v>45</v>
      </c>
      <c r="O6" s="41" t="s">
        <v>46</v>
      </c>
      <c r="P6" s="33">
        <v>36098377</v>
      </c>
      <c r="Q6" s="33">
        <f t="shared" si="0"/>
        <v>42468679</v>
      </c>
      <c r="R6" s="43">
        <f t="shared" si="1"/>
        <v>0.8499999964679853</v>
      </c>
      <c r="S6" s="33">
        <f>ROUNDUP((P6/0.85)*0.15,0)</f>
        <v>6370302</v>
      </c>
      <c r="T6" s="340" t="s">
        <v>60</v>
      </c>
      <c r="U6" s="318">
        <v>0.85</v>
      </c>
      <c r="V6" s="319" t="s">
        <v>46</v>
      </c>
      <c r="W6" s="320" t="s">
        <v>61</v>
      </c>
      <c r="X6" s="320" t="s">
        <v>62</v>
      </c>
      <c r="Y6" s="41" t="s">
        <v>50</v>
      </c>
      <c r="Z6" s="30" t="s">
        <v>51</v>
      </c>
      <c r="AA6" s="30" t="s">
        <v>63</v>
      </c>
      <c r="AB6" s="30" t="s">
        <v>51</v>
      </c>
      <c r="AC6" s="27" t="s">
        <v>64</v>
      </c>
      <c r="AD6" s="47" t="s">
        <v>54</v>
      </c>
      <c r="AE6" s="46">
        <v>45687</v>
      </c>
      <c r="AF6" s="45">
        <v>45747</v>
      </c>
      <c r="AG6" s="46">
        <v>45506</v>
      </c>
      <c r="AH6" s="45">
        <v>45692</v>
      </c>
      <c r="AI6" s="45" t="s">
        <v>56</v>
      </c>
    </row>
    <row r="7" spans="1:35" s="1" customFormat="1" ht="11.5" customHeight="1">
      <c r="A7" s="30">
        <v>1</v>
      </c>
      <c r="B7" s="303" t="s">
        <v>33</v>
      </c>
      <c r="C7" s="27" t="s">
        <v>34</v>
      </c>
      <c r="D7" s="27" t="s">
        <v>35</v>
      </c>
      <c r="E7" s="30" t="s">
        <v>36</v>
      </c>
      <c r="F7" s="27" t="s">
        <v>37</v>
      </c>
      <c r="G7" s="27" t="s">
        <v>66</v>
      </c>
      <c r="H7" s="27" t="s">
        <v>39</v>
      </c>
      <c r="I7" s="27" t="s">
        <v>40</v>
      </c>
      <c r="J7" s="30" t="s">
        <v>67</v>
      </c>
      <c r="K7" s="27" t="s">
        <v>68</v>
      </c>
      <c r="L7" s="27" t="s">
        <v>69</v>
      </c>
      <c r="M7" s="32">
        <v>1</v>
      </c>
      <c r="N7" s="30" t="s">
        <v>45</v>
      </c>
      <c r="O7" s="41" t="s">
        <v>46</v>
      </c>
      <c r="P7" s="33">
        <v>28764290</v>
      </c>
      <c r="Q7" s="33">
        <f t="shared" si="0"/>
        <v>33840342</v>
      </c>
      <c r="R7" s="43">
        <f t="shared" si="1"/>
        <v>0.84999997931462989</v>
      </c>
      <c r="S7" s="33">
        <f>ROUNDUP((P7/0.85)*0.15,0)</f>
        <v>5076052</v>
      </c>
      <c r="T7" s="340" t="s">
        <v>70</v>
      </c>
      <c r="U7" s="318">
        <v>0.85</v>
      </c>
      <c r="V7" s="319" t="s">
        <v>46</v>
      </c>
      <c r="W7" s="320" t="s">
        <v>62</v>
      </c>
      <c r="X7" s="320" t="s">
        <v>62</v>
      </c>
      <c r="Y7" s="41" t="s">
        <v>71</v>
      </c>
      <c r="Z7" s="30" t="s">
        <v>51</v>
      </c>
      <c r="AA7" s="30" t="s">
        <v>63</v>
      </c>
      <c r="AB7" s="30" t="s">
        <v>51</v>
      </c>
      <c r="AC7" s="27" t="s">
        <v>73</v>
      </c>
      <c r="AD7" s="32" t="s">
        <v>51</v>
      </c>
      <c r="AE7" s="46">
        <v>45134</v>
      </c>
      <c r="AF7" s="46">
        <v>45271</v>
      </c>
      <c r="AG7" s="46">
        <v>45110</v>
      </c>
      <c r="AH7" s="46">
        <v>45468</v>
      </c>
      <c r="AI7" s="45" t="s">
        <v>56</v>
      </c>
    </row>
    <row r="8" spans="1:35" s="1" customFormat="1" ht="11.5" customHeight="1">
      <c r="A8" s="30">
        <v>1</v>
      </c>
      <c r="B8" s="303" t="s">
        <v>33</v>
      </c>
      <c r="C8" s="27" t="s">
        <v>34</v>
      </c>
      <c r="D8" s="27" t="s">
        <v>35</v>
      </c>
      <c r="E8" s="30" t="s">
        <v>36</v>
      </c>
      <c r="F8" s="27" t="s">
        <v>37</v>
      </c>
      <c r="G8" s="27" t="s">
        <v>66</v>
      </c>
      <c r="H8" s="27" t="s">
        <v>39</v>
      </c>
      <c r="I8" s="27" t="s">
        <v>40</v>
      </c>
      <c r="J8" s="30" t="s">
        <v>67</v>
      </c>
      <c r="K8" s="27" t="s">
        <v>68</v>
      </c>
      <c r="L8" s="27" t="s">
        <v>69</v>
      </c>
      <c r="M8" s="32">
        <v>2</v>
      </c>
      <c r="N8" s="30" t="s">
        <v>45</v>
      </c>
      <c r="O8" s="41" t="s">
        <v>46</v>
      </c>
      <c r="P8" s="33">
        <v>24372119</v>
      </c>
      <c r="Q8" s="33">
        <f t="shared" si="0"/>
        <v>28673082</v>
      </c>
      <c r="R8" s="43">
        <f t="shared" si="1"/>
        <v>0.8499999755868588</v>
      </c>
      <c r="S8" s="33">
        <f>ROUNDUP((P8/0.85)*0.15,0)</f>
        <v>4300963</v>
      </c>
      <c r="T8" s="340" t="s">
        <v>70</v>
      </c>
      <c r="U8" s="318">
        <v>0.85</v>
      </c>
      <c r="V8" s="319" t="s">
        <v>46</v>
      </c>
      <c r="W8" s="320" t="s">
        <v>62</v>
      </c>
      <c r="X8" s="320" t="s">
        <v>62</v>
      </c>
      <c r="Y8" s="41" t="s">
        <v>71</v>
      </c>
      <c r="Z8" s="30" t="s">
        <v>51</v>
      </c>
      <c r="AA8" s="30" t="s">
        <v>63</v>
      </c>
      <c r="AB8" s="30" t="s">
        <v>51</v>
      </c>
      <c r="AC8" s="27" t="s">
        <v>73</v>
      </c>
      <c r="AD8" s="32" t="s">
        <v>51</v>
      </c>
      <c r="AE8" s="46" t="s">
        <v>74</v>
      </c>
      <c r="AF8" s="46">
        <v>45951</v>
      </c>
      <c r="AG8" s="46">
        <v>45110</v>
      </c>
      <c r="AH8" s="46">
        <v>45468</v>
      </c>
      <c r="AI8" s="45">
        <v>46111</v>
      </c>
    </row>
    <row r="9" spans="1:35" s="1" customFormat="1" ht="11.5" customHeight="1">
      <c r="A9" s="30">
        <v>1</v>
      </c>
      <c r="B9" s="303" t="s">
        <v>33</v>
      </c>
      <c r="C9" s="27" t="s">
        <v>34</v>
      </c>
      <c r="D9" s="27" t="s">
        <v>35</v>
      </c>
      <c r="E9" s="30" t="s">
        <v>36</v>
      </c>
      <c r="F9" s="27" t="s">
        <v>37</v>
      </c>
      <c r="G9" s="27" t="s">
        <v>66</v>
      </c>
      <c r="H9" s="27" t="s">
        <v>39</v>
      </c>
      <c r="I9" s="27" t="s">
        <v>40</v>
      </c>
      <c r="J9" s="30" t="s">
        <v>75</v>
      </c>
      <c r="K9" s="27" t="s">
        <v>76</v>
      </c>
      <c r="L9" s="27" t="s">
        <v>77</v>
      </c>
      <c r="M9" s="32">
        <v>1</v>
      </c>
      <c r="N9" s="30" t="s">
        <v>45</v>
      </c>
      <c r="O9" s="41" t="s">
        <v>46</v>
      </c>
      <c r="P9" s="33">
        <v>12200257</v>
      </c>
      <c r="Q9" s="33">
        <f t="shared" si="0"/>
        <v>14353244</v>
      </c>
      <c r="R9" s="43">
        <f t="shared" si="1"/>
        <v>0.8499999721317355</v>
      </c>
      <c r="S9" s="33">
        <f>ROUND((P9/0.85)*0.15,0)</f>
        <v>2152987</v>
      </c>
      <c r="T9" s="340" t="s">
        <v>78</v>
      </c>
      <c r="U9" s="318">
        <v>0.85</v>
      </c>
      <c r="V9" s="319" t="s">
        <v>46</v>
      </c>
      <c r="W9" s="320" t="s">
        <v>79</v>
      </c>
      <c r="X9" s="320" t="s">
        <v>80</v>
      </c>
      <c r="Y9" s="50" t="s">
        <v>50</v>
      </c>
      <c r="Z9" s="30" t="s">
        <v>51</v>
      </c>
      <c r="AA9" s="30" t="s">
        <v>52</v>
      </c>
      <c r="AB9" s="32" t="s">
        <v>51</v>
      </c>
      <c r="AC9" s="27" t="s">
        <v>81</v>
      </c>
      <c r="AD9" s="32" t="s">
        <v>51</v>
      </c>
      <c r="AE9" s="46">
        <v>45169</v>
      </c>
      <c r="AF9" s="46">
        <v>45216</v>
      </c>
      <c r="AG9" s="46">
        <v>45132</v>
      </c>
      <c r="AH9" s="46">
        <v>45279</v>
      </c>
      <c r="AI9" s="45" t="s">
        <v>56</v>
      </c>
    </row>
    <row r="10" spans="1:35" s="1" customFormat="1" ht="11.5" customHeight="1">
      <c r="A10" s="30">
        <v>1</v>
      </c>
      <c r="B10" s="303" t="s">
        <v>33</v>
      </c>
      <c r="C10" s="27" t="s">
        <v>34</v>
      </c>
      <c r="D10" s="27" t="s">
        <v>35</v>
      </c>
      <c r="E10" s="30" t="s">
        <v>36</v>
      </c>
      <c r="F10" s="27" t="s">
        <v>37</v>
      </c>
      <c r="G10" s="27" t="s">
        <v>66</v>
      </c>
      <c r="H10" s="27" t="s">
        <v>39</v>
      </c>
      <c r="I10" s="27" t="s">
        <v>40</v>
      </c>
      <c r="J10" s="30" t="s">
        <v>75</v>
      </c>
      <c r="K10" s="27" t="s">
        <v>76</v>
      </c>
      <c r="L10" s="27" t="s">
        <v>77</v>
      </c>
      <c r="M10" s="32">
        <v>2</v>
      </c>
      <c r="N10" s="30" t="s">
        <v>45</v>
      </c>
      <c r="O10" s="41" t="s">
        <v>46</v>
      </c>
      <c r="P10" s="33">
        <v>20114979</v>
      </c>
      <c r="Q10" s="33">
        <f t="shared" si="0"/>
        <v>23664682</v>
      </c>
      <c r="R10" s="43">
        <f t="shared" si="1"/>
        <v>0.84999997042005471</v>
      </c>
      <c r="S10" s="33">
        <f t="shared" ref="S10:S22" si="2">ROUNDUP((P10/0.85)*0.15,0)</f>
        <v>3549703</v>
      </c>
      <c r="T10" s="341" t="s">
        <v>78</v>
      </c>
      <c r="U10" s="318">
        <v>0.85</v>
      </c>
      <c r="V10" s="319" t="s">
        <v>46</v>
      </c>
      <c r="W10" s="320" t="s">
        <v>82</v>
      </c>
      <c r="X10" s="320" t="s">
        <v>65</v>
      </c>
      <c r="Y10" s="50" t="s">
        <v>71</v>
      </c>
      <c r="Z10" s="30" t="s">
        <v>51</v>
      </c>
      <c r="AA10" s="30" t="s">
        <v>52</v>
      </c>
      <c r="AB10" s="32" t="s">
        <v>51</v>
      </c>
      <c r="AC10" s="51" t="s">
        <v>83</v>
      </c>
      <c r="AD10" s="32" t="s">
        <v>51</v>
      </c>
      <c r="AE10" s="46">
        <v>45169</v>
      </c>
      <c r="AF10" s="46">
        <v>45216</v>
      </c>
      <c r="AG10" s="46">
        <v>45132</v>
      </c>
      <c r="AH10" s="46">
        <v>45279</v>
      </c>
      <c r="AI10" s="45">
        <v>45530</v>
      </c>
    </row>
    <row r="11" spans="1:35" s="1" customFormat="1" ht="11.5" customHeight="1">
      <c r="A11" s="30">
        <v>1</v>
      </c>
      <c r="B11" s="303" t="s">
        <v>33</v>
      </c>
      <c r="C11" s="27" t="s">
        <v>34</v>
      </c>
      <c r="D11" s="27" t="s">
        <v>35</v>
      </c>
      <c r="E11" s="30" t="s">
        <v>36</v>
      </c>
      <c r="F11" s="27" t="s">
        <v>37</v>
      </c>
      <c r="G11" s="27" t="s">
        <v>66</v>
      </c>
      <c r="H11" s="27" t="s">
        <v>39</v>
      </c>
      <c r="I11" s="27" t="s">
        <v>40</v>
      </c>
      <c r="J11" s="30" t="s">
        <v>75</v>
      </c>
      <c r="K11" s="27" t="s">
        <v>76</v>
      </c>
      <c r="L11" s="27" t="s">
        <v>77</v>
      </c>
      <c r="M11" s="32">
        <v>3</v>
      </c>
      <c r="N11" s="30" t="s">
        <v>45</v>
      </c>
      <c r="O11" s="41" t="s">
        <v>46</v>
      </c>
      <c r="P11" s="33">
        <v>13413000</v>
      </c>
      <c r="Q11" s="33">
        <f t="shared" si="0"/>
        <v>15780000</v>
      </c>
      <c r="R11" s="43">
        <f t="shared" si="1"/>
        <v>0.85</v>
      </c>
      <c r="S11" s="33">
        <f t="shared" si="2"/>
        <v>2367000</v>
      </c>
      <c r="T11" s="342" t="s">
        <v>84</v>
      </c>
      <c r="U11" s="318">
        <v>0.85</v>
      </c>
      <c r="V11" s="319" t="s">
        <v>46</v>
      </c>
      <c r="W11" s="320" t="s">
        <v>85</v>
      </c>
      <c r="X11" s="320" t="s">
        <v>85</v>
      </c>
      <c r="Y11" s="50" t="s">
        <v>50</v>
      </c>
      <c r="Z11" s="30" t="s">
        <v>51</v>
      </c>
      <c r="AA11" s="30" t="s">
        <v>52</v>
      </c>
      <c r="AB11" s="32" t="s">
        <v>65</v>
      </c>
      <c r="AC11" s="27" t="s">
        <v>86</v>
      </c>
      <c r="AD11" s="32" t="s">
        <v>51</v>
      </c>
      <c r="AE11" s="46">
        <v>45442</v>
      </c>
      <c r="AF11" s="46">
        <v>45539</v>
      </c>
      <c r="AG11" s="46">
        <v>45401</v>
      </c>
      <c r="AH11" s="46">
        <v>45496</v>
      </c>
      <c r="AI11" s="45" t="s">
        <v>56</v>
      </c>
    </row>
    <row r="12" spans="1:35" s="1" customFormat="1" ht="11.5" customHeight="1">
      <c r="A12" s="30">
        <v>1</v>
      </c>
      <c r="B12" s="303" t="s">
        <v>33</v>
      </c>
      <c r="C12" s="27" t="s">
        <v>34</v>
      </c>
      <c r="D12" s="27" t="s">
        <v>35</v>
      </c>
      <c r="E12" s="30" t="s">
        <v>36</v>
      </c>
      <c r="F12" s="27" t="s">
        <v>37</v>
      </c>
      <c r="G12" s="27" t="s">
        <v>66</v>
      </c>
      <c r="H12" s="27" t="s">
        <v>39</v>
      </c>
      <c r="I12" s="27" t="s">
        <v>40</v>
      </c>
      <c r="J12" s="30" t="s">
        <v>87</v>
      </c>
      <c r="K12" s="27" t="s">
        <v>88</v>
      </c>
      <c r="L12" s="27" t="s">
        <v>89</v>
      </c>
      <c r="M12" s="32" t="s">
        <v>44</v>
      </c>
      <c r="N12" s="30" t="s">
        <v>45</v>
      </c>
      <c r="O12" s="41" t="s">
        <v>46</v>
      </c>
      <c r="P12" s="33">
        <v>18487501</v>
      </c>
      <c r="Q12" s="33">
        <f t="shared" si="0"/>
        <v>21750002</v>
      </c>
      <c r="R12" s="43">
        <f t="shared" si="1"/>
        <v>0.84999996781609488</v>
      </c>
      <c r="S12" s="33">
        <f t="shared" si="2"/>
        <v>3262501</v>
      </c>
      <c r="T12" s="414" t="s">
        <v>1805</v>
      </c>
      <c r="U12" s="318">
        <v>0.85</v>
      </c>
      <c r="V12" s="319" t="s">
        <v>46</v>
      </c>
      <c r="W12" s="320" t="s">
        <v>90</v>
      </c>
      <c r="X12" s="320" t="s">
        <v>91</v>
      </c>
      <c r="Y12" s="50" t="s">
        <v>50</v>
      </c>
      <c r="Z12" s="30" t="s">
        <v>51</v>
      </c>
      <c r="AA12" s="30" t="s">
        <v>52</v>
      </c>
      <c r="AB12" s="32" t="s">
        <v>51</v>
      </c>
      <c r="AC12" s="27" t="s">
        <v>86</v>
      </c>
      <c r="AD12" s="32" t="s">
        <v>51</v>
      </c>
      <c r="AE12" s="45">
        <v>45743</v>
      </c>
      <c r="AF12" s="46">
        <v>45787</v>
      </c>
      <c r="AG12" s="46">
        <v>45653</v>
      </c>
      <c r="AH12" s="52">
        <v>45839</v>
      </c>
      <c r="AI12" s="45" t="s">
        <v>56</v>
      </c>
    </row>
    <row r="13" spans="1:35" s="1" customFormat="1" ht="11.5" customHeight="1">
      <c r="A13" s="30">
        <v>1</v>
      </c>
      <c r="B13" s="303" t="s">
        <v>33</v>
      </c>
      <c r="C13" s="27" t="s">
        <v>34</v>
      </c>
      <c r="D13" s="27" t="s">
        <v>35</v>
      </c>
      <c r="E13" s="30" t="s">
        <v>36</v>
      </c>
      <c r="F13" s="27" t="s">
        <v>37</v>
      </c>
      <c r="G13" s="27" t="s">
        <v>66</v>
      </c>
      <c r="H13" s="27" t="s">
        <v>93</v>
      </c>
      <c r="I13" s="27" t="s">
        <v>40</v>
      </c>
      <c r="J13" s="30" t="s">
        <v>94</v>
      </c>
      <c r="K13" s="27" t="s">
        <v>95</v>
      </c>
      <c r="L13" s="27" t="s">
        <v>96</v>
      </c>
      <c r="M13" s="32" t="s">
        <v>44</v>
      </c>
      <c r="N13" s="30" t="s">
        <v>45</v>
      </c>
      <c r="O13" s="41" t="s">
        <v>46</v>
      </c>
      <c r="P13" s="33">
        <v>9134591</v>
      </c>
      <c r="Q13" s="33">
        <f t="shared" si="0"/>
        <v>10746578</v>
      </c>
      <c r="R13" s="43">
        <f t="shared" si="1"/>
        <v>0.84999997208413691</v>
      </c>
      <c r="S13" s="33">
        <f t="shared" si="2"/>
        <v>1611987</v>
      </c>
      <c r="T13" s="342" t="s">
        <v>60</v>
      </c>
      <c r="U13" s="318">
        <v>0.85</v>
      </c>
      <c r="V13" s="319" t="s">
        <v>46</v>
      </c>
      <c r="W13" s="321" t="s">
        <v>97</v>
      </c>
      <c r="X13" s="320" t="s">
        <v>98</v>
      </c>
      <c r="Y13" s="41" t="s">
        <v>71</v>
      </c>
      <c r="Z13" s="30" t="s">
        <v>51</v>
      </c>
      <c r="AA13" s="30" t="s">
        <v>52</v>
      </c>
      <c r="AB13" s="32" t="s">
        <v>51</v>
      </c>
      <c r="AC13" s="27" t="s">
        <v>99</v>
      </c>
      <c r="AD13" s="32" t="s">
        <v>51</v>
      </c>
      <c r="AE13" s="45">
        <v>45562</v>
      </c>
      <c r="AF13" s="46">
        <v>45670</v>
      </c>
      <c r="AG13" s="46">
        <v>45610</v>
      </c>
      <c r="AH13" s="45">
        <v>45692</v>
      </c>
      <c r="AI13" s="45" t="s">
        <v>56</v>
      </c>
    </row>
    <row r="14" spans="1:35" s="1" customFormat="1" ht="11.5" customHeight="1">
      <c r="A14" s="30">
        <v>1</v>
      </c>
      <c r="B14" s="303" t="s">
        <v>33</v>
      </c>
      <c r="C14" s="27" t="s">
        <v>34</v>
      </c>
      <c r="D14" s="27" t="s">
        <v>35</v>
      </c>
      <c r="E14" s="30" t="s">
        <v>36</v>
      </c>
      <c r="F14" s="27" t="s">
        <v>37</v>
      </c>
      <c r="G14" s="27" t="s">
        <v>66</v>
      </c>
      <c r="H14" s="27" t="s">
        <v>93</v>
      </c>
      <c r="I14" s="27" t="s">
        <v>40</v>
      </c>
      <c r="J14" s="30" t="s">
        <v>100</v>
      </c>
      <c r="K14" s="27" t="s">
        <v>101</v>
      </c>
      <c r="L14" s="27" t="s">
        <v>102</v>
      </c>
      <c r="M14" s="32" t="s">
        <v>44</v>
      </c>
      <c r="N14" s="30" t="s">
        <v>45</v>
      </c>
      <c r="O14" s="41" t="s">
        <v>46</v>
      </c>
      <c r="P14" s="33">
        <v>17173230</v>
      </c>
      <c r="Q14" s="33">
        <f t="shared" si="0"/>
        <v>20203800</v>
      </c>
      <c r="R14" s="43">
        <f t="shared" si="1"/>
        <v>0.85</v>
      </c>
      <c r="S14" s="33">
        <f t="shared" si="2"/>
        <v>3030570</v>
      </c>
      <c r="T14" s="342" t="s">
        <v>78</v>
      </c>
      <c r="U14" s="318">
        <v>0.85</v>
      </c>
      <c r="V14" s="319" t="s">
        <v>46</v>
      </c>
      <c r="W14" s="321" t="s">
        <v>103</v>
      </c>
      <c r="X14" s="320" t="s">
        <v>104</v>
      </c>
      <c r="Y14" s="41" t="s">
        <v>50</v>
      </c>
      <c r="Z14" s="30" t="s">
        <v>51</v>
      </c>
      <c r="AA14" s="30" t="s">
        <v>52</v>
      </c>
      <c r="AB14" s="32" t="s">
        <v>51</v>
      </c>
      <c r="AC14" s="27" t="s">
        <v>105</v>
      </c>
      <c r="AD14" s="32" t="s">
        <v>51</v>
      </c>
      <c r="AE14" s="46">
        <v>45169</v>
      </c>
      <c r="AF14" s="46">
        <v>45216</v>
      </c>
      <c r="AG14" s="46">
        <v>45128</v>
      </c>
      <c r="AH14" s="46">
        <v>45279</v>
      </c>
      <c r="AI14" s="45" t="s">
        <v>56</v>
      </c>
    </row>
    <row r="15" spans="1:35" s="1" customFormat="1" ht="11.5" customHeight="1">
      <c r="A15" s="30">
        <v>1</v>
      </c>
      <c r="B15" s="303" t="s">
        <v>33</v>
      </c>
      <c r="C15" s="27" t="s">
        <v>34</v>
      </c>
      <c r="D15" s="27" t="s">
        <v>35</v>
      </c>
      <c r="E15" s="30" t="s">
        <v>36</v>
      </c>
      <c r="F15" s="27" t="s">
        <v>37</v>
      </c>
      <c r="G15" s="27" t="s">
        <v>66</v>
      </c>
      <c r="H15" s="27" t="s">
        <v>93</v>
      </c>
      <c r="I15" s="27" t="s">
        <v>40</v>
      </c>
      <c r="J15" s="30" t="s">
        <v>106</v>
      </c>
      <c r="K15" s="27" t="s">
        <v>107</v>
      </c>
      <c r="L15" s="27" t="s">
        <v>108</v>
      </c>
      <c r="M15" s="32" t="s">
        <v>44</v>
      </c>
      <c r="N15" s="30" t="s">
        <v>45</v>
      </c>
      <c r="O15" s="41" t="s">
        <v>46</v>
      </c>
      <c r="P15" s="33">
        <v>43256500</v>
      </c>
      <c r="Q15" s="33">
        <f t="shared" si="0"/>
        <v>50890000</v>
      </c>
      <c r="R15" s="43">
        <f t="shared" si="1"/>
        <v>0.85</v>
      </c>
      <c r="S15" s="33">
        <f t="shared" si="2"/>
        <v>7633500</v>
      </c>
      <c r="T15" s="342" t="s">
        <v>109</v>
      </c>
      <c r="U15" s="318">
        <v>0.85</v>
      </c>
      <c r="V15" s="319" t="s">
        <v>46</v>
      </c>
      <c r="W15" s="316" t="s">
        <v>110</v>
      </c>
      <c r="X15" s="320" t="s">
        <v>65</v>
      </c>
      <c r="Y15" s="50" t="s">
        <v>50</v>
      </c>
      <c r="Z15" s="30" t="s">
        <v>51</v>
      </c>
      <c r="AA15" s="30" t="s">
        <v>63</v>
      </c>
      <c r="AB15" s="32" t="s">
        <v>51</v>
      </c>
      <c r="AC15" s="27" t="s">
        <v>111</v>
      </c>
      <c r="AD15" s="32" t="s">
        <v>51</v>
      </c>
      <c r="AE15" s="46">
        <v>45169</v>
      </c>
      <c r="AF15" s="46">
        <v>45279</v>
      </c>
      <c r="AG15" s="46">
        <v>45138</v>
      </c>
      <c r="AH15" s="46">
        <v>45300</v>
      </c>
      <c r="AI15" s="45" t="s">
        <v>56</v>
      </c>
    </row>
    <row r="16" spans="1:35" s="1" customFormat="1" ht="11.5" customHeight="1">
      <c r="A16" s="30">
        <v>1</v>
      </c>
      <c r="B16" s="303" t="s">
        <v>33</v>
      </c>
      <c r="C16" s="27" t="s">
        <v>34</v>
      </c>
      <c r="D16" s="27" t="s">
        <v>35</v>
      </c>
      <c r="E16" s="30" t="s">
        <v>112</v>
      </c>
      <c r="F16" s="27" t="s">
        <v>113</v>
      </c>
      <c r="G16" s="27" t="s">
        <v>114</v>
      </c>
      <c r="H16" s="383" t="s">
        <v>115</v>
      </c>
      <c r="I16" s="383" t="s">
        <v>116</v>
      </c>
      <c r="J16" s="30" t="s">
        <v>117</v>
      </c>
      <c r="K16" s="27" t="s">
        <v>118</v>
      </c>
      <c r="L16" s="27" t="s">
        <v>119</v>
      </c>
      <c r="M16" s="32" t="s">
        <v>44</v>
      </c>
      <c r="N16" s="30" t="s">
        <v>45</v>
      </c>
      <c r="O16" s="41" t="s">
        <v>46</v>
      </c>
      <c r="P16" s="33">
        <v>7425770</v>
      </c>
      <c r="Q16" s="33">
        <f t="shared" si="0"/>
        <v>8736200</v>
      </c>
      <c r="R16" s="43">
        <f t="shared" si="1"/>
        <v>0.85</v>
      </c>
      <c r="S16" s="33">
        <f t="shared" si="2"/>
        <v>1310430</v>
      </c>
      <c r="T16" s="340" t="s">
        <v>120</v>
      </c>
      <c r="U16" s="318">
        <v>0.85</v>
      </c>
      <c r="V16" s="319" t="s">
        <v>46</v>
      </c>
      <c r="W16" s="320" t="s">
        <v>121</v>
      </c>
      <c r="X16" s="320" t="s">
        <v>122</v>
      </c>
      <c r="Y16" s="41" t="s">
        <v>50</v>
      </c>
      <c r="Z16" s="30" t="s">
        <v>51</v>
      </c>
      <c r="AA16" s="30" t="s">
        <v>52</v>
      </c>
      <c r="AB16" s="32" t="s">
        <v>51</v>
      </c>
      <c r="AC16" s="27" t="s">
        <v>123</v>
      </c>
      <c r="AD16" s="32" t="s">
        <v>51</v>
      </c>
      <c r="AE16" s="46">
        <v>45897</v>
      </c>
      <c r="AF16" s="46">
        <v>45957</v>
      </c>
      <c r="AG16" s="46">
        <v>45756</v>
      </c>
      <c r="AH16" s="46">
        <v>45860</v>
      </c>
      <c r="AI16" s="45" t="s">
        <v>56</v>
      </c>
    </row>
    <row r="17" spans="1:35" s="1" customFormat="1" ht="11.5" customHeight="1">
      <c r="A17" s="30">
        <v>1</v>
      </c>
      <c r="B17" s="303" t="s">
        <v>124</v>
      </c>
      <c r="C17" s="27" t="s">
        <v>125</v>
      </c>
      <c r="D17" s="27" t="s">
        <v>126</v>
      </c>
      <c r="E17" s="30" t="s">
        <v>127</v>
      </c>
      <c r="F17" s="27" t="s">
        <v>128</v>
      </c>
      <c r="G17" s="27" t="s">
        <v>129</v>
      </c>
      <c r="H17" s="27" t="s">
        <v>130</v>
      </c>
      <c r="I17" s="27" t="s">
        <v>131</v>
      </c>
      <c r="J17" s="30" t="s">
        <v>132</v>
      </c>
      <c r="K17" s="27" t="s">
        <v>133</v>
      </c>
      <c r="L17" s="27" t="s">
        <v>134</v>
      </c>
      <c r="M17" s="32">
        <v>1</v>
      </c>
      <c r="N17" s="30" t="s">
        <v>45</v>
      </c>
      <c r="O17" s="41" t="s">
        <v>135</v>
      </c>
      <c r="P17" s="33">
        <v>5633633</v>
      </c>
      <c r="Q17" s="33">
        <f t="shared" si="0"/>
        <v>6627804</v>
      </c>
      <c r="R17" s="43">
        <f t="shared" si="1"/>
        <v>0.8499999396481851</v>
      </c>
      <c r="S17" s="33">
        <f t="shared" si="2"/>
        <v>994171</v>
      </c>
      <c r="T17" s="342" t="s">
        <v>84</v>
      </c>
      <c r="U17" s="318">
        <v>1</v>
      </c>
      <c r="V17" s="319" t="s">
        <v>135</v>
      </c>
      <c r="W17" s="322" t="s">
        <v>136</v>
      </c>
      <c r="X17" s="320" t="s">
        <v>65</v>
      </c>
      <c r="Y17" s="50" t="s">
        <v>50</v>
      </c>
      <c r="Z17" s="30" t="s">
        <v>51</v>
      </c>
      <c r="AA17" s="30" t="s">
        <v>52</v>
      </c>
      <c r="AB17" s="32" t="s">
        <v>54</v>
      </c>
      <c r="AC17" s="53" t="s">
        <v>137</v>
      </c>
      <c r="AD17" s="32" t="s">
        <v>51</v>
      </c>
      <c r="AE17" s="46">
        <v>45351</v>
      </c>
      <c r="AF17" s="46">
        <v>45687</v>
      </c>
      <c r="AG17" s="46">
        <v>45180</v>
      </c>
      <c r="AH17" s="46">
        <v>45496</v>
      </c>
      <c r="AI17" s="45" t="s">
        <v>56</v>
      </c>
    </row>
    <row r="18" spans="1:35" s="1" customFormat="1" ht="11.15" customHeight="1">
      <c r="A18" s="30">
        <v>1</v>
      </c>
      <c r="B18" s="303" t="s">
        <v>124</v>
      </c>
      <c r="C18" s="27" t="s">
        <v>125</v>
      </c>
      <c r="D18" s="27" t="s">
        <v>126</v>
      </c>
      <c r="E18" s="30" t="s">
        <v>127</v>
      </c>
      <c r="F18" s="27" t="s">
        <v>128</v>
      </c>
      <c r="G18" s="27" t="s">
        <v>129</v>
      </c>
      <c r="H18" s="27" t="s">
        <v>130</v>
      </c>
      <c r="I18" s="27" t="s">
        <v>131</v>
      </c>
      <c r="J18" s="30" t="s">
        <v>132</v>
      </c>
      <c r="K18" s="27" t="s">
        <v>133</v>
      </c>
      <c r="L18" s="27" t="s">
        <v>134</v>
      </c>
      <c r="M18" s="32">
        <v>2</v>
      </c>
      <c r="N18" s="30" t="s">
        <v>45</v>
      </c>
      <c r="O18" s="41" t="s">
        <v>135</v>
      </c>
      <c r="P18" s="33">
        <v>8312810</v>
      </c>
      <c r="Q18" s="33">
        <f t="shared" si="0"/>
        <v>9779777</v>
      </c>
      <c r="R18" s="43">
        <f t="shared" si="1"/>
        <v>0.84999995398668093</v>
      </c>
      <c r="S18" s="33">
        <f t="shared" si="2"/>
        <v>1466967</v>
      </c>
      <c r="T18" s="340" t="s">
        <v>138</v>
      </c>
      <c r="U18" s="318">
        <v>0.85</v>
      </c>
      <c r="V18" s="319" t="s">
        <v>135</v>
      </c>
      <c r="W18" s="322" t="s">
        <v>139</v>
      </c>
      <c r="X18" s="320" t="s">
        <v>65</v>
      </c>
      <c r="Y18" s="50" t="s">
        <v>71</v>
      </c>
      <c r="Z18" s="30" t="s">
        <v>51</v>
      </c>
      <c r="AA18" s="30" t="s">
        <v>63</v>
      </c>
      <c r="AB18" s="32" t="s">
        <v>54</v>
      </c>
      <c r="AC18" s="53" t="s">
        <v>140</v>
      </c>
      <c r="AD18" s="32" t="s">
        <v>51</v>
      </c>
      <c r="AE18" s="45">
        <v>45407</v>
      </c>
      <c r="AF18" s="45">
        <v>45510</v>
      </c>
      <c r="AG18" s="46">
        <v>45359</v>
      </c>
      <c r="AH18" s="46">
        <v>45629</v>
      </c>
      <c r="AI18" s="45">
        <v>45719</v>
      </c>
    </row>
    <row r="19" spans="1:35" s="1" customFormat="1" ht="11.5" customHeight="1">
      <c r="A19" s="30">
        <v>1</v>
      </c>
      <c r="B19" s="303" t="s">
        <v>124</v>
      </c>
      <c r="C19" s="27" t="s">
        <v>125</v>
      </c>
      <c r="D19" s="27" t="s">
        <v>126</v>
      </c>
      <c r="E19" s="30" t="s">
        <v>127</v>
      </c>
      <c r="F19" s="27" t="s">
        <v>128</v>
      </c>
      <c r="G19" s="27" t="s">
        <v>129</v>
      </c>
      <c r="H19" s="27" t="s">
        <v>130</v>
      </c>
      <c r="I19" s="27" t="s">
        <v>131</v>
      </c>
      <c r="J19" s="30" t="s">
        <v>132</v>
      </c>
      <c r="K19" s="27" t="s">
        <v>133</v>
      </c>
      <c r="L19" s="27" t="s">
        <v>134</v>
      </c>
      <c r="M19" s="32">
        <v>3</v>
      </c>
      <c r="N19" s="30" t="s">
        <v>45</v>
      </c>
      <c r="O19" s="41" t="s">
        <v>135</v>
      </c>
      <c r="P19" s="33">
        <v>24960674</v>
      </c>
      <c r="Q19" s="33">
        <f t="shared" si="0"/>
        <v>29365499</v>
      </c>
      <c r="R19" s="43">
        <f t="shared" si="1"/>
        <v>0.84999999489196487</v>
      </c>
      <c r="S19" s="33">
        <f t="shared" si="2"/>
        <v>4404825</v>
      </c>
      <c r="T19" s="340" t="s">
        <v>141</v>
      </c>
      <c r="U19" s="318">
        <v>0.85</v>
      </c>
      <c r="V19" s="319" t="s">
        <v>135</v>
      </c>
      <c r="W19" s="322" t="s">
        <v>142</v>
      </c>
      <c r="X19" s="320" t="s">
        <v>65</v>
      </c>
      <c r="Y19" s="50" t="s">
        <v>71</v>
      </c>
      <c r="Z19" s="30" t="s">
        <v>51</v>
      </c>
      <c r="AA19" s="30" t="s">
        <v>63</v>
      </c>
      <c r="AB19" s="32" t="s">
        <v>54</v>
      </c>
      <c r="AC19" s="53" t="s">
        <v>143</v>
      </c>
      <c r="AD19" s="32" t="s">
        <v>51</v>
      </c>
      <c r="AE19" s="45">
        <v>45562</v>
      </c>
      <c r="AF19" s="45">
        <v>45680</v>
      </c>
      <c r="AG19" s="45">
        <v>45436</v>
      </c>
      <c r="AH19" s="46">
        <v>45587</v>
      </c>
      <c r="AI19" s="45" t="s">
        <v>56</v>
      </c>
    </row>
    <row r="20" spans="1:35" s="1" customFormat="1" ht="11.5" customHeight="1">
      <c r="A20" s="30">
        <v>1</v>
      </c>
      <c r="B20" s="303" t="s">
        <v>124</v>
      </c>
      <c r="C20" s="27" t="s">
        <v>125</v>
      </c>
      <c r="D20" s="27" t="s">
        <v>126</v>
      </c>
      <c r="E20" s="30" t="s">
        <v>127</v>
      </c>
      <c r="F20" s="27" t="s">
        <v>128</v>
      </c>
      <c r="G20" s="27" t="s">
        <v>129</v>
      </c>
      <c r="H20" s="27" t="s">
        <v>130</v>
      </c>
      <c r="I20" s="27" t="s">
        <v>131</v>
      </c>
      <c r="J20" s="30" t="s">
        <v>144</v>
      </c>
      <c r="K20" s="27" t="s">
        <v>145</v>
      </c>
      <c r="L20" s="27" t="s">
        <v>146</v>
      </c>
      <c r="M20" s="32" t="s">
        <v>44</v>
      </c>
      <c r="N20" s="30" t="s">
        <v>45</v>
      </c>
      <c r="O20" s="41" t="s">
        <v>135</v>
      </c>
      <c r="P20" s="33">
        <v>24121122</v>
      </c>
      <c r="Q20" s="33">
        <f t="shared" si="0"/>
        <v>28377791</v>
      </c>
      <c r="R20" s="43">
        <f t="shared" si="1"/>
        <v>0.84999998766641138</v>
      </c>
      <c r="S20" s="33">
        <f t="shared" si="2"/>
        <v>4256669</v>
      </c>
      <c r="T20" s="343" t="s">
        <v>147</v>
      </c>
      <c r="U20" s="321" t="s">
        <v>148</v>
      </c>
      <c r="V20" s="319" t="s">
        <v>135</v>
      </c>
      <c r="W20" s="322" t="s">
        <v>149</v>
      </c>
      <c r="X20" s="320" t="s">
        <v>150</v>
      </c>
      <c r="Y20" s="50" t="s">
        <v>2</v>
      </c>
      <c r="Z20" s="30" t="s">
        <v>54</v>
      </c>
      <c r="AA20" s="30" t="s">
        <v>63</v>
      </c>
      <c r="AB20" s="30" t="s">
        <v>54</v>
      </c>
      <c r="AC20" s="53" t="s">
        <v>151</v>
      </c>
      <c r="AD20" s="32" t="s">
        <v>51</v>
      </c>
      <c r="AE20" s="48" t="s">
        <v>152</v>
      </c>
      <c r="AF20" s="48" t="s">
        <v>152</v>
      </c>
      <c r="AG20" s="46">
        <v>45356</v>
      </c>
      <c r="AH20" s="45">
        <v>45664</v>
      </c>
      <c r="AI20" s="45">
        <v>45664</v>
      </c>
    </row>
    <row r="21" spans="1:35" s="1" customFormat="1" ht="11.5" customHeight="1">
      <c r="A21" s="30">
        <v>1</v>
      </c>
      <c r="B21" s="303" t="s">
        <v>124</v>
      </c>
      <c r="C21" s="27" t="s">
        <v>125</v>
      </c>
      <c r="D21" s="27" t="s">
        <v>126</v>
      </c>
      <c r="E21" s="30" t="s">
        <v>127</v>
      </c>
      <c r="F21" s="27" t="s">
        <v>128</v>
      </c>
      <c r="G21" s="27" t="s">
        <v>129</v>
      </c>
      <c r="H21" s="27" t="s">
        <v>130</v>
      </c>
      <c r="I21" s="27" t="s">
        <v>131</v>
      </c>
      <c r="J21" s="30" t="s">
        <v>153</v>
      </c>
      <c r="K21" s="27" t="s">
        <v>154</v>
      </c>
      <c r="L21" s="27" t="s">
        <v>155</v>
      </c>
      <c r="M21" s="32" t="s">
        <v>44</v>
      </c>
      <c r="N21" s="30" t="s">
        <v>45</v>
      </c>
      <c r="O21" s="41" t="s">
        <v>135</v>
      </c>
      <c r="P21" s="33">
        <v>1413178</v>
      </c>
      <c r="Q21" s="33">
        <f t="shared" si="0"/>
        <v>1662563</v>
      </c>
      <c r="R21" s="43">
        <f t="shared" si="1"/>
        <v>0.84999966918546843</v>
      </c>
      <c r="S21" s="33">
        <f t="shared" si="2"/>
        <v>249385</v>
      </c>
      <c r="T21" s="341" t="s">
        <v>156</v>
      </c>
      <c r="U21" s="320" t="s">
        <v>157</v>
      </c>
      <c r="V21" s="319" t="s">
        <v>135</v>
      </c>
      <c r="W21" s="322" t="s">
        <v>158</v>
      </c>
      <c r="X21" s="320" t="s">
        <v>159</v>
      </c>
      <c r="Y21" s="50" t="s">
        <v>71</v>
      </c>
      <c r="Z21" s="30" t="s">
        <v>51</v>
      </c>
      <c r="AA21" s="30" t="s">
        <v>63</v>
      </c>
      <c r="AB21" s="30" t="s">
        <v>51</v>
      </c>
      <c r="AC21" s="53" t="s">
        <v>160</v>
      </c>
      <c r="AD21" s="32" t="s">
        <v>51</v>
      </c>
      <c r="AE21" s="46">
        <v>45197</v>
      </c>
      <c r="AF21" s="46">
        <v>45232</v>
      </c>
      <c r="AG21" s="46">
        <v>44942</v>
      </c>
      <c r="AH21" s="45">
        <v>45216</v>
      </c>
      <c r="AI21" s="45">
        <v>45568</v>
      </c>
    </row>
    <row r="22" spans="1:35" s="1" customFormat="1" ht="11.5" customHeight="1">
      <c r="A22" s="30">
        <v>1</v>
      </c>
      <c r="B22" s="303" t="s">
        <v>124</v>
      </c>
      <c r="C22" s="27" t="s">
        <v>125</v>
      </c>
      <c r="D22" s="27" t="s">
        <v>126</v>
      </c>
      <c r="E22" s="30" t="s">
        <v>127</v>
      </c>
      <c r="F22" s="27" t="s">
        <v>128</v>
      </c>
      <c r="G22" s="27" t="s">
        <v>129</v>
      </c>
      <c r="H22" s="27" t="s">
        <v>130</v>
      </c>
      <c r="I22" s="27" t="s">
        <v>131</v>
      </c>
      <c r="J22" s="30" t="s">
        <v>161</v>
      </c>
      <c r="K22" s="27" t="s">
        <v>162</v>
      </c>
      <c r="L22" s="27" t="s">
        <v>163</v>
      </c>
      <c r="M22" s="32" t="s">
        <v>44</v>
      </c>
      <c r="N22" s="30" t="s">
        <v>45</v>
      </c>
      <c r="O22" s="41" t="s">
        <v>135</v>
      </c>
      <c r="P22" s="33">
        <v>19811048</v>
      </c>
      <c r="Q22" s="33">
        <f t="shared" si="0"/>
        <v>23307116</v>
      </c>
      <c r="R22" s="43">
        <f t="shared" si="1"/>
        <v>0.84999997425678919</v>
      </c>
      <c r="S22" s="33">
        <f t="shared" si="2"/>
        <v>3496068</v>
      </c>
      <c r="T22" s="342" t="s">
        <v>164</v>
      </c>
      <c r="U22" s="320" t="s">
        <v>165</v>
      </c>
      <c r="V22" s="319" t="s">
        <v>135</v>
      </c>
      <c r="W22" s="322" t="s">
        <v>166</v>
      </c>
      <c r="X22" s="320" t="s">
        <v>167</v>
      </c>
      <c r="Y22" s="50" t="s">
        <v>50</v>
      </c>
      <c r="Z22" s="30" t="s">
        <v>51</v>
      </c>
      <c r="AA22" s="30" t="s">
        <v>63</v>
      </c>
      <c r="AB22" s="30" t="s">
        <v>54</v>
      </c>
      <c r="AC22" s="53" t="s">
        <v>168</v>
      </c>
      <c r="AD22" s="32" t="s">
        <v>51</v>
      </c>
      <c r="AE22" s="45">
        <v>45022</v>
      </c>
      <c r="AF22" s="45">
        <v>45066</v>
      </c>
      <c r="AG22" s="46">
        <v>44879</v>
      </c>
      <c r="AH22" s="45">
        <v>45237</v>
      </c>
      <c r="AI22" s="45" t="s">
        <v>56</v>
      </c>
    </row>
    <row r="23" spans="1:35" s="1" customFormat="1" ht="11.5" customHeight="1">
      <c r="A23" s="30">
        <v>1</v>
      </c>
      <c r="B23" s="303" t="s">
        <v>124</v>
      </c>
      <c r="C23" s="27" t="s">
        <v>125</v>
      </c>
      <c r="D23" s="27" t="s">
        <v>126</v>
      </c>
      <c r="E23" s="30" t="s">
        <v>169</v>
      </c>
      <c r="F23" s="27" t="s">
        <v>170</v>
      </c>
      <c r="G23" s="27" t="s">
        <v>171</v>
      </c>
      <c r="H23" s="27" t="s">
        <v>172</v>
      </c>
      <c r="I23" s="27" t="s">
        <v>173</v>
      </c>
      <c r="J23" s="30" t="s">
        <v>174</v>
      </c>
      <c r="K23" s="27" t="s">
        <v>175</v>
      </c>
      <c r="L23" s="27" t="s">
        <v>176</v>
      </c>
      <c r="M23" s="32" t="s">
        <v>44</v>
      </c>
      <c r="N23" s="30" t="s">
        <v>45</v>
      </c>
      <c r="O23" s="41" t="s">
        <v>135</v>
      </c>
      <c r="P23" s="33">
        <v>19769234</v>
      </c>
      <c r="Q23" s="33">
        <f t="shared" si="0"/>
        <v>23257924</v>
      </c>
      <c r="R23" s="43">
        <f t="shared" si="1"/>
        <v>0.84999993980546162</v>
      </c>
      <c r="S23" s="33">
        <f>ROUNDUP((P23/0.85)*0.15,0)+1</f>
        <v>3488690</v>
      </c>
      <c r="T23" s="342" t="s">
        <v>177</v>
      </c>
      <c r="U23" s="321" t="s">
        <v>148</v>
      </c>
      <c r="V23" s="319" t="s">
        <v>135</v>
      </c>
      <c r="W23" s="320" t="s">
        <v>178</v>
      </c>
      <c r="X23" s="320" t="s">
        <v>65</v>
      </c>
      <c r="Y23" s="41" t="s">
        <v>50</v>
      </c>
      <c r="Z23" s="30" t="s">
        <v>51</v>
      </c>
      <c r="AA23" s="32" t="s">
        <v>63</v>
      </c>
      <c r="AB23" s="32" t="s">
        <v>54</v>
      </c>
      <c r="AC23" s="53" t="s">
        <v>179</v>
      </c>
      <c r="AD23" s="32" t="s">
        <v>51</v>
      </c>
      <c r="AE23" s="45">
        <v>45596</v>
      </c>
      <c r="AF23" s="45">
        <v>45667</v>
      </c>
      <c r="AG23" s="45">
        <v>45415</v>
      </c>
      <c r="AH23" s="45">
        <v>45622</v>
      </c>
      <c r="AI23" s="45" t="s">
        <v>56</v>
      </c>
    </row>
    <row r="24" spans="1:35" s="1" customFormat="1" ht="11.5" customHeight="1">
      <c r="A24" s="30">
        <v>1</v>
      </c>
      <c r="B24" s="303" t="s">
        <v>124</v>
      </c>
      <c r="C24" s="27" t="s">
        <v>125</v>
      </c>
      <c r="D24" s="27" t="s">
        <v>126</v>
      </c>
      <c r="E24" s="30" t="s">
        <v>180</v>
      </c>
      <c r="F24" s="27" t="s">
        <v>181</v>
      </c>
      <c r="G24" s="27" t="s">
        <v>182</v>
      </c>
      <c r="H24" s="27" t="s">
        <v>183</v>
      </c>
      <c r="I24" s="27" t="s">
        <v>184</v>
      </c>
      <c r="J24" s="30" t="s">
        <v>185</v>
      </c>
      <c r="K24" s="27" t="s">
        <v>186</v>
      </c>
      <c r="L24" s="27" t="s">
        <v>187</v>
      </c>
      <c r="M24" s="32" t="s">
        <v>44</v>
      </c>
      <c r="N24" s="30" t="s">
        <v>45</v>
      </c>
      <c r="O24" s="41" t="s">
        <v>135</v>
      </c>
      <c r="P24" s="33">
        <v>74161672</v>
      </c>
      <c r="Q24" s="33">
        <f t="shared" si="0"/>
        <v>87249026</v>
      </c>
      <c r="R24" s="43">
        <f t="shared" si="1"/>
        <v>0.84999999885385535</v>
      </c>
      <c r="S24" s="33">
        <f>ROUNDUP((P24/0.85)*0.15,0)</f>
        <v>13087354</v>
      </c>
      <c r="T24" s="342" t="s">
        <v>188</v>
      </c>
      <c r="U24" s="320" t="s">
        <v>189</v>
      </c>
      <c r="V24" s="319" t="s">
        <v>135</v>
      </c>
      <c r="W24" s="320" t="s">
        <v>190</v>
      </c>
      <c r="X24" s="320" t="s">
        <v>191</v>
      </c>
      <c r="Y24" s="41" t="s">
        <v>50</v>
      </c>
      <c r="Z24" s="32" t="s">
        <v>51</v>
      </c>
      <c r="AA24" s="32" t="s">
        <v>63</v>
      </c>
      <c r="AB24" s="30" t="s">
        <v>54</v>
      </c>
      <c r="AC24" s="27" t="s">
        <v>192</v>
      </c>
      <c r="AD24" s="32" t="s">
        <v>51</v>
      </c>
      <c r="AE24" s="45">
        <v>44938</v>
      </c>
      <c r="AF24" s="45">
        <v>44992</v>
      </c>
      <c r="AG24" s="45">
        <v>44677</v>
      </c>
      <c r="AH24" s="45">
        <v>45120</v>
      </c>
      <c r="AI24" s="45" t="s">
        <v>56</v>
      </c>
    </row>
    <row r="25" spans="1:35" s="1" customFormat="1" ht="11.5" customHeight="1">
      <c r="A25" s="30">
        <v>1</v>
      </c>
      <c r="B25" s="303" t="s">
        <v>124</v>
      </c>
      <c r="C25" s="27" t="s">
        <v>125</v>
      </c>
      <c r="D25" s="27" t="s">
        <v>126</v>
      </c>
      <c r="E25" s="30" t="s">
        <v>180</v>
      </c>
      <c r="F25" s="27" t="s">
        <v>181</v>
      </c>
      <c r="G25" s="27" t="s">
        <v>182</v>
      </c>
      <c r="H25" s="27" t="s">
        <v>183</v>
      </c>
      <c r="I25" s="27" t="s">
        <v>184</v>
      </c>
      <c r="J25" s="30" t="s">
        <v>193</v>
      </c>
      <c r="K25" s="27" t="s">
        <v>194</v>
      </c>
      <c r="L25" s="27" t="s">
        <v>195</v>
      </c>
      <c r="M25" s="32" t="s">
        <v>44</v>
      </c>
      <c r="N25" s="30" t="s">
        <v>45</v>
      </c>
      <c r="O25" s="41" t="s">
        <v>135</v>
      </c>
      <c r="P25" s="33">
        <v>60678205</v>
      </c>
      <c r="Q25" s="33">
        <f t="shared" si="0"/>
        <v>71386124</v>
      </c>
      <c r="R25" s="43">
        <f t="shared" si="1"/>
        <v>0.84999999439667018</v>
      </c>
      <c r="S25" s="33">
        <f>ROUNDUP((P25/0.85)*0.15,0)</f>
        <v>10707919</v>
      </c>
      <c r="T25" s="343" t="s">
        <v>196</v>
      </c>
      <c r="U25" s="323" t="s">
        <v>157</v>
      </c>
      <c r="V25" s="319" t="s">
        <v>135</v>
      </c>
      <c r="W25" s="322" t="s">
        <v>197</v>
      </c>
      <c r="X25" s="320" t="s">
        <v>150</v>
      </c>
      <c r="Y25" s="50" t="s">
        <v>2</v>
      </c>
      <c r="Z25" s="30" t="s">
        <v>54</v>
      </c>
      <c r="AA25" s="32" t="s">
        <v>63</v>
      </c>
      <c r="AB25" s="30" t="s">
        <v>54</v>
      </c>
      <c r="AC25" s="27" t="s">
        <v>198</v>
      </c>
      <c r="AD25" s="32" t="s">
        <v>51</v>
      </c>
      <c r="AE25" s="48" t="s">
        <v>152</v>
      </c>
      <c r="AF25" s="48" t="s">
        <v>152</v>
      </c>
      <c r="AG25" s="46">
        <v>44804</v>
      </c>
      <c r="AH25" s="46">
        <v>45153</v>
      </c>
      <c r="AI25" s="46">
        <v>45153</v>
      </c>
    </row>
    <row r="26" spans="1:35" s="1" customFormat="1" ht="11.5" customHeight="1">
      <c r="A26" s="30">
        <v>1</v>
      </c>
      <c r="B26" s="303" t="s">
        <v>124</v>
      </c>
      <c r="C26" s="27" t="s">
        <v>125</v>
      </c>
      <c r="D26" s="27" t="s">
        <v>126</v>
      </c>
      <c r="E26" s="30" t="s">
        <v>180</v>
      </c>
      <c r="F26" s="27" t="s">
        <v>181</v>
      </c>
      <c r="G26" s="27" t="s">
        <v>182</v>
      </c>
      <c r="H26" s="27" t="s">
        <v>183</v>
      </c>
      <c r="I26" s="27" t="s">
        <v>184</v>
      </c>
      <c r="J26" s="30" t="s">
        <v>199</v>
      </c>
      <c r="K26" s="27" t="s">
        <v>200</v>
      </c>
      <c r="L26" s="27" t="s">
        <v>201</v>
      </c>
      <c r="M26" s="32" t="s">
        <v>44</v>
      </c>
      <c r="N26" s="30" t="s">
        <v>45</v>
      </c>
      <c r="O26" s="41" t="s">
        <v>135</v>
      </c>
      <c r="P26" s="33">
        <v>24307956</v>
      </c>
      <c r="Q26" s="33">
        <f t="shared" si="0"/>
        <v>28597597</v>
      </c>
      <c r="R26" s="43">
        <f t="shared" si="1"/>
        <v>0.84999994929643918</v>
      </c>
      <c r="S26" s="33">
        <f>ROUNDUP((P26/0.85)*0.15,0)+1</f>
        <v>4289641</v>
      </c>
      <c r="T26" s="345" t="s">
        <v>202</v>
      </c>
      <c r="U26" s="323" t="s">
        <v>157</v>
      </c>
      <c r="V26" s="319" t="s">
        <v>135</v>
      </c>
      <c r="W26" s="322" t="s">
        <v>203</v>
      </c>
      <c r="X26" s="320" t="s">
        <v>150</v>
      </c>
      <c r="Y26" s="50" t="s">
        <v>2</v>
      </c>
      <c r="Z26" s="30" t="s">
        <v>54</v>
      </c>
      <c r="AA26" s="32" t="s">
        <v>204</v>
      </c>
      <c r="AB26" s="30" t="s">
        <v>54</v>
      </c>
      <c r="AC26" s="53" t="s">
        <v>205</v>
      </c>
      <c r="AD26" s="32" t="s">
        <v>51</v>
      </c>
      <c r="AE26" s="48" t="s">
        <v>152</v>
      </c>
      <c r="AF26" s="48" t="s">
        <v>152</v>
      </c>
      <c r="AG26" s="46">
        <v>44973</v>
      </c>
      <c r="AH26" s="45">
        <v>45188</v>
      </c>
      <c r="AI26" s="45">
        <v>45188</v>
      </c>
    </row>
    <row r="27" spans="1:35" s="1" customFormat="1" ht="11.5" customHeight="1">
      <c r="A27" s="30">
        <v>1</v>
      </c>
      <c r="B27" s="303" t="s">
        <v>124</v>
      </c>
      <c r="C27" s="27" t="s">
        <v>125</v>
      </c>
      <c r="D27" s="27" t="s">
        <v>126</v>
      </c>
      <c r="E27" s="30" t="s">
        <v>180</v>
      </c>
      <c r="F27" s="27" t="s">
        <v>181</v>
      </c>
      <c r="G27" s="27" t="s">
        <v>182</v>
      </c>
      <c r="H27" s="27" t="s">
        <v>183</v>
      </c>
      <c r="I27" s="27" t="s">
        <v>184</v>
      </c>
      <c r="J27" s="30" t="s">
        <v>206</v>
      </c>
      <c r="K27" s="27" t="s">
        <v>207</v>
      </c>
      <c r="L27" s="27" t="s">
        <v>208</v>
      </c>
      <c r="M27" s="32" t="s">
        <v>44</v>
      </c>
      <c r="N27" s="30" t="s">
        <v>45</v>
      </c>
      <c r="O27" s="41" t="s">
        <v>135</v>
      </c>
      <c r="P27" s="33">
        <v>29361690</v>
      </c>
      <c r="Q27" s="33">
        <f t="shared" si="0"/>
        <v>34543165</v>
      </c>
      <c r="R27" s="43">
        <f t="shared" si="1"/>
        <v>0.84999999276267824</v>
      </c>
      <c r="S27" s="33">
        <f t="shared" ref="S27:S38" si="3">ROUNDUP((P27/0.85)*0.15,0)</f>
        <v>5181475</v>
      </c>
      <c r="T27" s="344" t="s">
        <v>209</v>
      </c>
      <c r="U27" s="318" t="s">
        <v>210</v>
      </c>
      <c r="V27" s="319" t="s">
        <v>135</v>
      </c>
      <c r="W27" s="322" t="s">
        <v>197</v>
      </c>
      <c r="X27" s="320" t="s">
        <v>150</v>
      </c>
      <c r="Y27" s="50" t="s">
        <v>2</v>
      </c>
      <c r="Z27" s="30" t="s">
        <v>54</v>
      </c>
      <c r="AA27" s="32" t="s">
        <v>63</v>
      </c>
      <c r="AB27" s="30" t="s">
        <v>54</v>
      </c>
      <c r="AC27" s="53" t="s">
        <v>211</v>
      </c>
      <c r="AD27" s="32" t="s">
        <v>51</v>
      </c>
      <c r="AE27" s="48" t="s">
        <v>152</v>
      </c>
      <c r="AF27" s="48" t="s">
        <v>152</v>
      </c>
      <c r="AG27" s="46">
        <v>44973</v>
      </c>
      <c r="AH27" s="45">
        <v>45174</v>
      </c>
      <c r="AI27" s="45">
        <v>45174</v>
      </c>
    </row>
    <row r="28" spans="1:35" s="1" customFormat="1" ht="11.5" customHeight="1">
      <c r="A28" s="30">
        <v>1</v>
      </c>
      <c r="B28" s="303" t="s">
        <v>124</v>
      </c>
      <c r="C28" s="27" t="s">
        <v>125</v>
      </c>
      <c r="D28" s="27" t="s">
        <v>126</v>
      </c>
      <c r="E28" s="30" t="s">
        <v>180</v>
      </c>
      <c r="F28" s="27" t="s">
        <v>181</v>
      </c>
      <c r="G28" s="27" t="s">
        <v>182</v>
      </c>
      <c r="H28" s="27" t="s">
        <v>183</v>
      </c>
      <c r="I28" s="27" t="s">
        <v>184</v>
      </c>
      <c r="J28" s="30" t="s">
        <v>212</v>
      </c>
      <c r="K28" s="27" t="s">
        <v>213</v>
      </c>
      <c r="L28" s="27" t="s">
        <v>214</v>
      </c>
      <c r="M28" s="32" t="s">
        <v>44</v>
      </c>
      <c r="N28" s="30" t="s">
        <v>45</v>
      </c>
      <c r="O28" s="41" t="s">
        <v>135</v>
      </c>
      <c r="P28" s="33">
        <v>23853429</v>
      </c>
      <c r="Q28" s="33">
        <f t="shared" si="0"/>
        <v>28062858</v>
      </c>
      <c r="R28" s="43">
        <f t="shared" si="1"/>
        <v>0.84999998930971321</v>
      </c>
      <c r="S28" s="33">
        <f t="shared" si="3"/>
        <v>4209429</v>
      </c>
      <c r="T28" s="346" t="s">
        <v>215</v>
      </c>
      <c r="U28" s="323" t="s">
        <v>157</v>
      </c>
      <c r="V28" s="319" t="s">
        <v>135</v>
      </c>
      <c r="W28" s="322" t="s">
        <v>203</v>
      </c>
      <c r="X28" s="320" t="s">
        <v>150</v>
      </c>
      <c r="Y28" s="50" t="s">
        <v>2</v>
      </c>
      <c r="Z28" s="30" t="s">
        <v>54</v>
      </c>
      <c r="AA28" s="32" t="s">
        <v>204</v>
      </c>
      <c r="AB28" s="30" t="s">
        <v>54</v>
      </c>
      <c r="AC28" s="53" t="s">
        <v>216</v>
      </c>
      <c r="AD28" s="32" t="s">
        <v>51</v>
      </c>
      <c r="AE28" s="48" t="s">
        <v>152</v>
      </c>
      <c r="AF28" s="48" t="s">
        <v>152</v>
      </c>
      <c r="AG28" s="46">
        <v>44973</v>
      </c>
      <c r="AH28" s="45">
        <v>45300</v>
      </c>
      <c r="AI28" s="45">
        <v>45300</v>
      </c>
    </row>
    <row r="29" spans="1:35" s="1" customFormat="1" ht="11.5" customHeight="1">
      <c r="A29" s="30">
        <v>1</v>
      </c>
      <c r="B29" s="303" t="s">
        <v>124</v>
      </c>
      <c r="C29" s="27" t="s">
        <v>125</v>
      </c>
      <c r="D29" s="27" t="s">
        <v>126</v>
      </c>
      <c r="E29" s="55" t="s">
        <v>180</v>
      </c>
      <c r="F29" s="27" t="s">
        <v>128</v>
      </c>
      <c r="G29" s="27" t="s">
        <v>182</v>
      </c>
      <c r="H29" s="27" t="s">
        <v>130</v>
      </c>
      <c r="I29" s="27" t="s">
        <v>184</v>
      </c>
      <c r="J29" s="30" t="s">
        <v>217</v>
      </c>
      <c r="K29" s="27" t="s">
        <v>218</v>
      </c>
      <c r="L29" s="27" t="s">
        <v>219</v>
      </c>
      <c r="M29" s="32">
        <v>1</v>
      </c>
      <c r="N29" s="30" t="s">
        <v>45</v>
      </c>
      <c r="O29" s="41" t="s">
        <v>135</v>
      </c>
      <c r="P29" s="33">
        <v>423953</v>
      </c>
      <c r="Q29" s="33">
        <f t="shared" si="0"/>
        <v>498769</v>
      </c>
      <c r="R29" s="43">
        <f t="shared" si="1"/>
        <v>0.84999869679150064</v>
      </c>
      <c r="S29" s="33">
        <f t="shared" si="3"/>
        <v>74816</v>
      </c>
      <c r="T29" s="346" t="s">
        <v>220</v>
      </c>
      <c r="U29" s="321" t="s">
        <v>148</v>
      </c>
      <c r="V29" s="319" t="s">
        <v>135</v>
      </c>
      <c r="W29" s="320" t="s">
        <v>178</v>
      </c>
      <c r="X29" s="320" t="s">
        <v>65</v>
      </c>
      <c r="Y29" s="41" t="s">
        <v>50</v>
      </c>
      <c r="Z29" s="30" t="s">
        <v>51</v>
      </c>
      <c r="AA29" s="32" t="s">
        <v>63</v>
      </c>
      <c r="AB29" s="30" t="s">
        <v>51</v>
      </c>
      <c r="AC29" s="53" t="s">
        <v>221</v>
      </c>
      <c r="AD29" s="32" t="s">
        <v>51</v>
      </c>
      <c r="AE29" s="45">
        <v>45021</v>
      </c>
      <c r="AF29" s="45">
        <v>45145</v>
      </c>
      <c r="AG29" s="45">
        <v>44813</v>
      </c>
      <c r="AH29" s="45">
        <v>45160</v>
      </c>
      <c r="AI29" s="45" t="s">
        <v>56</v>
      </c>
    </row>
    <row r="30" spans="1:35" s="1" customFormat="1" ht="11.5" customHeight="1">
      <c r="A30" s="30">
        <v>1</v>
      </c>
      <c r="B30" s="303" t="s">
        <v>124</v>
      </c>
      <c r="C30" s="27" t="s">
        <v>125</v>
      </c>
      <c r="D30" s="27" t="s">
        <v>126</v>
      </c>
      <c r="E30" s="30" t="s">
        <v>180</v>
      </c>
      <c r="F30" s="27" t="s">
        <v>128</v>
      </c>
      <c r="G30" s="27" t="s">
        <v>182</v>
      </c>
      <c r="H30" s="27" t="s">
        <v>130</v>
      </c>
      <c r="I30" s="27" t="s">
        <v>184</v>
      </c>
      <c r="J30" s="30" t="s">
        <v>217</v>
      </c>
      <c r="K30" s="27" t="s">
        <v>218</v>
      </c>
      <c r="L30" s="27" t="s">
        <v>219</v>
      </c>
      <c r="M30" s="32">
        <v>2</v>
      </c>
      <c r="N30" s="30" t="s">
        <v>45</v>
      </c>
      <c r="O30" s="41" t="s">
        <v>135</v>
      </c>
      <c r="P30" s="33">
        <v>4186539</v>
      </c>
      <c r="Q30" s="33">
        <f t="shared" si="0"/>
        <v>4925340</v>
      </c>
      <c r="R30" s="43">
        <f t="shared" si="1"/>
        <v>0.85</v>
      </c>
      <c r="S30" s="33">
        <f t="shared" si="3"/>
        <v>738801</v>
      </c>
      <c r="T30" s="346" t="s">
        <v>220</v>
      </c>
      <c r="U30" s="320" t="s">
        <v>222</v>
      </c>
      <c r="V30" s="319" t="s">
        <v>135</v>
      </c>
      <c r="W30" s="320" t="s">
        <v>223</v>
      </c>
      <c r="X30" s="320" t="s">
        <v>224</v>
      </c>
      <c r="Y30" s="41" t="s">
        <v>71</v>
      </c>
      <c r="Z30" s="30" t="s">
        <v>51</v>
      </c>
      <c r="AA30" s="32" t="s">
        <v>63</v>
      </c>
      <c r="AB30" s="30" t="s">
        <v>54</v>
      </c>
      <c r="AC30" s="53" t="s">
        <v>225</v>
      </c>
      <c r="AD30" s="32" t="s">
        <v>51</v>
      </c>
      <c r="AE30" s="45">
        <v>45021</v>
      </c>
      <c r="AF30" s="45">
        <v>45145</v>
      </c>
      <c r="AG30" s="46">
        <v>44813</v>
      </c>
      <c r="AH30" s="45">
        <v>45160</v>
      </c>
      <c r="AI30" s="45" t="s">
        <v>56</v>
      </c>
    </row>
    <row r="31" spans="1:35" s="1" customFormat="1" ht="11.5" customHeight="1">
      <c r="A31" s="30">
        <v>1</v>
      </c>
      <c r="B31" s="303" t="s">
        <v>226</v>
      </c>
      <c r="C31" s="27" t="s">
        <v>227</v>
      </c>
      <c r="D31" s="384" t="s">
        <v>228</v>
      </c>
      <c r="E31" s="30" t="s">
        <v>229</v>
      </c>
      <c r="F31" s="27" t="s">
        <v>230</v>
      </c>
      <c r="G31" s="27" t="s">
        <v>231</v>
      </c>
      <c r="H31" s="27" t="s">
        <v>232</v>
      </c>
      <c r="I31" s="27" t="s">
        <v>233</v>
      </c>
      <c r="J31" s="32" t="s">
        <v>234</v>
      </c>
      <c r="K31" s="27" t="s">
        <v>235</v>
      </c>
      <c r="L31" s="27" t="s">
        <v>236</v>
      </c>
      <c r="M31" s="32" t="s">
        <v>44</v>
      </c>
      <c r="N31" s="30" t="s">
        <v>45</v>
      </c>
      <c r="O31" s="385" t="s">
        <v>237</v>
      </c>
      <c r="P31" s="33">
        <v>133302252</v>
      </c>
      <c r="Q31" s="33">
        <f t="shared" si="0"/>
        <v>156826179</v>
      </c>
      <c r="R31" s="43">
        <f t="shared" si="1"/>
        <v>0.84999999904352708</v>
      </c>
      <c r="S31" s="33">
        <f t="shared" si="3"/>
        <v>23523927</v>
      </c>
      <c r="T31" s="346" t="s">
        <v>238</v>
      </c>
      <c r="U31" s="318">
        <v>0.85</v>
      </c>
      <c r="V31" s="324" t="s">
        <v>237</v>
      </c>
      <c r="W31" s="325" t="s">
        <v>239</v>
      </c>
      <c r="X31" s="325" t="s">
        <v>240</v>
      </c>
      <c r="Y31" s="41" t="s">
        <v>50</v>
      </c>
      <c r="Z31" s="30" t="s">
        <v>51</v>
      </c>
      <c r="AA31" s="30" t="s">
        <v>63</v>
      </c>
      <c r="AB31" s="30" t="s">
        <v>51</v>
      </c>
      <c r="AC31" s="27" t="s">
        <v>1790</v>
      </c>
      <c r="AD31" s="47" t="s">
        <v>54</v>
      </c>
      <c r="AE31" s="45">
        <v>45281</v>
      </c>
      <c r="AF31" s="45">
        <v>45331</v>
      </c>
      <c r="AG31" s="45">
        <v>45274</v>
      </c>
      <c r="AH31" s="45">
        <v>45447</v>
      </c>
      <c r="AI31" s="45">
        <v>45687</v>
      </c>
    </row>
    <row r="32" spans="1:35" s="1" customFormat="1" ht="11.5" customHeight="1">
      <c r="A32" s="30">
        <v>1</v>
      </c>
      <c r="B32" s="303" t="s">
        <v>226</v>
      </c>
      <c r="C32" s="27" t="s">
        <v>227</v>
      </c>
      <c r="D32" s="384" t="s">
        <v>228</v>
      </c>
      <c r="E32" s="30" t="s">
        <v>229</v>
      </c>
      <c r="F32" s="27" t="s">
        <v>230</v>
      </c>
      <c r="G32" s="27" t="s">
        <v>231</v>
      </c>
      <c r="H32" s="27" t="s">
        <v>232</v>
      </c>
      <c r="I32" s="27" t="s">
        <v>233</v>
      </c>
      <c r="J32" s="32" t="s">
        <v>241</v>
      </c>
      <c r="K32" s="27" t="s">
        <v>242</v>
      </c>
      <c r="L32" s="27" t="s">
        <v>243</v>
      </c>
      <c r="M32" s="32" t="s">
        <v>44</v>
      </c>
      <c r="N32" s="30" t="s">
        <v>45</v>
      </c>
      <c r="O32" s="385" t="s">
        <v>244</v>
      </c>
      <c r="P32" s="33">
        <v>1094772</v>
      </c>
      <c r="Q32" s="33">
        <f t="shared" si="0"/>
        <v>1287968</v>
      </c>
      <c r="R32" s="43">
        <f t="shared" si="1"/>
        <v>0.84999937886655574</v>
      </c>
      <c r="S32" s="33">
        <f t="shared" si="3"/>
        <v>193196</v>
      </c>
      <c r="T32" s="346" t="s">
        <v>245</v>
      </c>
      <c r="U32" s="318">
        <v>0.85</v>
      </c>
      <c r="V32" s="324" t="s">
        <v>244</v>
      </c>
      <c r="W32" s="320" t="s">
        <v>244</v>
      </c>
      <c r="X32" s="326" t="s">
        <v>237</v>
      </c>
      <c r="Y32" s="41" t="s">
        <v>50</v>
      </c>
      <c r="Z32" s="30" t="s">
        <v>51</v>
      </c>
      <c r="AA32" s="30" t="s">
        <v>52</v>
      </c>
      <c r="AB32" s="32" t="s">
        <v>51</v>
      </c>
      <c r="AC32" s="27" t="s">
        <v>246</v>
      </c>
      <c r="AD32" s="32" t="s">
        <v>51</v>
      </c>
      <c r="AE32" s="45">
        <v>45071</v>
      </c>
      <c r="AF32" s="45">
        <v>45111</v>
      </c>
      <c r="AG32" s="46">
        <v>45092</v>
      </c>
      <c r="AH32" s="45">
        <v>45195</v>
      </c>
      <c r="AI32" s="45" t="s">
        <v>56</v>
      </c>
    </row>
    <row r="33" spans="1:35" s="1" customFormat="1" ht="11.5" customHeight="1">
      <c r="A33" s="32">
        <v>1</v>
      </c>
      <c r="B33" s="304" t="s">
        <v>247</v>
      </c>
      <c r="C33" s="383" t="s">
        <v>248</v>
      </c>
      <c r="D33" s="384" t="s">
        <v>249</v>
      </c>
      <c r="E33" s="386" t="s">
        <v>250</v>
      </c>
      <c r="F33" s="27" t="s">
        <v>251</v>
      </c>
      <c r="G33" s="27" t="s">
        <v>252</v>
      </c>
      <c r="H33" s="27" t="s">
        <v>248</v>
      </c>
      <c r="I33" s="27" t="s">
        <v>253</v>
      </c>
      <c r="J33" s="42" t="s">
        <v>254</v>
      </c>
      <c r="K33" s="27" t="s">
        <v>255</v>
      </c>
      <c r="L33" s="27" t="s">
        <v>256</v>
      </c>
      <c r="M33" s="32" t="s">
        <v>44</v>
      </c>
      <c r="N33" s="32" t="s">
        <v>45</v>
      </c>
      <c r="O33" s="50" t="s">
        <v>257</v>
      </c>
      <c r="P33" s="33">
        <v>3697500</v>
      </c>
      <c r="Q33" s="33">
        <f t="shared" si="0"/>
        <v>4350000</v>
      </c>
      <c r="R33" s="43">
        <f t="shared" si="1"/>
        <v>0.85</v>
      </c>
      <c r="S33" s="33">
        <f t="shared" si="3"/>
        <v>652500</v>
      </c>
      <c r="T33" s="346" t="s">
        <v>258</v>
      </c>
      <c r="U33" s="318">
        <v>0.85</v>
      </c>
      <c r="V33" s="327" t="s">
        <v>257</v>
      </c>
      <c r="W33" s="320" t="s">
        <v>259</v>
      </c>
      <c r="X33" s="320" t="s">
        <v>65</v>
      </c>
      <c r="Y33" s="41" t="s">
        <v>50</v>
      </c>
      <c r="Z33" s="32" t="s">
        <v>51</v>
      </c>
      <c r="AA33" s="30" t="s">
        <v>52</v>
      </c>
      <c r="AB33" s="32" t="s">
        <v>51</v>
      </c>
      <c r="AC33" s="27" t="s">
        <v>260</v>
      </c>
      <c r="AD33" s="32" t="s">
        <v>51</v>
      </c>
      <c r="AE33" s="45">
        <v>45072</v>
      </c>
      <c r="AF33" s="45">
        <v>45111</v>
      </c>
      <c r="AG33" s="46">
        <v>45092</v>
      </c>
      <c r="AH33" s="45">
        <v>45433</v>
      </c>
      <c r="AI33" s="45" t="s">
        <v>56</v>
      </c>
    </row>
    <row r="34" spans="1:35" s="1" customFormat="1" ht="11.5" customHeight="1">
      <c r="A34" s="32">
        <v>1</v>
      </c>
      <c r="B34" s="304" t="s">
        <v>261</v>
      </c>
      <c r="C34" s="383" t="s">
        <v>262</v>
      </c>
      <c r="D34" s="384"/>
      <c r="E34" s="386" t="s">
        <v>263</v>
      </c>
      <c r="F34" s="27" t="s">
        <v>264</v>
      </c>
      <c r="G34" s="27" t="s">
        <v>265</v>
      </c>
      <c r="H34" s="27" t="s">
        <v>266</v>
      </c>
      <c r="I34" s="27" t="s">
        <v>267</v>
      </c>
      <c r="J34" s="42" t="s">
        <v>268</v>
      </c>
      <c r="K34" s="32" t="s">
        <v>44</v>
      </c>
      <c r="L34" s="27"/>
      <c r="M34" s="32">
        <v>1</v>
      </c>
      <c r="N34" s="32" t="s">
        <v>45</v>
      </c>
      <c r="O34" s="50" t="s">
        <v>135</v>
      </c>
      <c r="P34" s="33">
        <v>29750000</v>
      </c>
      <c r="Q34" s="33">
        <f t="shared" si="0"/>
        <v>35000000</v>
      </c>
      <c r="R34" s="43">
        <f t="shared" si="1"/>
        <v>0.85</v>
      </c>
      <c r="S34" s="33">
        <f t="shared" si="3"/>
        <v>5250000</v>
      </c>
      <c r="T34" s="361" t="s">
        <v>269</v>
      </c>
      <c r="U34" s="318">
        <v>1</v>
      </c>
      <c r="V34" s="327" t="s">
        <v>135</v>
      </c>
      <c r="W34" s="323" t="s">
        <v>270</v>
      </c>
      <c r="X34" s="323" t="s">
        <v>271</v>
      </c>
      <c r="Y34" s="269" t="s">
        <v>50</v>
      </c>
      <c r="Z34" s="32" t="s">
        <v>51</v>
      </c>
      <c r="AA34" s="30" t="s">
        <v>63</v>
      </c>
      <c r="AB34" s="32" t="s">
        <v>54</v>
      </c>
      <c r="AC34" s="27" t="s">
        <v>272</v>
      </c>
      <c r="AD34" s="47" t="s">
        <v>54</v>
      </c>
      <c r="AE34" s="47" t="s">
        <v>273</v>
      </c>
      <c r="AF34" s="47" t="s">
        <v>273</v>
      </c>
      <c r="AG34" s="46">
        <v>45971</v>
      </c>
      <c r="AH34" s="45">
        <v>46056</v>
      </c>
      <c r="AI34" s="32" t="s">
        <v>274</v>
      </c>
    </row>
    <row r="35" spans="1:35" s="1" customFormat="1" ht="11.5" customHeight="1">
      <c r="A35" s="32">
        <v>1</v>
      </c>
      <c r="B35" s="304" t="s">
        <v>261</v>
      </c>
      <c r="C35" s="383" t="s">
        <v>262</v>
      </c>
      <c r="D35" s="384"/>
      <c r="E35" s="386" t="s">
        <v>263</v>
      </c>
      <c r="F35" s="27" t="s">
        <v>264</v>
      </c>
      <c r="G35" s="27" t="s">
        <v>265</v>
      </c>
      <c r="H35" s="27" t="s">
        <v>266</v>
      </c>
      <c r="I35" s="27" t="s">
        <v>267</v>
      </c>
      <c r="J35" s="42" t="s">
        <v>268</v>
      </c>
      <c r="K35" s="32" t="s">
        <v>44</v>
      </c>
      <c r="L35" s="27"/>
      <c r="M35" s="32">
        <v>2</v>
      </c>
      <c r="N35" s="32" t="s">
        <v>45</v>
      </c>
      <c r="O35" s="50" t="s">
        <v>135</v>
      </c>
      <c r="P35" s="33">
        <v>29750000</v>
      </c>
      <c r="Q35" s="33">
        <f t="shared" si="0"/>
        <v>35000000</v>
      </c>
      <c r="R35" s="43">
        <f t="shared" si="1"/>
        <v>0.85</v>
      </c>
      <c r="S35" s="33">
        <f t="shared" si="3"/>
        <v>5250000</v>
      </c>
      <c r="T35" s="361" t="s">
        <v>269</v>
      </c>
      <c r="U35" s="318">
        <v>1</v>
      </c>
      <c r="V35" s="327" t="s">
        <v>135</v>
      </c>
      <c r="W35" s="323" t="s">
        <v>270</v>
      </c>
      <c r="X35" s="323" t="s">
        <v>271</v>
      </c>
      <c r="Y35" s="269" t="s">
        <v>2</v>
      </c>
      <c r="Z35" s="32" t="s">
        <v>54</v>
      </c>
      <c r="AA35" s="30" t="s">
        <v>63</v>
      </c>
      <c r="AB35" s="32" t="s">
        <v>54</v>
      </c>
      <c r="AC35" s="27" t="s">
        <v>272</v>
      </c>
      <c r="AD35" s="47" t="s">
        <v>54</v>
      </c>
      <c r="AE35" s="48" t="s">
        <v>152</v>
      </c>
      <c r="AF35" s="48" t="s">
        <v>152</v>
      </c>
      <c r="AG35" s="46">
        <v>45971</v>
      </c>
      <c r="AH35" s="45">
        <v>46056</v>
      </c>
      <c r="AI35" s="45" t="s">
        <v>152</v>
      </c>
    </row>
    <row r="36" spans="1:35" s="1" customFormat="1" ht="11.5" customHeight="1">
      <c r="A36" s="32">
        <v>2</v>
      </c>
      <c r="B36" s="303" t="s">
        <v>275</v>
      </c>
      <c r="C36" s="27" t="s">
        <v>276</v>
      </c>
      <c r="D36" s="384" t="s">
        <v>277</v>
      </c>
      <c r="E36" s="32" t="s">
        <v>278</v>
      </c>
      <c r="F36" s="27" t="s">
        <v>279</v>
      </c>
      <c r="G36" s="27" t="s">
        <v>280</v>
      </c>
      <c r="H36" s="53" t="s">
        <v>281</v>
      </c>
      <c r="I36" s="27" t="s">
        <v>282</v>
      </c>
      <c r="J36" s="30" t="s">
        <v>283</v>
      </c>
      <c r="K36" s="27" t="s">
        <v>284</v>
      </c>
      <c r="L36" s="27"/>
      <c r="M36" s="32">
        <v>1</v>
      </c>
      <c r="N36" s="32" t="s">
        <v>45</v>
      </c>
      <c r="O36" s="385" t="s">
        <v>135</v>
      </c>
      <c r="P36" s="33">
        <v>2550000</v>
      </c>
      <c r="Q36" s="33">
        <f t="shared" si="0"/>
        <v>3000000</v>
      </c>
      <c r="R36" s="43">
        <f t="shared" si="1"/>
        <v>0.85</v>
      </c>
      <c r="S36" s="33">
        <f t="shared" si="3"/>
        <v>450000</v>
      </c>
      <c r="T36" s="347" t="s">
        <v>285</v>
      </c>
      <c r="U36" s="318">
        <v>0.85</v>
      </c>
      <c r="V36" s="324" t="s">
        <v>135</v>
      </c>
      <c r="W36" s="320" t="s">
        <v>286</v>
      </c>
      <c r="X36" s="320" t="s">
        <v>286</v>
      </c>
      <c r="Y36" s="41" t="s">
        <v>50</v>
      </c>
      <c r="Z36" s="32" t="s">
        <v>51</v>
      </c>
      <c r="AA36" s="30" t="s">
        <v>52</v>
      </c>
      <c r="AB36" s="32" t="s">
        <v>51</v>
      </c>
      <c r="AC36" s="27" t="s">
        <v>286</v>
      </c>
      <c r="AD36" s="32" t="s">
        <v>51</v>
      </c>
      <c r="AE36" s="45" t="s">
        <v>287</v>
      </c>
      <c r="AF36" s="48" t="s">
        <v>287</v>
      </c>
      <c r="AG36" s="45">
        <v>45470</v>
      </c>
      <c r="AH36" s="46">
        <v>45643</v>
      </c>
      <c r="AI36" s="48" t="s">
        <v>287</v>
      </c>
    </row>
    <row r="37" spans="1:35" s="1" customFormat="1" ht="11.5" customHeight="1">
      <c r="A37" s="32">
        <v>2</v>
      </c>
      <c r="B37" s="303" t="s">
        <v>275</v>
      </c>
      <c r="C37" s="27" t="s">
        <v>276</v>
      </c>
      <c r="D37" s="384" t="s">
        <v>277</v>
      </c>
      <c r="E37" s="32" t="s">
        <v>278</v>
      </c>
      <c r="F37" s="27" t="s">
        <v>279</v>
      </c>
      <c r="G37" s="27" t="s">
        <v>280</v>
      </c>
      <c r="H37" s="53" t="s">
        <v>281</v>
      </c>
      <c r="I37" s="27" t="s">
        <v>282</v>
      </c>
      <c r="J37" s="30" t="s">
        <v>283</v>
      </c>
      <c r="K37" s="27" t="s">
        <v>284</v>
      </c>
      <c r="L37" s="27" t="s">
        <v>288</v>
      </c>
      <c r="M37" s="32">
        <v>2</v>
      </c>
      <c r="N37" s="32" t="s">
        <v>45</v>
      </c>
      <c r="O37" s="385" t="s">
        <v>135</v>
      </c>
      <c r="P37" s="33">
        <v>144685431</v>
      </c>
      <c r="Q37" s="33">
        <f t="shared" ref="Q37:Q68" si="4">P37+S37</f>
        <v>170218155</v>
      </c>
      <c r="R37" s="43">
        <f t="shared" ref="R37:R68" si="5">P37/Q37</f>
        <v>0.8499999955938895</v>
      </c>
      <c r="S37" s="33">
        <f t="shared" si="3"/>
        <v>25532724</v>
      </c>
      <c r="T37" s="347" t="s">
        <v>289</v>
      </c>
      <c r="U37" s="320" t="s">
        <v>290</v>
      </c>
      <c r="V37" s="324" t="s">
        <v>135</v>
      </c>
      <c r="W37" s="320" t="s">
        <v>291</v>
      </c>
      <c r="X37" s="320" t="s">
        <v>150</v>
      </c>
      <c r="Y37" s="50" t="s">
        <v>2</v>
      </c>
      <c r="Z37" s="30" t="s">
        <v>54</v>
      </c>
      <c r="AA37" s="30" t="s">
        <v>63</v>
      </c>
      <c r="AB37" s="32" t="s">
        <v>51</v>
      </c>
      <c r="AC37" s="27" t="s">
        <v>292</v>
      </c>
      <c r="AD37" s="47" t="s">
        <v>54</v>
      </c>
      <c r="AE37" s="48" t="s">
        <v>152</v>
      </c>
      <c r="AF37" s="48" t="s">
        <v>152</v>
      </c>
      <c r="AG37" s="45">
        <v>45470</v>
      </c>
      <c r="AH37" s="46">
        <v>45643</v>
      </c>
      <c r="AI37" s="45">
        <v>45750</v>
      </c>
    </row>
    <row r="38" spans="1:35" s="1" customFormat="1" ht="11.5" customHeight="1">
      <c r="A38" s="32">
        <v>2</v>
      </c>
      <c r="B38" s="303" t="s">
        <v>275</v>
      </c>
      <c r="C38" s="27" t="s">
        <v>276</v>
      </c>
      <c r="D38" s="384" t="s">
        <v>277</v>
      </c>
      <c r="E38" s="32" t="s">
        <v>278</v>
      </c>
      <c r="F38" s="27" t="s">
        <v>279</v>
      </c>
      <c r="G38" s="27" t="s">
        <v>280</v>
      </c>
      <c r="H38" s="53" t="s">
        <v>281</v>
      </c>
      <c r="I38" s="27" t="s">
        <v>282</v>
      </c>
      <c r="J38" s="30" t="s">
        <v>293</v>
      </c>
      <c r="K38" s="27" t="s">
        <v>294</v>
      </c>
      <c r="L38" s="27" t="s">
        <v>295</v>
      </c>
      <c r="M38" s="32" t="s">
        <v>44</v>
      </c>
      <c r="N38" s="32" t="s">
        <v>45</v>
      </c>
      <c r="O38" s="385" t="s">
        <v>135</v>
      </c>
      <c r="P38" s="33">
        <v>6639649</v>
      </c>
      <c r="Q38" s="33">
        <f t="shared" si="4"/>
        <v>7811352</v>
      </c>
      <c r="R38" s="43">
        <f t="shared" si="5"/>
        <v>0.84999997439623765</v>
      </c>
      <c r="S38" s="33">
        <f t="shared" si="3"/>
        <v>1171703</v>
      </c>
      <c r="T38" s="347" t="s">
        <v>296</v>
      </c>
      <c r="U38" s="320" t="s">
        <v>297</v>
      </c>
      <c r="V38" s="324" t="s">
        <v>135</v>
      </c>
      <c r="W38" s="320" t="s">
        <v>197</v>
      </c>
      <c r="X38" s="320" t="s">
        <v>150</v>
      </c>
      <c r="Y38" s="50" t="s">
        <v>2</v>
      </c>
      <c r="Z38" s="30" t="s">
        <v>54</v>
      </c>
      <c r="AA38" s="30" t="s">
        <v>63</v>
      </c>
      <c r="AB38" s="32" t="s">
        <v>51</v>
      </c>
      <c r="AC38" s="27" t="s">
        <v>298</v>
      </c>
      <c r="AD38" s="32" t="s">
        <v>51</v>
      </c>
      <c r="AE38" s="48" t="s">
        <v>152</v>
      </c>
      <c r="AF38" s="48" t="s">
        <v>152</v>
      </c>
      <c r="AG38" s="45">
        <v>45636</v>
      </c>
      <c r="AH38" s="46">
        <v>45727</v>
      </c>
      <c r="AI38" s="47" t="s">
        <v>152</v>
      </c>
    </row>
    <row r="39" spans="1:35" s="1" customFormat="1" ht="12.25" customHeight="1">
      <c r="A39" s="32">
        <v>2</v>
      </c>
      <c r="B39" s="303" t="s">
        <v>275</v>
      </c>
      <c r="C39" s="27" t="s">
        <v>276</v>
      </c>
      <c r="D39" s="384" t="s">
        <v>277</v>
      </c>
      <c r="E39" s="32" t="s">
        <v>278</v>
      </c>
      <c r="F39" s="27" t="s">
        <v>279</v>
      </c>
      <c r="G39" s="27" t="s">
        <v>280</v>
      </c>
      <c r="H39" s="53" t="s">
        <v>281</v>
      </c>
      <c r="I39" s="27" t="s">
        <v>282</v>
      </c>
      <c r="J39" s="30" t="s">
        <v>299</v>
      </c>
      <c r="K39" s="27" t="s">
        <v>300</v>
      </c>
      <c r="L39" s="27" t="s">
        <v>301</v>
      </c>
      <c r="M39" s="32">
        <v>1</v>
      </c>
      <c r="N39" s="32" t="s">
        <v>45</v>
      </c>
      <c r="O39" s="385" t="s">
        <v>135</v>
      </c>
      <c r="P39" s="33">
        <v>253959</v>
      </c>
      <c r="Q39" s="33">
        <f t="shared" si="4"/>
        <v>634898</v>
      </c>
      <c r="R39" s="43">
        <f t="shared" si="5"/>
        <v>0.39999968498876987</v>
      </c>
      <c r="S39" s="33">
        <f>ROUNDUP((P39/0.4)*0.6,0)</f>
        <v>380939</v>
      </c>
      <c r="T39" s="340" t="s">
        <v>302</v>
      </c>
      <c r="U39" s="320" t="s">
        <v>297</v>
      </c>
      <c r="V39" s="324" t="s">
        <v>135</v>
      </c>
      <c r="W39" s="320" t="s">
        <v>303</v>
      </c>
      <c r="X39" s="321" t="s">
        <v>304</v>
      </c>
      <c r="Y39" s="41" t="s">
        <v>71</v>
      </c>
      <c r="Z39" s="30" t="s">
        <v>54</v>
      </c>
      <c r="AA39" s="30" t="s">
        <v>63</v>
      </c>
      <c r="AB39" s="32" t="s">
        <v>51</v>
      </c>
      <c r="AC39" s="27" t="s">
        <v>305</v>
      </c>
      <c r="AD39" s="32" t="s">
        <v>51</v>
      </c>
      <c r="AE39" s="47" t="s">
        <v>306</v>
      </c>
      <c r="AF39" s="45">
        <v>45510</v>
      </c>
      <c r="AG39" s="47" t="s">
        <v>306</v>
      </c>
      <c r="AH39" s="45">
        <v>45447</v>
      </c>
      <c r="AI39" s="45" t="s">
        <v>56</v>
      </c>
    </row>
    <row r="40" spans="1:35" s="1" customFormat="1" ht="11.5" customHeight="1">
      <c r="A40" s="32">
        <v>2</v>
      </c>
      <c r="B40" s="303" t="s">
        <v>275</v>
      </c>
      <c r="C40" s="27" t="s">
        <v>276</v>
      </c>
      <c r="D40" s="384" t="s">
        <v>277</v>
      </c>
      <c r="E40" s="32" t="s">
        <v>278</v>
      </c>
      <c r="F40" s="27" t="s">
        <v>279</v>
      </c>
      <c r="G40" s="27" t="s">
        <v>280</v>
      </c>
      <c r="H40" s="53" t="s">
        <v>281</v>
      </c>
      <c r="I40" s="27" t="s">
        <v>282</v>
      </c>
      <c r="J40" s="30" t="s">
        <v>299</v>
      </c>
      <c r="K40" s="27" t="s">
        <v>307</v>
      </c>
      <c r="L40" s="27" t="s">
        <v>308</v>
      </c>
      <c r="M40" s="32">
        <v>2</v>
      </c>
      <c r="N40" s="32" t="s">
        <v>45</v>
      </c>
      <c r="O40" s="385" t="s">
        <v>309</v>
      </c>
      <c r="P40" s="33">
        <v>47440102</v>
      </c>
      <c r="Q40" s="33">
        <f t="shared" si="4"/>
        <v>55811885</v>
      </c>
      <c r="R40" s="43">
        <f t="shared" si="5"/>
        <v>0.8499999955206673</v>
      </c>
      <c r="S40" s="33">
        <f>ROUNDUP((P40/0.85)*0.15,0)</f>
        <v>8371783</v>
      </c>
      <c r="T40" s="347" t="s">
        <v>310</v>
      </c>
      <c r="U40" s="325" t="s">
        <v>297</v>
      </c>
      <c r="V40" s="324" t="s">
        <v>309</v>
      </c>
      <c r="W40" s="320" t="s">
        <v>197</v>
      </c>
      <c r="X40" s="320" t="s">
        <v>150</v>
      </c>
      <c r="Y40" s="50" t="s">
        <v>2</v>
      </c>
      <c r="Z40" s="30" t="s">
        <v>54</v>
      </c>
      <c r="AA40" s="30" t="s">
        <v>63</v>
      </c>
      <c r="AB40" s="32" t="s">
        <v>51</v>
      </c>
      <c r="AC40" s="27" t="s">
        <v>311</v>
      </c>
      <c r="AD40" s="32" t="s">
        <v>51</v>
      </c>
      <c r="AE40" s="48" t="s">
        <v>152</v>
      </c>
      <c r="AF40" s="48" t="s">
        <v>152</v>
      </c>
      <c r="AG40" s="46">
        <v>45610</v>
      </c>
      <c r="AH40" s="46">
        <v>45664</v>
      </c>
      <c r="AI40" s="47" t="s">
        <v>152</v>
      </c>
    </row>
    <row r="41" spans="1:35" s="1" customFormat="1" ht="11.5" customHeight="1">
      <c r="A41" s="32">
        <v>2</v>
      </c>
      <c r="B41" s="303" t="s">
        <v>275</v>
      </c>
      <c r="C41" s="27" t="s">
        <v>276</v>
      </c>
      <c r="D41" s="384" t="s">
        <v>277</v>
      </c>
      <c r="E41" s="32" t="s">
        <v>278</v>
      </c>
      <c r="F41" s="27" t="s">
        <v>279</v>
      </c>
      <c r="G41" s="27" t="s">
        <v>280</v>
      </c>
      <c r="H41" s="53" t="s">
        <v>281</v>
      </c>
      <c r="I41" s="27" t="s">
        <v>282</v>
      </c>
      <c r="J41" s="30" t="s">
        <v>312</v>
      </c>
      <c r="K41" s="27" t="s">
        <v>313</v>
      </c>
      <c r="L41" s="27" t="s">
        <v>314</v>
      </c>
      <c r="M41" s="32" t="s">
        <v>44</v>
      </c>
      <c r="N41" s="32" t="s">
        <v>45</v>
      </c>
      <c r="O41" s="385" t="s">
        <v>135</v>
      </c>
      <c r="P41" s="33">
        <v>74504042</v>
      </c>
      <c r="Q41" s="33">
        <f t="shared" si="4"/>
        <v>87651819</v>
      </c>
      <c r="R41" s="43">
        <f t="shared" si="5"/>
        <v>0.84999995265357808</v>
      </c>
      <c r="S41" s="33">
        <f>ROUNDUP((P41/0.85)*0.15,0)+4</f>
        <v>13147777</v>
      </c>
      <c r="T41" s="340" t="s">
        <v>315</v>
      </c>
      <c r="U41" s="321" t="s">
        <v>316</v>
      </c>
      <c r="V41" s="324" t="s">
        <v>135</v>
      </c>
      <c r="W41" s="320" t="s">
        <v>317</v>
      </c>
      <c r="X41" s="321" t="s">
        <v>318</v>
      </c>
      <c r="Y41" s="41" t="s">
        <v>50</v>
      </c>
      <c r="Z41" s="30" t="s">
        <v>51</v>
      </c>
      <c r="AA41" s="30" t="s">
        <v>63</v>
      </c>
      <c r="AB41" s="32" t="s">
        <v>51</v>
      </c>
      <c r="AC41" s="27" t="s">
        <v>319</v>
      </c>
      <c r="AD41" s="32" t="s">
        <v>51</v>
      </c>
      <c r="AE41" s="45">
        <v>45533</v>
      </c>
      <c r="AF41" s="45">
        <v>45713</v>
      </c>
      <c r="AG41" s="46">
        <v>45462</v>
      </c>
      <c r="AH41" s="46">
        <v>45643</v>
      </c>
      <c r="AI41" s="45">
        <v>45741</v>
      </c>
    </row>
    <row r="42" spans="1:35" s="1" customFormat="1" ht="11.5" customHeight="1">
      <c r="A42" s="32">
        <v>2</v>
      </c>
      <c r="B42" s="303" t="s">
        <v>275</v>
      </c>
      <c r="C42" s="27" t="s">
        <v>276</v>
      </c>
      <c r="D42" s="384" t="s">
        <v>277</v>
      </c>
      <c r="E42" s="32" t="s">
        <v>278</v>
      </c>
      <c r="F42" s="27" t="s">
        <v>279</v>
      </c>
      <c r="G42" s="27" t="s">
        <v>280</v>
      </c>
      <c r="H42" s="53" t="s">
        <v>281</v>
      </c>
      <c r="I42" s="27" t="s">
        <v>282</v>
      </c>
      <c r="J42" s="32" t="s">
        <v>320</v>
      </c>
      <c r="K42" s="27" t="s">
        <v>321</v>
      </c>
      <c r="L42" s="27" t="s">
        <v>322</v>
      </c>
      <c r="M42" s="32" t="s">
        <v>44</v>
      </c>
      <c r="N42" s="32" t="s">
        <v>45</v>
      </c>
      <c r="O42" s="50" t="s">
        <v>46</v>
      </c>
      <c r="P42" s="33">
        <v>16269000</v>
      </c>
      <c r="Q42" s="33">
        <f t="shared" si="4"/>
        <v>19140000</v>
      </c>
      <c r="R42" s="43">
        <f t="shared" si="5"/>
        <v>0.85</v>
      </c>
      <c r="S42" s="33">
        <f t="shared" ref="S42:S52" si="6">ROUNDUP((P42/0.85)*0.15,0)</f>
        <v>2871000</v>
      </c>
      <c r="T42" s="340" t="s">
        <v>323</v>
      </c>
      <c r="U42" s="325">
        <v>0.85</v>
      </c>
      <c r="V42" s="327" t="s">
        <v>46</v>
      </c>
      <c r="W42" s="320" t="s">
        <v>324</v>
      </c>
      <c r="X42" s="320" t="s">
        <v>325</v>
      </c>
      <c r="Y42" s="50" t="s">
        <v>50</v>
      </c>
      <c r="Z42" s="32" t="s">
        <v>51</v>
      </c>
      <c r="AA42" s="32" t="s">
        <v>52</v>
      </c>
      <c r="AB42" s="32" t="s">
        <v>51</v>
      </c>
      <c r="AC42" s="27" t="s">
        <v>326</v>
      </c>
      <c r="AD42" s="32" t="s">
        <v>51</v>
      </c>
      <c r="AE42" s="47" t="s">
        <v>327</v>
      </c>
      <c r="AF42" s="47" t="s">
        <v>327</v>
      </c>
      <c r="AG42" s="46">
        <v>45454</v>
      </c>
      <c r="AH42" s="46">
        <v>45552</v>
      </c>
      <c r="AI42" s="45" t="s">
        <v>56</v>
      </c>
    </row>
    <row r="43" spans="1:35" s="1" customFormat="1" ht="11.5" customHeight="1">
      <c r="A43" s="32">
        <v>2</v>
      </c>
      <c r="B43" s="303" t="s">
        <v>275</v>
      </c>
      <c r="C43" s="27" t="s">
        <v>276</v>
      </c>
      <c r="D43" s="384" t="s">
        <v>277</v>
      </c>
      <c r="E43" s="32" t="s">
        <v>278</v>
      </c>
      <c r="F43" s="27" t="s">
        <v>279</v>
      </c>
      <c r="G43" s="27" t="s">
        <v>280</v>
      </c>
      <c r="H43" s="53" t="s">
        <v>281</v>
      </c>
      <c r="I43" s="27" t="s">
        <v>282</v>
      </c>
      <c r="J43" s="30" t="s">
        <v>328</v>
      </c>
      <c r="K43" s="27" t="s">
        <v>329</v>
      </c>
      <c r="L43" s="27" t="s">
        <v>330</v>
      </c>
      <c r="M43" s="32">
        <v>1</v>
      </c>
      <c r="N43" s="32" t="s">
        <v>45</v>
      </c>
      <c r="O43" s="385" t="s">
        <v>237</v>
      </c>
      <c r="P43" s="33">
        <v>2458569</v>
      </c>
      <c r="Q43" s="33">
        <f t="shared" si="4"/>
        <v>2892435</v>
      </c>
      <c r="R43" s="43">
        <f t="shared" si="5"/>
        <v>0.84999974070290252</v>
      </c>
      <c r="S43" s="33">
        <f t="shared" si="6"/>
        <v>433866</v>
      </c>
      <c r="T43" s="340" t="s">
        <v>331</v>
      </c>
      <c r="U43" s="318">
        <v>0.85</v>
      </c>
      <c r="V43" s="324" t="s">
        <v>237</v>
      </c>
      <c r="W43" s="320" t="s">
        <v>332</v>
      </c>
      <c r="X43" s="320" t="s">
        <v>65</v>
      </c>
      <c r="Y43" s="50" t="s">
        <v>50</v>
      </c>
      <c r="Z43" s="30" t="s">
        <v>51</v>
      </c>
      <c r="AA43" s="30" t="s">
        <v>63</v>
      </c>
      <c r="AB43" s="30" t="s">
        <v>51</v>
      </c>
      <c r="AC43" s="27" t="s">
        <v>333</v>
      </c>
      <c r="AD43" s="32" t="s">
        <v>51</v>
      </c>
      <c r="AE43" s="47" t="s">
        <v>327</v>
      </c>
      <c r="AF43" s="47" t="s">
        <v>327</v>
      </c>
      <c r="AG43" s="46">
        <v>45397</v>
      </c>
      <c r="AH43" s="46">
        <v>45489</v>
      </c>
      <c r="AI43" s="45" t="s">
        <v>56</v>
      </c>
    </row>
    <row r="44" spans="1:35" s="1" customFormat="1" ht="11.5" customHeight="1">
      <c r="A44" s="32">
        <v>2</v>
      </c>
      <c r="B44" s="303" t="s">
        <v>275</v>
      </c>
      <c r="C44" s="27" t="s">
        <v>276</v>
      </c>
      <c r="D44" s="384" t="s">
        <v>277</v>
      </c>
      <c r="E44" s="32" t="s">
        <v>278</v>
      </c>
      <c r="F44" s="27" t="s">
        <v>279</v>
      </c>
      <c r="G44" s="27" t="s">
        <v>280</v>
      </c>
      <c r="H44" s="53" t="s">
        <v>281</v>
      </c>
      <c r="I44" s="27" t="s">
        <v>282</v>
      </c>
      <c r="J44" s="30" t="s">
        <v>328</v>
      </c>
      <c r="K44" s="27" t="s">
        <v>329</v>
      </c>
      <c r="L44" s="27" t="s">
        <v>330</v>
      </c>
      <c r="M44" s="32">
        <v>2</v>
      </c>
      <c r="N44" s="32" t="s">
        <v>45</v>
      </c>
      <c r="O44" s="385" t="s">
        <v>237</v>
      </c>
      <c r="P44" s="33">
        <v>2322573</v>
      </c>
      <c r="Q44" s="33">
        <f t="shared" si="4"/>
        <v>2732439</v>
      </c>
      <c r="R44" s="43">
        <f t="shared" si="5"/>
        <v>0.84999994510398946</v>
      </c>
      <c r="S44" s="33">
        <f t="shared" si="6"/>
        <v>409866</v>
      </c>
      <c r="T44" s="347" t="s">
        <v>334</v>
      </c>
      <c r="U44" s="318">
        <v>0.65</v>
      </c>
      <c r="V44" s="324" t="s">
        <v>237</v>
      </c>
      <c r="W44" s="320" t="s">
        <v>335</v>
      </c>
      <c r="X44" s="320" t="s">
        <v>65</v>
      </c>
      <c r="Y44" s="41" t="s">
        <v>71</v>
      </c>
      <c r="Z44" s="30" t="s">
        <v>51</v>
      </c>
      <c r="AA44" s="30" t="s">
        <v>63</v>
      </c>
      <c r="AB44" s="30" t="s">
        <v>51</v>
      </c>
      <c r="AC44" s="27" t="s">
        <v>336</v>
      </c>
      <c r="AD44" s="32" t="s">
        <v>51</v>
      </c>
      <c r="AE44" s="45">
        <v>45498</v>
      </c>
      <c r="AF44" s="46">
        <v>45538</v>
      </c>
      <c r="AG44" s="46">
        <v>45503</v>
      </c>
      <c r="AH44" s="46">
        <v>45601</v>
      </c>
      <c r="AI44" s="45" t="s">
        <v>56</v>
      </c>
    </row>
    <row r="45" spans="1:35" s="1" customFormat="1" ht="11.5" customHeight="1">
      <c r="A45" s="32">
        <v>2</v>
      </c>
      <c r="B45" s="303" t="s">
        <v>275</v>
      </c>
      <c r="C45" s="27" t="s">
        <v>276</v>
      </c>
      <c r="D45" s="384" t="s">
        <v>277</v>
      </c>
      <c r="E45" s="32" t="s">
        <v>278</v>
      </c>
      <c r="F45" s="27" t="s">
        <v>279</v>
      </c>
      <c r="G45" s="27" t="s">
        <v>280</v>
      </c>
      <c r="H45" s="53" t="s">
        <v>281</v>
      </c>
      <c r="I45" s="27" t="s">
        <v>282</v>
      </c>
      <c r="J45" s="30" t="s">
        <v>328</v>
      </c>
      <c r="K45" s="27" t="s">
        <v>329</v>
      </c>
      <c r="L45" s="27" t="s">
        <v>330</v>
      </c>
      <c r="M45" s="32">
        <v>3</v>
      </c>
      <c r="N45" s="32" t="s">
        <v>45</v>
      </c>
      <c r="O45" s="385" t="s">
        <v>237</v>
      </c>
      <c r="P45" s="33">
        <v>16464931</v>
      </c>
      <c r="Q45" s="33">
        <f t="shared" si="4"/>
        <v>19370508</v>
      </c>
      <c r="R45" s="43">
        <f t="shared" si="5"/>
        <v>0.84999995870010225</v>
      </c>
      <c r="S45" s="33">
        <f t="shared" si="6"/>
        <v>2905577</v>
      </c>
      <c r="T45" s="347"/>
      <c r="U45" s="318">
        <v>0.85</v>
      </c>
      <c r="V45" s="324" t="s">
        <v>237</v>
      </c>
      <c r="W45" s="320" t="s">
        <v>332</v>
      </c>
      <c r="X45" s="320" t="s">
        <v>65</v>
      </c>
      <c r="Y45" s="41" t="s">
        <v>71</v>
      </c>
      <c r="Z45" s="30" t="s">
        <v>51</v>
      </c>
      <c r="AA45" s="30" t="s">
        <v>63</v>
      </c>
      <c r="AB45" s="30" t="s">
        <v>51</v>
      </c>
      <c r="AC45" s="27" t="s">
        <v>337</v>
      </c>
      <c r="AD45" s="32" t="s">
        <v>51</v>
      </c>
      <c r="AE45" s="45">
        <v>46009</v>
      </c>
      <c r="AF45" s="46">
        <v>46092</v>
      </c>
      <c r="AG45" s="45">
        <v>45982</v>
      </c>
      <c r="AH45" s="46">
        <v>46168</v>
      </c>
      <c r="AI45" s="30" t="s">
        <v>274</v>
      </c>
    </row>
    <row r="46" spans="1:35" s="1" customFormat="1" ht="11.5" customHeight="1">
      <c r="A46" s="32">
        <v>2</v>
      </c>
      <c r="B46" s="303" t="s">
        <v>275</v>
      </c>
      <c r="C46" s="27" t="s">
        <v>276</v>
      </c>
      <c r="D46" s="384" t="s">
        <v>277</v>
      </c>
      <c r="E46" s="32" t="s">
        <v>278</v>
      </c>
      <c r="F46" s="27" t="s">
        <v>279</v>
      </c>
      <c r="G46" s="27" t="s">
        <v>280</v>
      </c>
      <c r="H46" s="53" t="s">
        <v>281</v>
      </c>
      <c r="I46" s="27" t="s">
        <v>282</v>
      </c>
      <c r="J46" s="30" t="s">
        <v>338</v>
      </c>
      <c r="K46" s="27" t="s">
        <v>339</v>
      </c>
      <c r="L46" s="27" t="s">
        <v>340</v>
      </c>
      <c r="M46" s="32" t="s">
        <v>44</v>
      </c>
      <c r="N46" s="32" t="s">
        <v>45</v>
      </c>
      <c r="O46" s="385" t="s">
        <v>135</v>
      </c>
      <c r="P46" s="33">
        <v>11092500</v>
      </c>
      <c r="Q46" s="33">
        <f t="shared" si="4"/>
        <v>13050000</v>
      </c>
      <c r="R46" s="43">
        <f t="shared" si="5"/>
        <v>0.85</v>
      </c>
      <c r="S46" s="33">
        <f t="shared" si="6"/>
        <v>1957500</v>
      </c>
      <c r="T46" s="347" t="s">
        <v>315</v>
      </c>
      <c r="U46" s="318">
        <v>0.85</v>
      </c>
      <c r="V46" s="324" t="s">
        <v>135</v>
      </c>
      <c r="W46" s="320" t="s">
        <v>341</v>
      </c>
      <c r="X46" s="320" t="s">
        <v>342</v>
      </c>
      <c r="Y46" s="50" t="s">
        <v>50</v>
      </c>
      <c r="Z46" s="32" t="s">
        <v>51</v>
      </c>
      <c r="AA46" s="32" t="s">
        <v>52</v>
      </c>
      <c r="AB46" s="32" t="s">
        <v>51</v>
      </c>
      <c r="AC46" s="27" t="s">
        <v>343</v>
      </c>
      <c r="AD46" s="32" t="s">
        <v>51</v>
      </c>
      <c r="AE46" s="45">
        <v>45533</v>
      </c>
      <c r="AF46" s="45">
        <v>45712</v>
      </c>
      <c r="AG46" s="46">
        <v>45462</v>
      </c>
      <c r="AH46" s="46">
        <v>45643</v>
      </c>
      <c r="AI46" s="45" t="s">
        <v>56</v>
      </c>
    </row>
    <row r="47" spans="1:35" s="1" customFormat="1" ht="11.5" customHeight="1">
      <c r="A47" s="32">
        <v>2</v>
      </c>
      <c r="B47" s="303" t="s">
        <v>275</v>
      </c>
      <c r="C47" s="27" t="s">
        <v>276</v>
      </c>
      <c r="D47" s="384" t="s">
        <v>277</v>
      </c>
      <c r="E47" s="32" t="s">
        <v>278</v>
      </c>
      <c r="F47" s="27" t="s">
        <v>279</v>
      </c>
      <c r="G47" s="27" t="s">
        <v>280</v>
      </c>
      <c r="H47" s="53" t="s">
        <v>281</v>
      </c>
      <c r="I47" s="27" t="s">
        <v>282</v>
      </c>
      <c r="J47" s="30" t="s">
        <v>344</v>
      </c>
      <c r="K47" s="27" t="s">
        <v>345</v>
      </c>
      <c r="L47" s="27" t="s">
        <v>346</v>
      </c>
      <c r="M47" s="32" t="s">
        <v>44</v>
      </c>
      <c r="N47" s="32" t="s">
        <v>45</v>
      </c>
      <c r="O47" s="385" t="s">
        <v>135</v>
      </c>
      <c r="P47" s="33">
        <v>29580000</v>
      </c>
      <c r="Q47" s="33">
        <f t="shared" si="4"/>
        <v>34800000</v>
      </c>
      <c r="R47" s="43">
        <f t="shared" si="5"/>
        <v>0.85</v>
      </c>
      <c r="S47" s="33">
        <f t="shared" si="6"/>
        <v>5220000</v>
      </c>
      <c r="T47" s="347" t="s">
        <v>347</v>
      </c>
      <c r="U47" s="325">
        <v>0.85</v>
      </c>
      <c r="V47" s="324" t="s">
        <v>135</v>
      </c>
      <c r="W47" s="320" t="s">
        <v>348</v>
      </c>
      <c r="X47" s="320" t="s">
        <v>349</v>
      </c>
      <c r="Y47" s="395" t="s">
        <v>50</v>
      </c>
      <c r="Z47" s="32" t="s">
        <v>51</v>
      </c>
      <c r="AA47" s="32" t="s">
        <v>52</v>
      </c>
      <c r="AB47" s="32" t="s">
        <v>51</v>
      </c>
      <c r="AC47" s="27" t="s">
        <v>350</v>
      </c>
      <c r="AD47" s="32" t="s">
        <v>51</v>
      </c>
      <c r="AE47" s="46">
        <v>45743</v>
      </c>
      <c r="AF47" s="46">
        <v>45805</v>
      </c>
      <c r="AG47" s="45">
        <v>45491</v>
      </c>
      <c r="AH47" s="46">
        <v>45664</v>
      </c>
      <c r="AI47" s="45" t="s">
        <v>56</v>
      </c>
    </row>
    <row r="48" spans="1:35" s="1" customFormat="1" ht="11.5" customHeight="1">
      <c r="A48" s="30">
        <v>2</v>
      </c>
      <c r="B48" s="304" t="s">
        <v>275</v>
      </c>
      <c r="C48" s="27" t="s">
        <v>276</v>
      </c>
      <c r="D48" s="384" t="s">
        <v>277</v>
      </c>
      <c r="E48" s="30" t="s">
        <v>351</v>
      </c>
      <c r="F48" s="27" t="s">
        <v>352</v>
      </c>
      <c r="G48" s="27" t="s">
        <v>353</v>
      </c>
      <c r="H48" s="27" t="s">
        <v>354</v>
      </c>
      <c r="I48" s="27" t="s">
        <v>355</v>
      </c>
      <c r="J48" s="32" t="s">
        <v>356</v>
      </c>
      <c r="K48" s="32" t="s">
        <v>44</v>
      </c>
      <c r="L48" s="32" t="s">
        <v>44</v>
      </c>
      <c r="M48" s="32">
        <v>1</v>
      </c>
      <c r="N48" s="30" t="s">
        <v>357</v>
      </c>
      <c r="O48" s="385" t="s">
        <v>309</v>
      </c>
      <c r="P48" s="33">
        <v>18246193</v>
      </c>
      <c r="Q48" s="33">
        <f t="shared" si="4"/>
        <v>21466110</v>
      </c>
      <c r="R48" s="43">
        <f t="shared" si="5"/>
        <v>0.84999997670747052</v>
      </c>
      <c r="S48" s="33">
        <f t="shared" si="6"/>
        <v>3219917</v>
      </c>
      <c r="T48" s="347" t="s">
        <v>358</v>
      </c>
      <c r="U48" s="320" t="s">
        <v>297</v>
      </c>
      <c r="V48" s="324" t="s">
        <v>309</v>
      </c>
      <c r="W48" s="320" t="s">
        <v>359</v>
      </c>
      <c r="X48" s="321" t="s">
        <v>65</v>
      </c>
      <c r="Y48" s="50" t="s">
        <v>2</v>
      </c>
      <c r="Z48" s="30" t="s">
        <v>54</v>
      </c>
      <c r="AA48" s="30" t="s">
        <v>63</v>
      </c>
      <c r="AB48" s="32" t="s">
        <v>54</v>
      </c>
      <c r="AC48" s="27" t="s">
        <v>360</v>
      </c>
      <c r="AD48" s="32" t="s">
        <v>51</v>
      </c>
      <c r="AE48" s="48" t="s">
        <v>152</v>
      </c>
      <c r="AF48" s="48" t="s">
        <v>152</v>
      </c>
      <c r="AG48" s="46">
        <v>45604</v>
      </c>
      <c r="AH48" s="46">
        <v>45664</v>
      </c>
      <c r="AI48" s="47" t="s">
        <v>152</v>
      </c>
    </row>
    <row r="49" spans="1:35" s="1" customFormat="1" ht="11.5" customHeight="1">
      <c r="A49" s="30">
        <v>2</v>
      </c>
      <c r="B49" s="304" t="s">
        <v>275</v>
      </c>
      <c r="C49" s="27" t="s">
        <v>276</v>
      </c>
      <c r="D49" s="384" t="s">
        <v>277</v>
      </c>
      <c r="E49" s="30" t="s">
        <v>361</v>
      </c>
      <c r="F49" s="27" t="s">
        <v>362</v>
      </c>
      <c r="G49" s="27" t="s">
        <v>363</v>
      </c>
      <c r="H49" s="53" t="s">
        <v>364</v>
      </c>
      <c r="I49" s="27" t="s">
        <v>365</v>
      </c>
      <c r="J49" s="30" t="s">
        <v>366</v>
      </c>
      <c r="K49" s="27" t="s">
        <v>367</v>
      </c>
      <c r="L49" s="27" t="s">
        <v>368</v>
      </c>
      <c r="M49" s="32">
        <v>1</v>
      </c>
      <c r="N49" s="30" t="s">
        <v>45</v>
      </c>
      <c r="O49" s="385" t="s">
        <v>237</v>
      </c>
      <c r="P49" s="33">
        <v>33035993</v>
      </c>
      <c r="Q49" s="33">
        <f t="shared" si="4"/>
        <v>38865875</v>
      </c>
      <c r="R49" s="43">
        <f t="shared" si="5"/>
        <v>0.84999998070286598</v>
      </c>
      <c r="S49" s="33">
        <f t="shared" si="6"/>
        <v>5829882</v>
      </c>
      <c r="T49" s="347" t="s">
        <v>369</v>
      </c>
      <c r="U49" s="318">
        <v>0.85</v>
      </c>
      <c r="V49" s="324" t="s">
        <v>237</v>
      </c>
      <c r="W49" s="320" t="s">
        <v>370</v>
      </c>
      <c r="X49" s="320" t="s">
        <v>371</v>
      </c>
      <c r="Y49" s="41" t="s">
        <v>71</v>
      </c>
      <c r="Z49" s="30" t="s">
        <v>51</v>
      </c>
      <c r="AA49" s="30" t="s">
        <v>52</v>
      </c>
      <c r="AB49" s="32" t="s">
        <v>51</v>
      </c>
      <c r="AC49" s="53" t="s">
        <v>372</v>
      </c>
      <c r="AD49" s="32" t="s">
        <v>51</v>
      </c>
      <c r="AE49" s="46">
        <v>45197</v>
      </c>
      <c r="AF49" s="46">
        <v>45252</v>
      </c>
      <c r="AG49" s="46">
        <v>45210</v>
      </c>
      <c r="AH49" s="46">
        <v>45419</v>
      </c>
      <c r="AI49" s="45" t="s">
        <v>56</v>
      </c>
    </row>
    <row r="50" spans="1:35" s="1" customFormat="1" ht="11.5" customHeight="1">
      <c r="A50" s="30">
        <v>2</v>
      </c>
      <c r="B50" s="304" t="s">
        <v>275</v>
      </c>
      <c r="C50" s="27" t="s">
        <v>276</v>
      </c>
      <c r="D50" s="384" t="s">
        <v>277</v>
      </c>
      <c r="E50" s="30" t="s">
        <v>361</v>
      </c>
      <c r="F50" s="27" t="s">
        <v>362</v>
      </c>
      <c r="G50" s="27" t="s">
        <v>363</v>
      </c>
      <c r="H50" s="53" t="s">
        <v>364</v>
      </c>
      <c r="I50" s="27" t="s">
        <v>365</v>
      </c>
      <c r="J50" s="30" t="s">
        <v>366</v>
      </c>
      <c r="K50" s="27" t="s">
        <v>367</v>
      </c>
      <c r="L50" s="27" t="s">
        <v>368</v>
      </c>
      <c r="M50" s="32">
        <v>2</v>
      </c>
      <c r="N50" s="30" t="s">
        <v>45</v>
      </c>
      <c r="O50" s="385" t="s">
        <v>237</v>
      </c>
      <c r="P50" s="33">
        <v>9264007</v>
      </c>
      <c r="Q50" s="33">
        <f t="shared" si="4"/>
        <v>10898832</v>
      </c>
      <c r="R50" s="43">
        <f t="shared" si="5"/>
        <v>0.84999998164940982</v>
      </c>
      <c r="S50" s="33">
        <f t="shared" si="6"/>
        <v>1634825</v>
      </c>
      <c r="T50" s="347" t="s">
        <v>373</v>
      </c>
      <c r="U50" s="318">
        <v>0.85</v>
      </c>
      <c r="V50" s="324" t="s">
        <v>237</v>
      </c>
      <c r="W50" s="320" t="s">
        <v>370</v>
      </c>
      <c r="X50" s="320" t="s">
        <v>374</v>
      </c>
      <c r="Y50" s="41" t="s">
        <v>71</v>
      </c>
      <c r="Z50" s="30" t="s">
        <v>51</v>
      </c>
      <c r="AA50" s="30" t="s">
        <v>52</v>
      </c>
      <c r="AB50" s="32" t="s">
        <v>51</v>
      </c>
      <c r="AC50" s="27" t="s">
        <v>372</v>
      </c>
      <c r="AD50" s="32" t="s">
        <v>51</v>
      </c>
      <c r="AE50" s="46">
        <v>46009</v>
      </c>
      <c r="AF50" s="46">
        <v>46051</v>
      </c>
      <c r="AG50" s="46">
        <v>45933</v>
      </c>
      <c r="AH50" s="45">
        <v>46063</v>
      </c>
      <c r="AI50" s="45">
        <v>46090</v>
      </c>
    </row>
    <row r="51" spans="1:35" s="1" customFormat="1" ht="11.5" customHeight="1">
      <c r="A51" s="30">
        <v>2</v>
      </c>
      <c r="B51" s="304" t="s">
        <v>275</v>
      </c>
      <c r="C51" s="27" t="s">
        <v>276</v>
      </c>
      <c r="D51" s="384" t="s">
        <v>277</v>
      </c>
      <c r="E51" s="30" t="s">
        <v>361</v>
      </c>
      <c r="F51" s="27" t="s">
        <v>362</v>
      </c>
      <c r="G51" s="27" t="s">
        <v>363</v>
      </c>
      <c r="H51" s="53" t="s">
        <v>364</v>
      </c>
      <c r="I51" s="27" t="s">
        <v>365</v>
      </c>
      <c r="J51" s="30" t="s">
        <v>376</v>
      </c>
      <c r="K51" s="27" t="s">
        <v>377</v>
      </c>
      <c r="L51" s="27" t="s">
        <v>378</v>
      </c>
      <c r="M51" s="32">
        <v>1</v>
      </c>
      <c r="N51" s="30" t="s">
        <v>45</v>
      </c>
      <c r="O51" s="41" t="s">
        <v>237</v>
      </c>
      <c r="P51" s="33">
        <v>14391596</v>
      </c>
      <c r="Q51" s="33">
        <f t="shared" si="4"/>
        <v>16931290</v>
      </c>
      <c r="R51" s="43">
        <f t="shared" si="5"/>
        <v>0.84999997046887743</v>
      </c>
      <c r="S51" s="33">
        <f t="shared" si="6"/>
        <v>2539694</v>
      </c>
      <c r="T51" s="347" t="s">
        <v>379</v>
      </c>
      <c r="U51" s="318">
        <v>0.85</v>
      </c>
      <c r="V51" s="319" t="s">
        <v>237</v>
      </c>
      <c r="W51" s="320" t="s">
        <v>380</v>
      </c>
      <c r="X51" s="320" t="s">
        <v>65</v>
      </c>
      <c r="Y51" s="385" t="s">
        <v>50</v>
      </c>
      <c r="Z51" s="30" t="s">
        <v>51</v>
      </c>
      <c r="AA51" s="32" t="s">
        <v>52</v>
      </c>
      <c r="AB51" s="32" t="s">
        <v>51</v>
      </c>
      <c r="AC51" s="27" t="s">
        <v>381</v>
      </c>
      <c r="AD51" s="32" t="s">
        <v>51</v>
      </c>
      <c r="AE51" s="45">
        <v>45098</v>
      </c>
      <c r="AF51" s="45">
        <v>45107</v>
      </c>
      <c r="AG51" s="46">
        <v>45072</v>
      </c>
      <c r="AH51" s="46">
        <v>45104</v>
      </c>
      <c r="AI51" s="45" t="s">
        <v>56</v>
      </c>
    </row>
    <row r="52" spans="1:35" s="1" customFormat="1" ht="11.5" customHeight="1">
      <c r="A52" s="30">
        <v>2</v>
      </c>
      <c r="B52" s="304" t="s">
        <v>275</v>
      </c>
      <c r="C52" s="27" t="s">
        <v>276</v>
      </c>
      <c r="D52" s="384" t="s">
        <v>277</v>
      </c>
      <c r="E52" s="30" t="s">
        <v>361</v>
      </c>
      <c r="F52" s="27" t="s">
        <v>362</v>
      </c>
      <c r="G52" s="27" t="s">
        <v>363</v>
      </c>
      <c r="H52" s="53" t="s">
        <v>364</v>
      </c>
      <c r="I52" s="27" t="s">
        <v>365</v>
      </c>
      <c r="J52" s="30" t="s">
        <v>376</v>
      </c>
      <c r="K52" s="27" t="s">
        <v>377</v>
      </c>
      <c r="L52" s="27" t="s">
        <v>378</v>
      </c>
      <c r="M52" s="32">
        <v>2</v>
      </c>
      <c r="N52" s="30" t="s">
        <v>45</v>
      </c>
      <c r="O52" s="41" t="s">
        <v>237</v>
      </c>
      <c r="P52" s="33">
        <v>34838404</v>
      </c>
      <c r="Q52" s="33">
        <f t="shared" si="4"/>
        <v>40986358</v>
      </c>
      <c r="R52" s="43">
        <f t="shared" si="5"/>
        <v>0.84999999268049142</v>
      </c>
      <c r="S52" s="33">
        <f t="shared" si="6"/>
        <v>6147954</v>
      </c>
      <c r="T52" s="347" t="s">
        <v>382</v>
      </c>
      <c r="U52" s="318">
        <v>0.85</v>
      </c>
      <c r="V52" s="319" t="s">
        <v>237</v>
      </c>
      <c r="W52" s="320" t="s">
        <v>383</v>
      </c>
      <c r="X52" s="320" t="s">
        <v>65</v>
      </c>
      <c r="Y52" s="385" t="s">
        <v>50</v>
      </c>
      <c r="Z52" s="30" t="s">
        <v>51</v>
      </c>
      <c r="AA52" s="32" t="s">
        <v>52</v>
      </c>
      <c r="AB52" s="32" t="s">
        <v>51</v>
      </c>
      <c r="AC52" s="27" t="s">
        <v>381</v>
      </c>
      <c r="AD52" s="32" t="s">
        <v>51</v>
      </c>
      <c r="AE52" s="45">
        <v>45316</v>
      </c>
      <c r="AF52" s="45">
        <v>45366</v>
      </c>
      <c r="AG52" s="45">
        <v>45335</v>
      </c>
      <c r="AH52" s="46">
        <v>45412</v>
      </c>
      <c r="AI52" s="45">
        <v>45456</v>
      </c>
    </row>
    <row r="53" spans="1:35" s="1" customFormat="1" ht="11.5" customHeight="1">
      <c r="A53" s="30">
        <v>2</v>
      </c>
      <c r="B53" s="304" t="s">
        <v>275</v>
      </c>
      <c r="C53" s="27" t="s">
        <v>276</v>
      </c>
      <c r="D53" s="384" t="s">
        <v>277</v>
      </c>
      <c r="E53" s="30" t="s">
        <v>361</v>
      </c>
      <c r="F53" s="27" t="s">
        <v>362</v>
      </c>
      <c r="G53" s="27" t="s">
        <v>363</v>
      </c>
      <c r="H53" s="53" t="s">
        <v>364</v>
      </c>
      <c r="I53" s="27" t="s">
        <v>365</v>
      </c>
      <c r="J53" s="30" t="s">
        <v>384</v>
      </c>
      <c r="K53" s="27" t="s">
        <v>385</v>
      </c>
      <c r="L53" s="27" t="s">
        <v>386</v>
      </c>
      <c r="M53" s="32">
        <v>1</v>
      </c>
      <c r="N53" s="30" t="s">
        <v>45</v>
      </c>
      <c r="O53" s="41" t="s">
        <v>387</v>
      </c>
      <c r="P53" s="33">
        <v>2918429</v>
      </c>
      <c r="Q53" s="33">
        <f t="shared" si="4"/>
        <v>3433446</v>
      </c>
      <c r="R53" s="43">
        <f t="shared" si="5"/>
        <v>0.84999997087474222</v>
      </c>
      <c r="S53" s="33">
        <f>ROUND((P53/0.85)*0.15,0)</f>
        <v>515017</v>
      </c>
      <c r="T53" s="347" t="s">
        <v>388</v>
      </c>
      <c r="U53" s="318">
        <v>0.85</v>
      </c>
      <c r="V53" s="319" t="s">
        <v>387</v>
      </c>
      <c r="W53" s="320" t="s">
        <v>389</v>
      </c>
      <c r="X53" s="320" t="s">
        <v>390</v>
      </c>
      <c r="Y53" s="41" t="s">
        <v>50</v>
      </c>
      <c r="Z53" s="30" t="s">
        <v>51</v>
      </c>
      <c r="AA53" s="32" t="s">
        <v>52</v>
      </c>
      <c r="AB53" s="32" t="s">
        <v>51</v>
      </c>
      <c r="AC53" s="53" t="s">
        <v>391</v>
      </c>
      <c r="AD53" s="32" t="s">
        <v>51</v>
      </c>
      <c r="AE53" s="45">
        <v>45021</v>
      </c>
      <c r="AF53" s="45">
        <v>45111</v>
      </c>
      <c r="AG53" s="46">
        <v>45012</v>
      </c>
      <c r="AH53" s="46">
        <v>45216</v>
      </c>
      <c r="AI53" s="45" t="s">
        <v>56</v>
      </c>
    </row>
    <row r="54" spans="1:35" s="1" customFormat="1" ht="11.5" customHeight="1">
      <c r="A54" s="30">
        <v>2</v>
      </c>
      <c r="B54" s="304" t="s">
        <v>275</v>
      </c>
      <c r="C54" s="27" t="s">
        <v>276</v>
      </c>
      <c r="D54" s="384" t="s">
        <v>277</v>
      </c>
      <c r="E54" s="30" t="s">
        <v>361</v>
      </c>
      <c r="F54" s="27" t="s">
        <v>362</v>
      </c>
      <c r="G54" s="27" t="s">
        <v>363</v>
      </c>
      <c r="H54" s="53" t="s">
        <v>364</v>
      </c>
      <c r="I54" s="27" t="s">
        <v>365</v>
      </c>
      <c r="J54" s="30" t="s">
        <v>384</v>
      </c>
      <c r="K54" s="27" t="s">
        <v>385</v>
      </c>
      <c r="L54" s="27" t="s">
        <v>386</v>
      </c>
      <c r="M54" s="32">
        <v>2</v>
      </c>
      <c r="N54" s="30" t="s">
        <v>45</v>
      </c>
      <c r="O54" s="41" t="s">
        <v>387</v>
      </c>
      <c r="P54" s="33" t="s">
        <v>1803</v>
      </c>
      <c r="Q54" s="33">
        <v>0</v>
      </c>
      <c r="R54" s="43">
        <v>0</v>
      </c>
      <c r="S54" s="33">
        <v>0</v>
      </c>
      <c r="T54" s="347" t="s">
        <v>392</v>
      </c>
      <c r="U54" s="318">
        <v>0.85</v>
      </c>
      <c r="V54" s="319" t="s">
        <v>387</v>
      </c>
      <c r="W54" s="320" t="s">
        <v>393</v>
      </c>
      <c r="X54" s="320" t="s">
        <v>65</v>
      </c>
      <c r="Y54" s="41" t="s">
        <v>50</v>
      </c>
      <c r="Z54" s="30" t="s">
        <v>51</v>
      </c>
      <c r="AA54" s="32" t="s">
        <v>52</v>
      </c>
      <c r="AB54" s="32" t="s">
        <v>51</v>
      </c>
      <c r="AC54" s="53" t="s">
        <v>394</v>
      </c>
      <c r="AD54" s="32" t="s">
        <v>51</v>
      </c>
      <c r="AE54" s="47" t="s">
        <v>327</v>
      </c>
      <c r="AF54" s="47" t="s">
        <v>327</v>
      </c>
      <c r="AG54" s="45">
        <v>45664</v>
      </c>
      <c r="AH54" s="46">
        <v>45846</v>
      </c>
      <c r="AI54" s="45" t="s">
        <v>56</v>
      </c>
    </row>
    <row r="55" spans="1:35" s="1" customFormat="1" ht="11.5" customHeight="1">
      <c r="A55" s="30">
        <v>2</v>
      </c>
      <c r="B55" s="304" t="s">
        <v>275</v>
      </c>
      <c r="C55" s="27" t="s">
        <v>276</v>
      </c>
      <c r="D55" s="384" t="s">
        <v>277</v>
      </c>
      <c r="E55" s="30" t="s">
        <v>361</v>
      </c>
      <c r="F55" s="27" t="s">
        <v>362</v>
      </c>
      <c r="G55" s="27" t="s">
        <v>363</v>
      </c>
      <c r="H55" s="53" t="s">
        <v>364</v>
      </c>
      <c r="I55" s="27" t="s">
        <v>365</v>
      </c>
      <c r="J55" s="30" t="s">
        <v>384</v>
      </c>
      <c r="K55" s="27" t="s">
        <v>385</v>
      </c>
      <c r="L55" s="27" t="s">
        <v>386</v>
      </c>
      <c r="M55" s="32">
        <v>3</v>
      </c>
      <c r="N55" s="30" t="s">
        <v>45</v>
      </c>
      <c r="O55" s="41" t="s">
        <v>387</v>
      </c>
      <c r="P55" s="33">
        <v>47206634</v>
      </c>
      <c r="Q55" s="33">
        <f t="shared" ref="Q55:Q86" si="7">P55+S55</f>
        <v>55537217</v>
      </c>
      <c r="R55" s="43">
        <f t="shared" ref="R55:R86" si="8">P55/Q55</f>
        <v>0.84999999189732534</v>
      </c>
      <c r="S55" s="33">
        <f t="shared" ref="S55:S69" si="9">ROUNDUP((P55/0.85)*0.15,0)</f>
        <v>8330583</v>
      </c>
      <c r="T55" s="347" t="s">
        <v>395</v>
      </c>
      <c r="U55" s="318">
        <v>0.85</v>
      </c>
      <c r="V55" s="319" t="s">
        <v>387</v>
      </c>
      <c r="W55" s="320" t="s">
        <v>396</v>
      </c>
      <c r="X55" s="320" t="s">
        <v>397</v>
      </c>
      <c r="Y55" s="41" t="s">
        <v>50</v>
      </c>
      <c r="Z55" s="30" t="s">
        <v>51</v>
      </c>
      <c r="AA55" s="32" t="s">
        <v>52</v>
      </c>
      <c r="AB55" s="32" t="s">
        <v>51</v>
      </c>
      <c r="AC55" s="53" t="s">
        <v>398</v>
      </c>
      <c r="AD55" s="32" t="s">
        <v>51</v>
      </c>
      <c r="AE55" s="46">
        <v>45225</v>
      </c>
      <c r="AF55" s="45">
        <v>45265</v>
      </c>
      <c r="AG55" s="45">
        <v>45239</v>
      </c>
      <c r="AH55" s="46">
        <v>45342</v>
      </c>
      <c r="AI55" s="45" t="s">
        <v>56</v>
      </c>
    </row>
    <row r="56" spans="1:35" s="1" customFormat="1" ht="11.15" customHeight="1">
      <c r="A56" s="30">
        <v>2</v>
      </c>
      <c r="B56" s="304" t="s">
        <v>399</v>
      </c>
      <c r="C56" s="27" t="s">
        <v>400</v>
      </c>
      <c r="D56" s="384" t="s">
        <v>401</v>
      </c>
      <c r="E56" s="30" t="s">
        <v>402</v>
      </c>
      <c r="F56" s="27" t="s">
        <v>403</v>
      </c>
      <c r="G56" s="27" t="s">
        <v>404</v>
      </c>
      <c r="H56" s="27" t="s">
        <v>405</v>
      </c>
      <c r="I56" s="27" t="s">
        <v>406</v>
      </c>
      <c r="J56" s="30" t="s">
        <v>407</v>
      </c>
      <c r="K56" s="27" t="s">
        <v>408</v>
      </c>
      <c r="L56" s="27" t="s">
        <v>409</v>
      </c>
      <c r="M56" s="32">
        <v>1</v>
      </c>
      <c r="N56" s="30" t="s">
        <v>45</v>
      </c>
      <c r="O56" s="385" t="s">
        <v>237</v>
      </c>
      <c r="P56" s="33">
        <v>30394458</v>
      </c>
      <c r="Q56" s="33">
        <f t="shared" si="7"/>
        <v>35758186</v>
      </c>
      <c r="R56" s="43">
        <f t="shared" si="8"/>
        <v>0.84999999720343755</v>
      </c>
      <c r="S56" s="33">
        <f t="shared" si="9"/>
        <v>5363728</v>
      </c>
      <c r="T56" s="347" t="s">
        <v>410</v>
      </c>
      <c r="U56" s="318">
        <v>0.85</v>
      </c>
      <c r="V56" s="324" t="s">
        <v>237</v>
      </c>
      <c r="W56" s="313" t="s">
        <v>335</v>
      </c>
      <c r="X56" s="320" t="s">
        <v>65</v>
      </c>
      <c r="Y56" s="385" t="s">
        <v>71</v>
      </c>
      <c r="Z56" s="42" t="s">
        <v>51</v>
      </c>
      <c r="AA56" s="42" t="s">
        <v>204</v>
      </c>
      <c r="AB56" s="42" t="s">
        <v>51</v>
      </c>
      <c r="AC56" s="331" t="s">
        <v>411</v>
      </c>
      <c r="AD56" s="32" t="s">
        <v>51</v>
      </c>
      <c r="AE56" s="46">
        <v>45316</v>
      </c>
      <c r="AF56" s="45">
        <v>45434</v>
      </c>
      <c r="AG56" s="46">
        <v>45330</v>
      </c>
      <c r="AH56" s="46">
        <v>45419</v>
      </c>
      <c r="AI56" s="45" t="s">
        <v>56</v>
      </c>
    </row>
    <row r="57" spans="1:35" s="1" customFormat="1" ht="11.5" customHeight="1">
      <c r="A57" s="30">
        <v>2</v>
      </c>
      <c r="B57" s="304" t="s">
        <v>399</v>
      </c>
      <c r="C57" s="27" t="s">
        <v>400</v>
      </c>
      <c r="D57" s="384" t="s">
        <v>401</v>
      </c>
      <c r="E57" s="30" t="s">
        <v>402</v>
      </c>
      <c r="F57" s="27" t="s">
        <v>403</v>
      </c>
      <c r="G57" s="27" t="s">
        <v>412</v>
      </c>
      <c r="H57" s="27" t="s">
        <v>405</v>
      </c>
      <c r="I57" s="27" t="s">
        <v>406</v>
      </c>
      <c r="J57" s="30" t="s">
        <v>407</v>
      </c>
      <c r="K57" s="27" t="s">
        <v>408</v>
      </c>
      <c r="L57" s="27" t="s">
        <v>409</v>
      </c>
      <c r="M57" s="32">
        <v>2</v>
      </c>
      <c r="N57" s="30" t="s">
        <v>45</v>
      </c>
      <c r="O57" s="385" t="s">
        <v>237</v>
      </c>
      <c r="P57" s="33">
        <v>22309636</v>
      </c>
      <c r="Q57" s="33">
        <f t="shared" si="7"/>
        <v>26246631</v>
      </c>
      <c r="R57" s="43">
        <f t="shared" si="8"/>
        <v>0.84999998666495524</v>
      </c>
      <c r="S57" s="33">
        <f t="shared" si="9"/>
        <v>3936995</v>
      </c>
      <c r="T57" s="347" t="s">
        <v>413</v>
      </c>
      <c r="U57" s="318">
        <v>0.85</v>
      </c>
      <c r="V57" s="324" t="s">
        <v>237</v>
      </c>
      <c r="W57" s="313" t="s">
        <v>414</v>
      </c>
      <c r="X57" s="320" t="s">
        <v>65</v>
      </c>
      <c r="Y57" s="385" t="s">
        <v>50</v>
      </c>
      <c r="Z57" s="42" t="s">
        <v>51</v>
      </c>
      <c r="AA57" s="42" t="s">
        <v>204</v>
      </c>
      <c r="AB57" s="42" t="s">
        <v>51</v>
      </c>
      <c r="AC57" s="331" t="s">
        <v>415</v>
      </c>
      <c r="AD57" s="32" t="s">
        <v>51</v>
      </c>
      <c r="AE57" s="37" t="s">
        <v>416</v>
      </c>
      <c r="AF57" s="37" t="s">
        <v>416</v>
      </c>
      <c r="AG57" s="46">
        <v>45758</v>
      </c>
      <c r="AH57" s="46">
        <v>45839</v>
      </c>
      <c r="AI57" s="45" t="s">
        <v>56</v>
      </c>
    </row>
    <row r="58" spans="1:35" s="1" customFormat="1" ht="11.5" customHeight="1">
      <c r="A58" s="30">
        <v>2</v>
      </c>
      <c r="B58" s="304" t="s">
        <v>399</v>
      </c>
      <c r="C58" s="27" t="s">
        <v>400</v>
      </c>
      <c r="D58" s="384" t="s">
        <v>401</v>
      </c>
      <c r="E58" s="30" t="s">
        <v>402</v>
      </c>
      <c r="F58" s="27" t="s">
        <v>403</v>
      </c>
      <c r="G58" s="27" t="s">
        <v>412</v>
      </c>
      <c r="H58" s="27" t="s">
        <v>405</v>
      </c>
      <c r="I58" s="27" t="s">
        <v>406</v>
      </c>
      <c r="J58" s="30" t="s">
        <v>407</v>
      </c>
      <c r="K58" s="27" t="s">
        <v>408</v>
      </c>
      <c r="L58" s="27"/>
      <c r="M58" s="32">
        <v>3</v>
      </c>
      <c r="N58" s="30" t="s">
        <v>45</v>
      </c>
      <c r="O58" s="385" t="s">
        <v>237</v>
      </c>
      <c r="P58" s="33">
        <v>21455906</v>
      </c>
      <c r="Q58" s="33">
        <f t="shared" si="7"/>
        <v>25242243</v>
      </c>
      <c r="R58" s="43">
        <f t="shared" si="8"/>
        <v>0.84999997821112805</v>
      </c>
      <c r="S58" s="33">
        <f t="shared" si="9"/>
        <v>3786337</v>
      </c>
      <c r="T58" s="347" t="s">
        <v>417</v>
      </c>
      <c r="U58" s="318">
        <v>0.85</v>
      </c>
      <c r="V58" s="324" t="s">
        <v>237</v>
      </c>
      <c r="W58" s="313" t="s">
        <v>418</v>
      </c>
      <c r="X58" s="320" t="s">
        <v>65</v>
      </c>
      <c r="Y58" s="385" t="s">
        <v>71</v>
      </c>
      <c r="Z58" s="42" t="s">
        <v>51</v>
      </c>
      <c r="AA58" s="42" t="s">
        <v>204</v>
      </c>
      <c r="AB58" s="42" t="s">
        <v>65</v>
      </c>
      <c r="AC58" s="331" t="s">
        <v>419</v>
      </c>
      <c r="AD58" s="32" t="s">
        <v>51</v>
      </c>
      <c r="AE58" s="46">
        <v>45869</v>
      </c>
      <c r="AF58" s="46">
        <v>45916</v>
      </c>
      <c r="AG58" s="46">
        <v>45813</v>
      </c>
      <c r="AH58" s="46">
        <v>45860</v>
      </c>
      <c r="AI58" s="60">
        <v>45952</v>
      </c>
    </row>
    <row r="59" spans="1:35" s="1" customFormat="1" ht="11.5" customHeight="1">
      <c r="A59" s="30">
        <v>2</v>
      </c>
      <c r="B59" s="304" t="s">
        <v>399</v>
      </c>
      <c r="C59" s="27" t="s">
        <v>400</v>
      </c>
      <c r="D59" s="384" t="s">
        <v>401</v>
      </c>
      <c r="E59" s="30" t="s">
        <v>421</v>
      </c>
      <c r="F59" s="27" t="s">
        <v>422</v>
      </c>
      <c r="G59" s="27" t="s">
        <v>423</v>
      </c>
      <c r="H59" s="53" t="s">
        <v>424</v>
      </c>
      <c r="I59" s="27" t="s">
        <v>425</v>
      </c>
      <c r="J59" s="386" t="s">
        <v>426</v>
      </c>
      <c r="K59" s="53" t="s">
        <v>427</v>
      </c>
      <c r="L59" s="27" t="s">
        <v>428</v>
      </c>
      <c r="M59" s="32">
        <v>1</v>
      </c>
      <c r="N59" s="30" t="s">
        <v>357</v>
      </c>
      <c r="O59" s="41" t="s">
        <v>237</v>
      </c>
      <c r="P59" s="33">
        <v>20000000</v>
      </c>
      <c r="Q59" s="33">
        <f t="shared" si="7"/>
        <v>23529412</v>
      </c>
      <c r="R59" s="43">
        <f t="shared" si="8"/>
        <v>0.84999999150000005</v>
      </c>
      <c r="S59" s="33">
        <f t="shared" si="9"/>
        <v>3529412</v>
      </c>
      <c r="T59" s="340" t="s">
        <v>429</v>
      </c>
      <c r="U59" s="320" t="s">
        <v>430</v>
      </c>
      <c r="V59" s="319" t="s">
        <v>237</v>
      </c>
      <c r="W59" s="320" t="s">
        <v>158</v>
      </c>
      <c r="X59" s="320" t="s">
        <v>65</v>
      </c>
      <c r="Y59" s="41" t="s">
        <v>71</v>
      </c>
      <c r="Z59" s="30" t="s">
        <v>51</v>
      </c>
      <c r="AA59" s="30" t="s">
        <v>63</v>
      </c>
      <c r="AB59" s="42" t="s">
        <v>51</v>
      </c>
      <c r="AC59" s="27" t="s">
        <v>431</v>
      </c>
      <c r="AD59" s="32" t="s">
        <v>51</v>
      </c>
      <c r="AE59" s="46">
        <v>45197</v>
      </c>
      <c r="AF59" s="46">
        <v>45252</v>
      </c>
      <c r="AG59" s="46">
        <v>45209</v>
      </c>
      <c r="AH59" s="46">
        <v>45377</v>
      </c>
      <c r="AI59" s="45" t="s">
        <v>56</v>
      </c>
    </row>
    <row r="60" spans="1:35" s="1" customFormat="1" ht="11.5" customHeight="1">
      <c r="A60" s="30">
        <v>2</v>
      </c>
      <c r="B60" s="304" t="s">
        <v>399</v>
      </c>
      <c r="C60" s="27" t="s">
        <v>400</v>
      </c>
      <c r="D60" s="384" t="s">
        <v>401</v>
      </c>
      <c r="E60" s="30" t="s">
        <v>421</v>
      </c>
      <c r="F60" s="27" t="s">
        <v>422</v>
      </c>
      <c r="G60" s="27" t="s">
        <v>423</v>
      </c>
      <c r="H60" s="53" t="s">
        <v>424</v>
      </c>
      <c r="I60" s="27" t="s">
        <v>425</v>
      </c>
      <c r="J60" s="386" t="s">
        <v>426</v>
      </c>
      <c r="K60" s="53" t="s">
        <v>427</v>
      </c>
      <c r="L60" s="27" t="s">
        <v>428</v>
      </c>
      <c r="M60" s="32">
        <v>2</v>
      </c>
      <c r="N60" s="30" t="s">
        <v>357</v>
      </c>
      <c r="O60" s="41" t="s">
        <v>237</v>
      </c>
      <c r="P60" s="33">
        <v>12114534</v>
      </c>
      <c r="Q60" s="33">
        <f t="shared" si="7"/>
        <v>14252393</v>
      </c>
      <c r="R60" s="43">
        <f t="shared" si="8"/>
        <v>0.84999999649181723</v>
      </c>
      <c r="S60" s="33">
        <f t="shared" si="9"/>
        <v>2137859</v>
      </c>
      <c r="T60" s="340" t="s">
        <v>432</v>
      </c>
      <c r="U60" s="320" t="s">
        <v>433</v>
      </c>
      <c r="V60" s="319" t="s">
        <v>237</v>
      </c>
      <c r="W60" s="320" t="s">
        <v>434</v>
      </c>
      <c r="X60" s="320" t="s">
        <v>65</v>
      </c>
      <c r="Y60" s="41" t="s">
        <v>71</v>
      </c>
      <c r="Z60" s="30" t="s">
        <v>51</v>
      </c>
      <c r="AA60" s="30" t="s">
        <v>63</v>
      </c>
      <c r="AB60" s="42" t="s">
        <v>51</v>
      </c>
      <c r="AC60" s="27" t="s">
        <v>435</v>
      </c>
      <c r="AD60" s="32" t="s">
        <v>51</v>
      </c>
      <c r="AE60" s="45">
        <v>45596</v>
      </c>
      <c r="AF60" s="46">
        <v>45643</v>
      </c>
      <c r="AG60" s="46">
        <v>45551</v>
      </c>
      <c r="AH60" s="46">
        <v>45643</v>
      </c>
      <c r="AI60" s="45" t="s">
        <v>56</v>
      </c>
    </row>
    <row r="61" spans="1:35" s="1" customFormat="1" ht="11.5" customHeight="1">
      <c r="A61" s="30">
        <v>2</v>
      </c>
      <c r="B61" s="304" t="s">
        <v>399</v>
      </c>
      <c r="C61" s="27" t="s">
        <v>400</v>
      </c>
      <c r="D61" s="384" t="s">
        <v>401</v>
      </c>
      <c r="E61" s="30" t="s">
        <v>421</v>
      </c>
      <c r="F61" s="27" t="s">
        <v>422</v>
      </c>
      <c r="G61" s="27" t="s">
        <v>423</v>
      </c>
      <c r="H61" s="53" t="s">
        <v>424</v>
      </c>
      <c r="I61" s="27" t="s">
        <v>425</v>
      </c>
      <c r="J61" s="386" t="s">
        <v>426</v>
      </c>
      <c r="K61" s="53" t="s">
        <v>427</v>
      </c>
      <c r="L61" s="27" t="s">
        <v>428</v>
      </c>
      <c r="M61" s="32">
        <v>3</v>
      </c>
      <c r="N61" s="30" t="s">
        <v>357</v>
      </c>
      <c r="O61" s="41" t="s">
        <v>237</v>
      </c>
      <c r="P61" s="33">
        <v>33175776</v>
      </c>
      <c r="Q61" s="33">
        <f t="shared" si="7"/>
        <v>39030325</v>
      </c>
      <c r="R61" s="43">
        <f t="shared" si="8"/>
        <v>0.84999999359472411</v>
      </c>
      <c r="S61" s="33">
        <f t="shared" si="9"/>
        <v>5854549</v>
      </c>
      <c r="T61" s="340" t="s">
        <v>432</v>
      </c>
      <c r="U61" s="320" t="s">
        <v>433</v>
      </c>
      <c r="V61" s="319" t="s">
        <v>237</v>
      </c>
      <c r="W61" s="320" t="s">
        <v>436</v>
      </c>
      <c r="X61" s="320" t="s">
        <v>65</v>
      </c>
      <c r="Y61" s="41" t="s">
        <v>50</v>
      </c>
      <c r="Z61" s="30" t="s">
        <v>51</v>
      </c>
      <c r="AA61" s="30" t="s">
        <v>63</v>
      </c>
      <c r="AB61" s="42" t="s">
        <v>51</v>
      </c>
      <c r="AC61" s="27" t="s">
        <v>437</v>
      </c>
      <c r="AD61" s="32" t="s">
        <v>51</v>
      </c>
      <c r="AE61" s="45">
        <v>45596</v>
      </c>
      <c r="AF61" s="46">
        <v>45643</v>
      </c>
      <c r="AG61" s="46">
        <v>45551</v>
      </c>
      <c r="AH61" s="46">
        <v>45643</v>
      </c>
      <c r="AI61" s="45">
        <v>45786</v>
      </c>
    </row>
    <row r="62" spans="1:35" s="1" customFormat="1" ht="11.5" customHeight="1">
      <c r="A62" s="30">
        <v>2</v>
      </c>
      <c r="B62" s="304" t="s">
        <v>399</v>
      </c>
      <c r="C62" s="27" t="s">
        <v>400</v>
      </c>
      <c r="D62" s="384" t="s">
        <v>401</v>
      </c>
      <c r="E62" s="30" t="s">
        <v>421</v>
      </c>
      <c r="F62" s="27" t="s">
        <v>422</v>
      </c>
      <c r="G62" s="27" t="s">
        <v>423</v>
      </c>
      <c r="H62" s="53" t="s">
        <v>424</v>
      </c>
      <c r="I62" s="27" t="s">
        <v>425</v>
      </c>
      <c r="J62" s="386" t="s">
        <v>438</v>
      </c>
      <c r="K62" s="27" t="s">
        <v>439</v>
      </c>
      <c r="L62" s="27" t="s">
        <v>440</v>
      </c>
      <c r="M62" s="32">
        <v>1</v>
      </c>
      <c r="N62" s="30" t="s">
        <v>357</v>
      </c>
      <c r="O62" s="41" t="s">
        <v>237</v>
      </c>
      <c r="P62" s="33">
        <v>1598349</v>
      </c>
      <c r="Q62" s="33">
        <f t="shared" si="7"/>
        <v>1880411</v>
      </c>
      <c r="R62" s="43">
        <f t="shared" si="8"/>
        <v>0.84999981387047829</v>
      </c>
      <c r="S62" s="33">
        <f t="shared" si="9"/>
        <v>282062</v>
      </c>
      <c r="T62" s="340" t="s">
        <v>441</v>
      </c>
      <c r="U62" s="318" t="s">
        <v>430</v>
      </c>
      <c r="V62" s="319" t="s">
        <v>237</v>
      </c>
      <c r="W62" s="320" t="s">
        <v>434</v>
      </c>
      <c r="X62" s="320" t="s">
        <v>65</v>
      </c>
      <c r="Y62" s="41" t="s">
        <v>71</v>
      </c>
      <c r="Z62" s="30" t="s">
        <v>51</v>
      </c>
      <c r="AA62" s="30" t="s">
        <v>63</v>
      </c>
      <c r="AB62" s="42" t="s">
        <v>51</v>
      </c>
      <c r="AC62" s="27" t="s">
        <v>442</v>
      </c>
      <c r="AD62" s="32" t="s">
        <v>51</v>
      </c>
      <c r="AE62" s="46">
        <v>45225</v>
      </c>
      <c r="AF62" s="46">
        <v>45278</v>
      </c>
      <c r="AG62" s="46">
        <v>45238</v>
      </c>
      <c r="AH62" s="46">
        <v>45377</v>
      </c>
      <c r="AI62" s="45" t="s">
        <v>56</v>
      </c>
    </row>
    <row r="63" spans="1:35" s="1" customFormat="1" ht="11.5" customHeight="1">
      <c r="A63" s="30">
        <v>2</v>
      </c>
      <c r="B63" s="304" t="s">
        <v>399</v>
      </c>
      <c r="C63" s="27" t="s">
        <v>400</v>
      </c>
      <c r="D63" s="384" t="s">
        <v>401</v>
      </c>
      <c r="E63" s="30" t="s">
        <v>421</v>
      </c>
      <c r="F63" s="27" t="s">
        <v>422</v>
      </c>
      <c r="G63" s="27" t="s">
        <v>423</v>
      </c>
      <c r="H63" s="53" t="s">
        <v>424</v>
      </c>
      <c r="I63" s="27" t="s">
        <v>425</v>
      </c>
      <c r="J63" s="386" t="s">
        <v>438</v>
      </c>
      <c r="K63" s="27" t="s">
        <v>439</v>
      </c>
      <c r="L63" s="27" t="s">
        <v>440</v>
      </c>
      <c r="M63" s="32">
        <v>2</v>
      </c>
      <c r="N63" s="30" t="s">
        <v>357</v>
      </c>
      <c r="O63" s="41" t="s">
        <v>237</v>
      </c>
      <c r="P63" s="33">
        <v>3057970</v>
      </c>
      <c r="Q63" s="33">
        <f t="shared" si="7"/>
        <v>3597612</v>
      </c>
      <c r="R63" s="43">
        <f t="shared" si="8"/>
        <v>0.8499999444075681</v>
      </c>
      <c r="S63" s="33">
        <f t="shared" si="9"/>
        <v>539642</v>
      </c>
      <c r="T63" s="340" t="s">
        <v>443</v>
      </c>
      <c r="U63" s="318" t="s">
        <v>430</v>
      </c>
      <c r="V63" s="319" t="s">
        <v>237</v>
      </c>
      <c r="W63" s="320" t="s">
        <v>444</v>
      </c>
      <c r="X63" s="320" t="s">
        <v>65</v>
      </c>
      <c r="Y63" s="41" t="s">
        <v>71</v>
      </c>
      <c r="Z63" s="30" t="s">
        <v>51</v>
      </c>
      <c r="AA63" s="30" t="s">
        <v>63</v>
      </c>
      <c r="AB63" s="42" t="s">
        <v>51</v>
      </c>
      <c r="AC63" s="27" t="s">
        <v>445</v>
      </c>
      <c r="AD63" s="32" t="s">
        <v>51</v>
      </c>
      <c r="AE63" s="45">
        <v>45379</v>
      </c>
      <c r="AF63" s="46">
        <v>45447</v>
      </c>
      <c r="AG63" s="46">
        <v>45385</v>
      </c>
      <c r="AH63" s="46">
        <v>45545</v>
      </c>
      <c r="AI63" s="45">
        <v>45580</v>
      </c>
    </row>
    <row r="64" spans="1:35" s="1" customFormat="1" ht="11.5" customHeight="1">
      <c r="A64" s="30">
        <v>2</v>
      </c>
      <c r="B64" s="304" t="s">
        <v>399</v>
      </c>
      <c r="C64" s="27" t="s">
        <v>400</v>
      </c>
      <c r="D64" s="384" t="s">
        <v>401</v>
      </c>
      <c r="E64" s="30" t="s">
        <v>446</v>
      </c>
      <c r="F64" s="27" t="s">
        <v>447</v>
      </c>
      <c r="G64" s="27" t="s">
        <v>448</v>
      </c>
      <c r="H64" s="53" t="s">
        <v>449</v>
      </c>
      <c r="I64" s="27" t="s">
        <v>450</v>
      </c>
      <c r="J64" s="386" t="s">
        <v>451</v>
      </c>
      <c r="K64" s="27" t="s">
        <v>452</v>
      </c>
      <c r="L64" s="27" t="s">
        <v>453</v>
      </c>
      <c r="M64" s="32" t="s">
        <v>44</v>
      </c>
      <c r="N64" s="30" t="s">
        <v>45</v>
      </c>
      <c r="O64" s="385" t="s">
        <v>237</v>
      </c>
      <c r="P64" s="33">
        <v>12428625</v>
      </c>
      <c r="Q64" s="33">
        <f t="shared" si="7"/>
        <v>14621912</v>
      </c>
      <c r="R64" s="43">
        <f t="shared" si="8"/>
        <v>0.84999998632189822</v>
      </c>
      <c r="S64" s="33">
        <f t="shared" si="9"/>
        <v>2193287</v>
      </c>
      <c r="T64" s="340" t="s">
        <v>454</v>
      </c>
      <c r="U64" s="325">
        <v>0.85</v>
      </c>
      <c r="V64" s="324" t="s">
        <v>237</v>
      </c>
      <c r="W64" s="320" t="s">
        <v>455</v>
      </c>
      <c r="X64" s="320" t="s">
        <v>65</v>
      </c>
      <c r="Y64" s="41" t="s">
        <v>50</v>
      </c>
      <c r="Z64" s="42" t="s">
        <v>51</v>
      </c>
      <c r="AA64" s="32" t="s">
        <v>52</v>
      </c>
      <c r="AB64" s="30" t="s">
        <v>51</v>
      </c>
      <c r="AC64" s="27" t="s">
        <v>456</v>
      </c>
      <c r="AD64" s="32" t="s">
        <v>51</v>
      </c>
      <c r="AE64" s="46">
        <v>45197</v>
      </c>
      <c r="AF64" s="46">
        <v>45454</v>
      </c>
      <c r="AG64" s="46">
        <v>45209</v>
      </c>
      <c r="AH64" s="45">
        <v>45482</v>
      </c>
      <c r="AI64" s="45">
        <v>45513</v>
      </c>
    </row>
    <row r="65" spans="1:35" s="1" customFormat="1" ht="11.5" customHeight="1">
      <c r="A65" s="30">
        <v>2</v>
      </c>
      <c r="B65" s="304" t="s">
        <v>399</v>
      </c>
      <c r="C65" s="27" t="s">
        <v>400</v>
      </c>
      <c r="D65" s="384" t="s">
        <v>401</v>
      </c>
      <c r="E65" s="30" t="s">
        <v>446</v>
      </c>
      <c r="F65" s="27" t="s">
        <v>447</v>
      </c>
      <c r="G65" s="27" t="s">
        <v>448</v>
      </c>
      <c r="H65" s="53" t="s">
        <v>449</v>
      </c>
      <c r="I65" s="27" t="s">
        <v>450</v>
      </c>
      <c r="J65" s="386" t="s">
        <v>457</v>
      </c>
      <c r="K65" s="27" t="s">
        <v>458</v>
      </c>
      <c r="L65" s="27" t="s">
        <v>459</v>
      </c>
      <c r="M65" s="32">
        <v>1</v>
      </c>
      <c r="N65" s="30" t="s">
        <v>45</v>
      </c>
      <c r="O65" s="385" t="s">
        <v>237</v>
      </c>
      <c r="P65" s="33">
        <v>2500000</v>
      </c>
      <c r="Q65" s="33">
        <f t="shared" si="7"/>
        <v>2941177</v>
      </c>
      <c r="R65" s="43">
        <f t="shared" si="8"/>
        <v>0.84999984700002751</v>
      </c>
      <c r="S65" s="33">
        <f t="shared" si="9"/>
        <v>441177</v>
      </c>
      <c r="T65" s="340" t="s">
        <v>460</v>
      </c>
      <c r="U65" s="325">
        <v>0.85</v>
      </c>
      <c r="V65" s="324" t="s">
        <v>237</v>
      </c>
      <c r="W65" s="320" t="s">
        <v>455</v>
      </c>
      <c r="X65" s="320" t="s">
        <v>65</v>
      </c>
      <c r="Y65" s="41" t="s">
        <v>50</v>
      </c>
      <c r="Z65" s="42" t="s">
        <v>51</v>
      </c>
      <c r="AA65" s="32" t="s">
        <v>52</v>
      </c>
      <c r="AB65" s="32" t="s">
        <v>51</v>
      </c>
      <c r="AC65" s="27" t="s">
        <v>461</v>
      </c>
      <c r="AD65" s="32" t="s">
        <v>51</v>
      </c>
      <c r="AE65" s="46">
        <v>45225</v>
      </c>
      <c r="AF65" s="45">
        <v>45265</v>
      </c>
      <c r="AG65" s="46">
        <v>45238</v>
      </c>
      <c r="AH65" s="46">
        <v>45377</v>
      </c>
      <c r="AI65" s="45" t="s">
        <v>56</v>
      </c>
    </row>
    <row r="66" spans="1:35" s="1" customFormat="1" ht="11.5" customHeight="1">
      <c r="A66" s="30">
        <v>2</v>
      </c>
      <c r="B66" s="304" t="s">
        <v>399</v>
      </c>
      <c r="C66" s="27" t="s">
        <v>400</v>
      </c>
      <c r="D66" s="384" t="s">
        <v>401</v>
      </c>
      <c r="E66" s="30" t="s">
        <v>446</v>
      </c>
      <c r="F66" s="27" t="s">
        <v>447</v>
      </c>
      <c r="G66" s="27" t="s">
        <v>448</v>
      </c>
      <c r="H66" s="53" t="s">
        <v>449</v>
      </c>
      <c r="I66" s="27" t="s">
        <v>450</v>
      </c>
      <c r="J66" s="386" t="s">
        <v>457</v>
      </c>
      <c r="K66" s="27" t="s">
        <v>458</v>
      </c>
      <c r="L66" s="27" t="s">
        <v>459</v>
      </c>
      <c r="M66" s="32">
        <v>2</v>
      </c>
      <c r="N66" s="30" t="s">
        <v>45</v>
      </c>
      <c r="O66" s="385" t="s">
        <v>237</v>
      </c>
      <c r="P66" s="33">
        <v>1694262</v>
      </c>
      <c r="Q66" s="33">
        <f t="shared" si="7"/>
        <v>1993250</v>
      </c>
      <c r="R66" s="43">
        <f t="shared" si="8"/>
        <v>0.84999974915339271</v>
      </c>
      <c r="S66" s="33">
        <f t="shared" si="9"/>
        <v>298988</v>
      </c>
      <c r="T66" s="340" t="s">
        <v>460</v>
      </c>
      <c r="U66" s="325">
        <v>0.85</v>
      </c>
      <c r="V66" s="324" t="s">
        <v>237</v>
      </c>
      <c r="W66" s="320" t="s">
        <v>462</v>
      </c>
      <c r="X66" s="320" t="s">
        <v>462</v>
      </c>
      <c r="Y66" s="41" t="s">
        <v>71</v>
      </c>
      <c r="Z66" s="42" t="s">
        <v>51</v>
      </c>
      <c r="AA66" s="32" t="s">
        <v>52</v>
      </c>
      <c r="AB66" s="32" t="s">
        <v>65</v>
      </c>
      <c r="AC66" s="27" t="s">
        <v>461</v>
      </c>
      <c r="AD66" s="32" t="s">
        <v>51</v>
      </c>
      <c r="AE66" s="46">
        <v>45225</v>
      </c>
      <c r="AF66" s="45">
        <v>45265</v>
      </c>
      <c r="AG66" s="46">
        <v>45238</v>
      </c>
      <c r="AH66" s="46">
        <v>45377</v>
      </c>
      <c r="AI66" s="45" t="s">
        <v>56</v>
      </c>
    </row>
    <row r="67" spans="1:35" s="1" customFormat="1" ht="11.5" customHeight="1">
      <c r="A67" s="30">
        <v>2</v>
      </c>
      <c r="B67" s="304" t="s">
        <v>399</v>
      </c>
      <c r="C67" s="27" t="s">
        <v>400</v>
      </c>
      <c r="D67" s="384" t="s">
        <v>401</v>
      </c>
      <c r="E67" s="30" t="s">
        <v>446</v>
      </c>
      <c r="F67" s="27" t="s">
        <v>447</v>
      </c>
      <c r="G67" s="27" t="s">
        <v>448</v>
      </c>
      <c r="H67" s="53" t="s">
        <v>449</v>
      </c>
      <c r="I67" s="27" t="s">
        <v>450</v>
      </c>
      <c r="J67" s="386" t="s">
        <v>457</v>
      </c>
      <c r="K67" s="27" t="s">
        <v>458</v>
      </c>
      <c r="L67" s="27" t="s">
        <v>459</v>
      </c>
      <c r="M67" s="32">
        <v>3</v>
      </c>
      <c r="N67" s="30" t="s">
        <v>45</v>
      </c>
      <c r="O67" s="385" t="s">
        <v>237</v>
      </c>
      <c r="P67" s="33">
        <v>14000000</v>
      </c>
      <c r="Q67" s="33">
        <f t="shared" si="7"/>
        <v>16470589</v>
      </c>
      <c r="R67" s="43">
        <f t="shared" si="8"/>
        <v>0.84999996053571614</v>
      </c>
      <c r="S67" s="33">
        <f t="shared" si="9"/>
        <v>2470589</v>
      </c>
      <c r="T67" s="340" t="s">
        <v>463</v>
      </c>
      <c r="U67" s="325">
        <v>0.85</v>
      </c>
      <c r="V67" s="324" t="s">
        <v>237</v>
      </c>
      <c r="W67" s="320" t="s">
        <v>455</v>
      </c>
      <c r="X67" s="320" t="s">
        <v>464</v>
      </c>
      <c r="Y67" s="41" t="s">
        <v>50</v>
      </c>
      <c r="Z67" s="42" t="s">
        <v>51</v>
      </c>
      <c r="AA67" s="32" t="s">
        <v>63</v>
      </c>
      <c r="AB67" s="32" t="s">
        <v>51</v>
      </c>
      <c r="AC67" s="27" t="s">
        <v>465</v>
      </c>
      <c r="AD67" s="32" t="s">
        <v>51</v>
      </c>
      <c r="AE67" s="46">
        <v>45624</v>
      </c>
      <c r="AF67" s="45">
        <v>45693</v>
      </c>
      <c r="AG67" s="46">
        <v>45632</v>
      </c>
      <c r="AH67" s="46">
        <v>45706</v>
      </c>
      <c r="AI67" s="45">
        <v>45737</v>
      </c>
    </row>
    <row r="68" spans="1:35" s="1" customFormat="1" ht="11.5" customHeight="1">
      <c r="A68" s="30">
        <v>2</v>
      </c>
      <c r="B68" s="304" t="s">
        <v>399</v>
      </c>
      <c r="C68" s="27" t="s">
        <v>400</v>
      </c>
      <c r="D68" s="384" t="s">
        <v>401</v>
      </c>
      <c r="E68" s="30" t="s">
        <v>446</v>
      </c>
      <c r="F68" s="27" t="s">
        <v>447</v>
      </c>
      <c r="G68" s="27" t="s">
        <v>448</v>
      </c>
      <c r="H68" s="53" t="s">
        <v>449</v>
      </c>
      <c r="I68" s="27" t="s">
        <v>450</v>
      </c>
      <c r="J68" s="386" t="s">
        <v>457</v>
      </c>
      <c r="K68" s="27" t="s">
        <v>458</v>
      </c>
      <c r="L68" s="27" t="s">
        <v>459</v>
      </c>
      <c r="M68" s="32">
        <v>4</v>
      </c>
      <c r="N68" s="30" t="s">
        <v>45</v>
      </c>
      <c r="O68" s="385" t="s">
        <v>237</v>
      </c>
      <c r="P68" s="33">
        <v>9083238</v>
      </c>
      <c r="Q68" s="33">
        <f t="shared" si="7"/>
        <v>10686163</v>
      </c>
      <c r="R68" s="43">
        <f t="shared" si="8"/>
        <v>0.84999994853157301</v>
      </c>
      <c r="S68" s="33">
        <f t="shared" si="9"/>
        <v>1602925</v>
      </c>
      <c r="T68" s="340" t="s">
        <v>463</v>
      </c>
      <c r="U68" s="325">
        <v>0.85</v>
      </c>
      <c r="V68" s="324" t="s">
        <v>237</v>
      </c>
      <c r="W68" s="320" t="s">
        <v>466</v>
      </c>
      <c r="X68" s="320" t="s">
        <v>467</v>
      </c>
      <c r="Y68" s="41" t="s">
        <v>71</v>
      </c>
      <c r="Z68" s="42" t="s">
        <v>51</v>
      </c>
      <c r="AA68" s="32" t="s">
        <v>63</v>
      </c>
      <c r="AB68" s="32" t="s">
        <v>51</v>
      </c>
      <c r="AC68" s="27" t="s">
        <v>465</v>
      </c>
      <c r="AD68" s="32" t="s">
        <v>51</v>
      </c>
      <c r="AE68" s="46">
        <v>45624</v>
      </c>
      <c r="AF68" s="45">
        <v>45693</v>
      </c>
      <c r="AG68" s="46">
        <v>45632</v>
      </c>
      <c r="AH68" s="46">
        <v>45706</v>
      </c>
      <c r="AI68" s="45">
        <v>45748</v>
      </c>
    </row>
    <row r="69" spans="1:35" s="1" customFormat="1" ht="11.5" customHeight="1">
      <c r="A69" s="30">
        <v>2</v>
      </c>
      <c r="B69" s="304" t="s">
        <v>399</v>
      </c>
      <c r="C69" s="27" t="s">
        <v>400</v>
      </c>
      <c r="D69" s="384" t="s">
        <v>401</v>
      </c>
      <c r="E69" s="30" t="s">
        <v>446</v>
      </c>
      <c r="F69" s="27" t="s">
        <v>447</v>
      </c>
      <c r="G69" s="27" t="s">
        <v>448</v>
      </c>
      <c r="H69" s="53" t="s">
        <v>449</v>
      </c>
      <c r="I69" s="27" t="s">
        <v>450</v>
      </c>
      <c r="J69" s="386" t="s">
        <v>468</v>
      </c>
      <c r="K69" s="27" t="s">
        <v>469</v>
      </c>
      <c r="L69" s="27" t="s">
        <v>470</v>
      </c>
      <c r="M69" s="32">
        <v>1</v>
      </c>
      <c r="N69" s="30" t="s">
        <v>45</v>
      </c>
      <c r="O69" s="385" t="s">
        <v>237</v>
      </c>
      <c r="P69" s="33">
        <v>9243750</v>
      </c>
      <c r="Q69" s="33">
        <f t="shared" si="7"/>
        <v>10875000</v>
      </c>
      <c r="R69" s="43">
        <f t="shared" si="8"/>
        <v>0.85</v>
      </c>
      <c r="S69" s="33">
        <f t="shared" si="9"/>
        <v>1631250</v>
      </c>
      <c r="T69" s="340" t="s">
        <v>471</v>
      </c>
      <c r="U69" s="325">
        <v>0.85</v>
      </c>
      <c r="V69" s="324" t="s">
        <v>237</v>
      </c>
      <c r="W69" s="320" t="s">
        <v>472</v>
      </c>
      <c r="X69" s="320" t="s">
        <v>473</v>
      </c>
      <c r="Y69" s="41" t="s">
        <v>50</v>
      </c>
      <c r="Z69" s="42" t="s">
        <v>51</v>
      </c>
      <c r="AA69" s="30" t="s">
        <v>52</v>
      </c>
      <c r="AB69" s="32" t="s">
        <v>51</v>
      </c>
      <c r="AC69" s="27" t="s">
        <v>474</v>
      </c>
      <c r="AD69" s="32" t="s">
        <v>51</v>
      </c>
      <c r="AE69" s="45">
        <v>45021</v>
      </c>
      <c r="AF69" s="45">
        <v>45078</v>
      </c>
      <c r="AG69" s="46">
        <v>45028</v>
      </c>
      <c r="AH69" s="46">
        <v>45120</v>
      </c>
      <c r="AI69" s="45" t="s">
        <v>56</v>
      </c>
    </row>
    <row r="70" spans="1:35" s="1" customFormat="1" ht="11.5" customHeight="1">
      <c r="A70" s="30">
        <v>2</v>
      </c>
      <c r="B70" s="304" t="s">
        <v>399</v>
      </c>
      <c r="C70" s="27" t="s">
        <v>400</v>
      </c>
      <c r="D70" s="384" t="s">
        <v>401</v>
      </c>
      <c r="E70" s="30" t="s">
        <v>446</v>
      </c>
      <c r="F70" s="27" t="s">
        <v>447</v>
      </c>
      <c r="G70" s="27" t="s">
        <v>475</v>
      </c>
      <c r="H70" s="53" t="s">
        <v>449</v>
      </c>
      <c r="I70" s="27" t="s">
        <v>450</v>
      </c>
      <c r="J70" s="30" t="s">
        <v>476</v>
      </c>
      <c r="K70" s="27" t="s">
        <v>477</v>
      </c>
      <c r="L70" s="27" t="s">
        <v>478</v>
      </c>
      <c r="M70" s="32">
        <v>1</v>
      </c>
      <c r="N70" s="30" t="s">
        <v>45</v>
      </c>
      <c r="O70" s="41" t="s">
        <v>237</v>
      </c>
      <c r="P70" s="33">
        <v>4225717</v>
      </c>
      <c r="Q70" s="33">
        <f t="shared" si="7"/>
        <v>4971432</v>
      </c>
      <c r="R70" s="43">
        <f t="shared" si="8"/>
        <v>0.84999995977014264</v>
      </c>
      <c r="S70" s="33">
        <f>ROUND((P70/0.85)*0.15,0)</f>
        <v>745715</v>
      </c>
      <c r="T70" s="340" t="s">
        <v>479</v>
      </c>
      <c r="U70" s="325">
        <v>0.85</v>
      </c>
      <c r="V70" s="319" t="s">
        <v>237</v>
      </c>
      <c r="W70" s="321" t="s">
        <v>462</v>
      </c>
      <c r="X70" s="320" t="s">
        <v>480</v>
      </c>
      <c r="Y70" s="385" t="s">
        <v>50</v>
      </c>
      <c r="Z70" s="30" t="s">
        <v>51</v>
      </c>
      <c r="AA70" s="32" t="s">
        <v>52</v>
      </c>
      <c r="AB70" s="32" t="s">
        <v>51</v>
      </c>
      <c r="AC70" s="27" t="s">
        <v>481</v>
      </c>
      <c r="AD70" s="32" t="s">
        <v>51</v>
      </c>
      <c r="AE70" s="46">
        <v>45169</v>
      </c>
      <c r="AF70" s="46">
        <v>45205</v>
      </c>
      <c r="AG70" s="46">
        <v>45174</v>
      </c>
      <c r="AH70" s="45">
        <v>45307</v>
      </c>
      <c r="AI70" s="45" t="s">
        <v>56</v>
      </c>
    </row>
    <row r="71" spans="1:35" s="1" customFormat="1" ht="11.5" customHeight="1">
      <c r="A71" s="30">
        <v>2</v>
      </c>
      <c r="B71" s="304" t="s">
        <v>399</v>
      </c>
      <c r="C71" s="27" t="s">
        <v>400</v>
      </c>
      <c r="D71" s="384" t="s">
        <v>401</v>
      </c>
      <c r="E71" s="30" t="s">
        <v>446</v>
      </c>
      <c r="F71" s="27" t="s">
        <v>447</v>
      </c>
      <c r="G71" s="27" t="s">
        <v>475</v>
      </c>
      <c r="H71" s="53" t="s">
        <v>449</v>
      </c>
      <c r="I71" s="27" t="s">
        <v>450</v>
      </c>
      <c r="J71" s="30" t="s">
        <v>476</v>
      </c>
      <c r="K71" s="27" t="s">
        <v>477</v>
      </c>
      <c r="L71" s="27" t="s">
        <v>478</v>
      </c>
      <c r="M71" s="32">
        <v>2</v>
      </c>
      <c r="N71" s="30" t="s">
        <v>45</v>
      </c>
      <c r="O71" s="41" t="s">
        <v>237</v>
      </c>
      <c r="P71" s="33">
        <v>845143</v>
      </c>
      <c r="Q71" s="33">
        <f t="shared" si="7"/>
        <v>994286</v>
      </c>
      <c r="R71" s="43">
        <f t="shared" si="8"/>
        <v>0.84999989942531629</v>
      </c>
      <c r="S71" s="33">
        <f>ROUND((P71/0.85)*0.15,0)</f>
        <v>149143</v>
      </c>
      <c r="T71" s="340" t="s">
        <v>479</v>
      </c>
      <c r="U71" s="325">
        <v>0.85</v>
      </c>
      <c r="V71" s="319" t="s">
        <v>237</v>
      </c>
      <c r="W71" s="321" t="s">
        <v>462</v>
      </c>
      <c r="X71" s="320" t="s">
        <v>480</v>
      </c>
      <c r="Y71" s="385" t="s">
        <v>50</v>
      </c>
      <c r="Z71" s="30" t="s">
        <v>51</v>
      </c>
      <c r="AA71" s="32" t="s">
        <v>52</v>
      </c>
      <c r="AB71" s="30" t="s">
        <v>65</v>
      </c>
      <c r="AC71" s="27" t="s">
        <v>481</v>
      </c>
      <c r="AD71" s="32" t="s">
        <v>51</v>
      </c>
      <c r="AE71" s="46">
        <v>45169</v>
      </c>
      <c r="AF71" s="46">
        <v>45205</v>
      </c>
      <c r="AG71" s="46">
        <v>45174</v>
      </c>
      <c r="AH71" s="45">
        <v>45307</v>
      </c>
      <c r="AI71" s="45" t="s">
        <v>56</v>
      </c>
    </row>
    <row r="72" spans="1:35" s="1" customFormat="1" ht="11.5" customHeight="1">
      <c r="A72" s="30">
        <v>2</v>
      </c>
      <c r="B72" s="304" t="s">
        <v>399</v>
      </c>
      <c r="C72" s="27" t="s">
        <v>400</v>
      </c>
      <c r="D72" s="384" t="s">
        <v>401</v>
      </c>
      <c r="E72" s="30" t="s">
        <v>446</v>
      </c>
      <c r="F72" s="27" t="s">
        <v>447</v>
      </c>
      <c r="G72" s="27" t="s">
        <v>448</v>
      </c>
      <c r="H72" s="53" t="s">
        <v>449</v>
      </c>
      <c r="I72" s="27" t="s">
        <v>450</v>
      </c>
      <c r="J72" s="386" t="s">
        <v>482</v>
      </c>
      <c r="K72" s="27" t="s">
        <v>483</v>
      </c>
      <c r="L72" s="27" t="s">
        <v>484</v>
      </c>
      <c r="M72" s="32">
        <v>1</v>
      </c>
      <c r="N72" s="30" t="s">
        <v>45</v>
      </c>
      <c r="O72" s="41" t="s">
        <v>237</v>
      </c>
      <c r="P72" s="33">
        <v>74812</v>
      </c>
      <c r="Q72" s="33">
        <f t="shared" si="7"/>
        <v>88015</v>
      </c>
      <c r="R72" s="43">
        <f t="shared" si="8"/>
        <v>0.8499914787252173</v>
      </c>
      <c r="S72" s="33">
        <f>ROUNDUP((P72/0.85)*0.15,0)</f>
        <v>13203</v>
      </c>
      <c r="T72" s="340" t="s">
        <v>485</v>
      </c>
      <c r="U72" s="325">
        <v>0.95</v>
      </c>
      <c r="V72" s="319" t="s">
        <v>237</v>
      </c>
      <c r="W72" s="320" t="s">
        <v>486</v>
      </c>
      <c r="X72" s="320" t="s">
        <v>65</v>
      </c>
      <c r="Y72" s="41" t="s">
        <v>71</v>
      </c>
      <c r="Z72" s="30" t="s">
        <v>51</v>
      </c>
      <c r="AA72" s="32" t="s">
        <v>204</v>
      </c>
      <c r="AB72" s="30" t="s">
        <v>51</v>
      </c>
      <c r="AC72" s="27" t="s">
        <v>487</v>
      </c>
      <c r="AD72" s="47" t="s">
        <v>54</v>
      </c>
      <c r="AE72" s="45">
        <v>44833</v>
      </c>
      <c r="AF72" s="45">
        <v>44952</v>
      </c>
      <c r="AG72" s="45">
        <v>44855</v>
      </c>
      <c r="AH72" s="45">
        <v>45021</v>
      </c>
      <c r="AI72" s="45" t="s">
        <v>56</v>
      </c>
    </row>
    <row r="73" spans="1:35" s="1" customFormat="1" ht="11.5" customHeight="1">
      <c r="A73" s="30">
        <v>2</v>
      </c>
      <c r="B73" s="304" t="s">
        <v>399</v>
      </c>
      <c r="C73" s="27" t="s">
        <v>400</v>
      </c>
      <c r="D73" s="384" t="s">
        <v>401</v>
      </c>
      <c r="E73" s="30" t="s">
        <v>446</v>
      </c>
      <c r="F73" s="27" t="s">
        <v>447</v>
      </c>
      <c r="G73" s="27" t="s">
        <v>448</v>
      </c>
      <c r="H73" s="53" t="s">
        <v>449</v>
      </c>
      <c r="I73" s="27" t="s">
        <v>450</v>
      </c>
      <c r="J73" s="386" t="s">
        <v>482</v>
      </c>
      <c r="K73" s="27" t="s">
        <v>483</v>
      </c>
      <c r="L73" s="27" t="s">
        <v>484</v>
      </c>
      <c r="M73" s="32">
        <v>2</v>
      </c>
      <c r="N73" s="30" t="s">
        <v>45</v>
      </c>
      <c r="O73" s="41" t="s">
        <v>237</v>
      </c>
      <c r="P73" s="33">
        <v>1773172</v>
      </c>
      <c r="Q73" s="33">
        <f t="shared" si="7"/>
        <v>2086085</v>
      </c>
      <c r="R73" s="43">
        <f t="shared" si="8"/>
        <v>0.84999988015828698</v>
      </c>
      <c r="S73" s="33">
        <f>ROUNDUP((P73/0.85)*0.15,0)</f>
        <v>312913</v>
      </c>
      <c r="T73" s="340" t="s">
        <v>485</v>
      </c>
      <c r="U73" s="325">
        <v>0.85</v>
      </c>
      <c r="V73" s="319" t="s">
        <v>237</v>
      </c>
      <c r="W73" s="320" t="s">
        <v>486</v>
      </c>
      <c r="X73" s="320" t="s">
        <v>65</v>
      </c>
      <c r="Y73" s="41" t="s">
        <v>71</v>
      </c>
      <c r="Z73" s="30" t="s">
        <v>51</v>
      </c>
      <c r="AA73" s="32" t="s">
        <v>204</v>
      </c>
      <c r="AB73" s="30" t="s">
        <v>51</v>
      </c>
      <c r="AC73" s="27" t="s">
        <v>487</v>
      </c>
      <c r="AD73" s="47" t="s">
        <v>54</v>
      </c>
      <c r="AE73" s="45">
        <v>44833</v>
      </c>
      <c r="AF73" s="45">
        <v>44952</v>
      </c>
      <c r="AG73" s="45">
        <v>44855</v>
      </c>
      <c r="AH73" s="45">
        <v>45021</v>
      </c>
      <c r="AI73" s="45" t="s">
        <v>56</v>
      </c>
    </row>
    <row r="74" spans="1:35" s="1" customFormat="1" ht="11.5" customHeight="1">
      <c r="A74" s="30">
        <v>2</v>
      </c>
      <c r="B74" s="304" t="s">
        <v>399</v>
      </c>
      <c r="C74" s="27" t="s">
        <v>400</v>
      </c>
      <c r="D74" s="384" t="s">
        <v>401</v>
      </c>
      <c r="E74" s="30" t="s">
        <v>446</v>
      </c>
      <c r="F74" s="27" t="s">
        <v>447</v>
      </c>
      <c r="G74" s="27" t="s">
        <v>448</v>
      </c>
      <c r="H74" s="53" t="s">
        <v>449</v>
      </c>
      <c r="I74" s="27" t="s">
        <v>450</v>
      </c>
      <c r="J74" s="386" t="s">
        <v>482</v>
      </c>
      <c r="K74" s="27" t="s">
        <v>483</v>
      </c>
      <c r="L74" s="27" t="s">
        <v>484</v>
      </c>
      <c r="M74" s="32">
        <v>3</v>
      </c>
      <c r="N74" s="30" t="s">
        <v>45</v>
      </c>
      <c r="O74" s="41" t="s">
        <v>237</v>
      </c>
      <c r="P74" s="33">
        <v>441289</v>
      </c>
      <c r="Q74" s="33">
        <f t="shared" si="7"/>
        <v>519164</v>
      </c>
      <c r="R74" s="43">
        <f t="shared" si="8"/>
        <v>0.84999922953055296</v>
      </c>
      <c r="S74" s="33">
        <f>ROUNDUP((P74/0.85)*0.15,0)</f>
        <v>77875</v>
      </c>
      <c r="T74" s="340" t="s">
        <v>485</v>
      </c>
      <c r="U74" s="325">
        <v>0.7</v>
      </c>
      <c r="V74" s="319" t="s">
        <v>237</v>
      </c>
      <c r="W74" s="320" t="s">
        <v>486</v>
      </c>
      <c r="X74" s="320" t="s">
        <v>65</v>
      </c>
      <c r="Y74" s="41" t="s">
        <v>71</v>
      </c>
      <c r="Z74" s="30" t="s">
        <v>51</v>
      </c>
      <c r="AA74" s="32" t="s">
        <v>204</v>
      </c>
      <c r="AB74" s="30" t="s">
        <v>51</v>
      </c>
      <c r="AC74" s="27" t="s">
        <v>487</v>
      </c>
      <c r="AD74" s="47" t="s">
        <v>54</v>
      </c>
      <c r="AE74" s="45">
        <v>44833</v>
      </c>
      <c r="AF74" s="45">
        <v>44952</v>
      </c>
      <c r="AG74" s="45">
        <v>44855</v>
      </c>
      <c r="AH74" s="45">
        <v>45021</v>
      </c>
      <c r="AI74" s="45" t="s">
        <v>56</v>
      </c>
    </row>
    <row r="75" spans="1:35" s="1" customFormat="1" ht="11.5" customHeight="1">
      <c r="A75" s="30">
        <v>2</v>
      </c>
      <c r="B75" s="304" t="s">
        <v>399</v>
      </c>
      <c r="C75" s="27" t="s">
        <v>400</v>
      </c>
      <c r="D75" s="384" t="s">
        <v>401</v>
      </c>
      <c r="E75" s="30" t="s">
        <v>446</v>
      </c>
      <c r="F75" s="27" t="s">
        <v>447</v>
      </c>
      <c r="G75" s="27" t="s">
        <v>448</v>
      </c>
      <c r="H75" s="53" t="s">
        <v>449</v>
      </c>
      <c r="I75" s="27" t="s">
        <v>450</v>
      </c>
      <c r="J75" s="386" t="s">
        <v>482</v>
      </c>
      <c r="K75" s="27" t="s">
        <v>483</v>
      </c>
      <c r="L75" s="27" t="s">
        <v>484</v>
      </c>
      <c r="M75" s="32">
        <v>4</v>
      </c>
      <c r="N75" s="30" t="s">
        <v>45</v>
      </c>
      <c r="O75" s="41" t="s">
        <v>237</v>
      </c>
      <c r="P75" s="33">
        <v>2173791</v>
      </c>
      <c r="Q75" s="33">
        <f t="shared" si="7"/>
        <v>2557402</v>
      </c>
      <c r="R75" s="43">
        <f t="shared" si="8"/>
        <v>0.84999972628472176</v>
      </c>
      <c r="S75" s="33">
        <f>ROUNDUP((P75/0.85)*0.15,0)</f>
        <v>383611</v>
      </c>
      <c r="T75" s="340" t="s">
        <v>485</v>
      </c>
      <c r="U75" s="325">
        <v>0.95</v>
      </c>
      <c r="V75" s="319" t="s">
        <v>237</v>
      </c>
      <c r="W75" s="320" t="s">
        <v>486</v>
      </c>
      <c r="X75" s="320" t="s">
        <v>65</v>
      </c>
      <c r="Y75" s="41" t="s">
        <v>71</v>
      </c>
      <c r="Z75" s="30" t="s">
        <v>51</v>
      </c>
      <c r="AA75" s="32" t="s">
        <v>204</v>
      </c>
      <c r="AB75" s="30" t="s">
        <v>51</v>
      </c>
      <c r="AC75" s="27" t="s">
        <v>487</v>
      </c>
      <c r="AD75" s="47" t="s">
        <v>54</v>
      </c>
      <c r="AE75" s="45">
        <v>44833</v>
      </c>
      <c r="AF75" s="45">
        <v>44952</v>
      </c>
      <c r="AG75" s="45">
        <v>44855</v>
      </c>
      <c r="AH75" s="45">
        <v>45021</v>
      </c>
      <c r="AI75" s="45">
        <v>45352</v>
      </c>
    </row>
    <row r="76" spans="1:35" s="1" customFormat="1" ht="11.5" customHeight="1">
      <c r="A76" s="30">
        <v>2</v>
      </c>
      <c r="B76" s="304" t="s">
        <v>399</v>
      </c>
      <c r="C76" s="27" t="s">
        <v>400</v>
      </c>
      <c r="D76" s="384" t="s">
        <v>401</v>
      </c>
      <c r="E76" s="30" t="s">
        <v>446</v>
      </c>
      <c r="F76" s="27" t="s">
        <v>447</v>
      </c>
      <c r="G76" s="27" t="s">
        <v>448</v>
      </c>
      <c r="H76" s="53" t="s">
        <v>449</v>
      </c>
      <c r="I76" s="27" t="s">
        <v>450</v>
      </c>
      <c r="J76" s="386" t="s">
        <v>482</v>
      </c>
      <c r="K76" s="27" t="s">
        <v>483</v>
      </c>
      <c r="L76" s="27" t="s">
        <v>484</v>
      </c>
      <c r="M76" s="32">
        <v>5</v>
      </c>
      <c r="N76" s="30" t="s">
        <v>45</v>
      </c>
      <c r="O76" s="41" t="s">
        <v>237</v>
      </c>
      <c r="P76" s="33">
        <v>8738786</v>
      </c>
      <c r="Q76" s="33">
        <f t="shared" si="7"/>
        <v>10280925</v>
      </c>
      <c r="R76" s="43">
        <f t="shared" si="8"/>
        <v>0.84999997568312191</v>
      </c>
      <c r="S76" s="33">
        <f>ROUNDUP((P76/0.85)*0.15,0)</f>
        <v>1542139</v>
      </c>
      <c r="T76" s="340" t="s">
        <v>485</v>
      </c>
      <c r="U76" s="325">
        <v>0.85</v>
      </c>
      <c r="V76" s="319" t="s">
        <v>237</v>
      </c>
      <c r="W76" s="320" t="s">
        <v>486</v>
      </c>
      <c r="X76" s="320" t="s">
        <v>65</v>
      </c>
      <c r="Y76" s="41" t="s">
        <v>71</v>
      </c>
      <c r="Z76" s="30" t="s">
        <v>51</v>
      </c>
      <c r="AA76" s="32" t="s">
        <v>204</v>
      </c>
      <c r="AB76" s="30" t="s">
        <v>65</v>
      </c>
      <c r="AC76" s="27" t="s">
        <v>487</v>
      </c>
      <c r="AD76" s="47" t="s">
        <v>54</v>
      </c>
      <c r="AE76" s="45">
        <v>44833</v>
      </c>
      <c r="AF76" s="45">
        <v>44952</v>
      </c>
      <c r="AG76" s="45">
        <v>44855</v>
      </c>
      <c r="AH76" s="45">
        <v>45021</v>
      </c>
      <c r="AI76" s="45">
        <v>45870</v>
      </c>
    </row>
    <row r="77" spans="1:35" s="1" customFormat="1" ht="11.5" customHeight="1">
      <c r="A77" s="30">
        <v>2</v>
      </c>
      <c r="B77" s="304" t="s">
        <v>399</v>
      </c>
      <c r="C77" s="27" t="s">
        <v>400</v>
      </c>
      <c r="D77" s="384" t="s">
        <v>401</v>
      </c>
      <c r="E77" s="30" t="s">
        <v>446</v>
      </c>
      <c r="F77" s="27" t="s">
        <v>447</v>
      </c>
      <c r="G77" s="27" t="s">
        <v>448</v>
      </c>
      <c r="H77" s="53" t="s">
        <v>449</v>
      </c>
      <c r="I77" s="27" t="s">
        <v>450</v>
      </c>
      <c r="J77" s="386" t="s">
        <v>488</v>
      </c>
      <c r="K77" s="27" t="s">
        <v>489</v>
      </c>
      <c r="L77" s="27" t="s">
        <v>490</v>
      </c>
      <c r="M77" s="32" t="s">
        <v>44</v>
      </c>
      <c r="N77" s="30" t="s">
        <v>45</v>
      </c>
      <c r="O77" s="41" t="s">
        <v>237</v>
      </c>
      <c r="P77" s="33">
        <v>2456090</v>
      </c>
      <c r="Q77" s="33">
        <f t="shared" si="7"/>
        <v>2889518</v>
      </c>
      <c r="R77" s="43">
        <f t="shared" si="8"/>
        <v>0.84999989617645577</v>
      </c>
      <c r="S77" s="33">
        <f>ROUND((P77/0.85)*0.15,0)</f>
        <v>433428</v>
      </c>
      <c r="T77" s="340" t="s">
        <v>491</v>
      </c>
      <c r="U77" s="325">
        <v>0.85</v>
      </c>
      <c r="V77" s="319" t="s">
        <v>237</v>
      </c>
      <c r="W77" s="320" t="s">
        <v>492</v>
      </c>
      <c r="X77" s="320" t="s">
        <v>65</v>
      </c>
      <c r="Y77" s="41" t="s">
        <v>71</v>
      </c>
      <c r="Z77" s="30" t="s">
        <v>51</v>
      </c>
      <c r="AA77" s="30" t="s">
        <v>63</v>
      </c>
      <c r="AB77" s="30" t="s">
        <v>51</v>
      </c>
      <c r="AC77" s="27" t="s">
        <v>493</v>
      </c>
      <c r="AD77" s="32" t="s">
        <v>51</v>
      </c>
      <c r="AE77" s="46">
        <v>45169</v>
      </c>
      <c r="AF77" s="45">
        <v>45195</v>
      </c>
      <c r="AG77" s="46">
        <v>45175</v>
      </c>
      <c r="AH77" s="46">
        <v>45328</v>
      </c>
      <c r="AI77" s="45" t="s">
        <v>56</v>
      </c>
    </row>
    <row r="78" spans="1:35" s="1" customFormat="1" ht="11.5" customHeight="1">
      <c r="A78" s="30">
        <v>2</v>
      </c>
      <c r="B78" s="304" t="s">
        <v>494</v>
      </c>
      <c r="C78" s="27" t="s">
        <v>495</v>
      </c>
      <c r="D78" s="384" t="s">
        <v>496</v>
      </c>
      <c r="E78" s="30" t="s">
        <v>497</v>
      </c>
      <c r="F78" s="27" t="s">
        <v>498</v>
      </c>
      <c r="G78" s="27" t="s">
        <v>499</v>
      </c>
      <c r="H78" s="27" t="s">
        <v>500</v>
      </c>
      <c r="I78" s="27" t="s">
        <v>501</v>
      </c>
      <c r="J78" s="386" t="s">
        <v>502</v>
      </c>
      <c r="K78" s="27" t="s">
        <v>503</v>
      </c>
      <c r="L78" s="27" t="s">
        <v>504</v>
      </c>
      <c r="M78" s="32">
        <v>1</v>
      </c>
      <c r="N78" s="30" t="s">
        <v>45</v>
      </c>
      <c r="O78" s="50" t="s">
        <v>257</v>
      </c>
      <c r="P78" s="33">
        <v>10840775</v>
      </c>
      <c r="Q78" s="33">
        <f t="shared" si="7"/>
        <v>12753853</v>
      </c>
      <c r="R78" s="43">
        <f t="shared" si="8"/>
        <v>0.84999999607961607</v>
      </c>
      <c r="S78" s="33">
        <f>ROUNDUP((P78/0.85)*0.15,0)</f>
        <v>1913078</v>
      </c>
      <c r="T78" s="347" t="s">
        <v>505</v>
      </c>
      <c r="U78" s="318">
        <v>0.85</v>
      </c>
      <c r="V78" s="327" t="s">
        <v>257</v>
      </c>
      <c r="W78" s="320" t="s">
        <v>506</v>
      </c>
      <c r="X78" s="320" t="s">
        <v>507</v>
      </c>
      <c r="Y78" s="41" t="s">
        <v>71</v>
      </c>
      <c r="Z78" s="30" t="s">
        <v>51</v>
      </c>
      <c r="AA78" s="30" t="s">
        <v>63</v>
      </c>
      <c r="AB78" s="32" t="s">
        <v>54</v>
      </c>
      <c r="AC78" s="27" t="s">
        <v>508</v>
      </c>
      <c r="AD78" s="47" t="s">
        <v>54</v>
      </c>
      <c r="AE78" s="46">
        <v>45463</v>
      </c>
      <c r="AF78" s="45">
        <v>45553</v>
      </c>
      <c r="AG78" s="46">
        <v>45531</v>
      </c>
      <c r="AH78" s="46">
        <v>45615</v>
      </c>
      <c r="AI78" s="45" t="s">
        <v>56</v>
      </c>
    </row>
    <row r="79" spans="1:35" s="1" customFormat="1" ht="11.5" customHeight="1">
      <c r="A79" s="30">
        <v>2</v>
      </c>
      <c r="B79" s="304" t="s">
        <v>494</v>
      </c>
      <c r="C79" s="27" t="s">
        <v>495</v>
      </c>
      <c r="D79" s="384" t="s">
        <v>496</v>
      </c>
      <c r="E79" s="30" t="s">
        <v>497</v>
      </c>
      <c r="F79" s="27" t="s">
        <v>498</v>
      </c>
      <c r="G79" s="27" t="s">
        <v>499</v>
      </c>
      <c r="H79" s="27" t="s">
        <v>500</v>
      </c>
      <c r="I79" s="27" t="s">
        <v>501</v>
      </c>
      <c r="J79" s="386" t="s">
        <v>502</v>
      </c>
      <c r="K79" s="27" t="s">
        <v>503</v>
      </c>
      <c r="L79" s="27" t="s">
        <v>504</v>
      </c>
      <c r="M79" s="32">
        <v>2</v>
      </c>
      <c r="N79" s="30" t="s">
        <v>45</v>
      </c>
      <c r="O79" s="50" t="s">
        <v>257</v>
      </c>
      <c r="P79" s="33">
        <v>52663505</v>
      </c>
      <c r="Q79" s="33">
        <f t="shared" si="7"/>
        <v>61957065</v>
      </c>
      <c r="R79" s="43">
        <f t="shared" si="8"/>
        <v>0.84999999596494769</v>
      </c>
      <c r="S79" s="33">
        <f>ROUNDUP((P79/0.85)*0.15,0)</f>
        <v>9293560</v>
      </c>
      <c r="T79" s="347" t="s">
        <v>505</v>
      </c>
      <c r="U79" s="318">
        <v>0.85</v>
      </c>
      <c r="V79" s="327" t="s">
        <v>257</v>
      </c>
      <c r="W79" s="320" t="s">
        <v>506</v>
      </c>
      <c r="X79" s="320" t="s">
        <v>507</v>
      </c>
      <c r="Y79" s="41" t="s">
        <v>71</v>
      </c>
      <c r="Z79" s="30" t="s">
        <v>51</v>
      </c>
      <c r="AA79" s="30" t="s">
        <v>63</v>
      </c>
      <c r="AB79" s="32" t="s">
        <v>54</v>
      </c>
      <c r="AC79" s="27" t="s">
        <v>508</v>
      </c>
      <c r="AD79" s="47" t="s">
        <v>54</v>
      </c>
      <c r="AE79" s="46">
        <v>45463</v>
      </c>
      <c r="AF79" s="45">
        <v>45553</v>
      </c>
      <c r="AG79" s="46">
        <v>45531</v>
      </c>
      <c r="AH79" s="46">
        <v>45615</v>
      </c>
      <c r="AI79" s="45">
        <v>45969</v>
      </c>
    </row>
    <row r="80" spans="1:35" s="1" customFormat="1" ht="11.5" customHeight="1">
      <c r="A80" s="30">
        <v>2</v>
      </c>
      <c r="B80" s="304" t="s">
        <v>494</v>
      </c>
      <c r="C80" s="27" t="s">
        <v>495</v>
      </c>
      <c r="D80" s="384" t="s">
        <v>496</v>
      </c>
      <c r="E80" s="30" t="s">
        <v>497</v>
      </c>
      <c r="F80" s="27" t="s">
        <v>498</v>
      </c>
      <c r="G80" s="27" t="s">
        <v>499</v>
      </c>
      <c r="H80" s="27" t="s">
        <v>500</v>
      </c>
      <c r="I80" s="27" t="s">
        <v>501</v>
      </c>
      <c r="J80" s="386" t="s">
        <v>502</v>
      </c>
      <c r="K80" s="27" t="s">
        <v>503</v>
      </c>
      <c r="L80" s="27" t="s">
        <v>504</v>
      </c>
      <c r="M80" s="32">
        <v>3</v>
      </c>
      <c r="N80" s="30" t="s">
        <v>45</v>
      </c>
      <c r="O80" s="50" t="s">
        <v>257</v>
      </c>
      <c r="P80" s="33">
        <v>11891884</v>
      </c>
      <c r="Q80" s="33">
        <f t="shared" si="7"/>
        <v>13990452</v>
      </c>
      <c r="R80" s="43">
        <f t="shared" si="8"/>
        <v>0.84999998570453617</v>
      </c>
      <c r="S80" s="33">
        <f>ROUNDUP((P80/0.85)*0.15,0)</f>
        <v>2098568</v>
      </c>
      <c r="T80" s="347" t="s">
        <v>505</v>
      </c>
      <c r="U80" s="318">
        <v>0.85</v>
      </c>
      <c r="V80" s="327" t="s">
        <v>257</v>
      </c>
      <c r="W80" s="320" t="s">
        <v>506</v>
      </c>
      <c r="X80" s="320" t="s">
        <v>507</v>
      </c>
      <c r="Y80" s="41" t="s">
        <v>71</v>
      </c>
      <c r="Z80" s="30" t="s">
        <v>51</v>
      </c>
      <c r="AA80" s="30" t="s">
        <v>63</v>
      </c>
      <c r="AB80" s="32" t="s">
        <v>54</v>
      </c>
      <c r="AC80" s="27" t="s">
        <v>508</v>
      </c>
      <c r="AD80" s="47" t="s">
        <v>54</v>
      </c>
      <c r="AE80" s="46">
        <v>45463</v>
      </c>
      <c r="AF80" s="45">
        <v>45553</v>
      </c>
      <c r="AG80" s="46">
        <v>45531</v>
      </c>
      <c r="AH80" s="46">
        <v>45615</v>
      </c>
      <c r="AI80" s="32" t="s">
        <v>274</v>
      </c>
    </row>
    <row r="81" spans="1:35" s="1" customFormat="1" ht="11.15" customHeight="1">
      <c r="A81" s="30">
        <v>2</v>
      </c>
      <c r="B81" s="304" t="s">
        <v>494</v>
      </c>
      <c r="C81" s="27" t="s">
        <v>495</v>
      </c>
      <c r="D81" s="384" t="s">
        <v>496</v>
      </c>
      <c r="E81" s="30" t="s">
        <v>497</v>
      </c>
      <c r="F81" s="27" t="s">
        <v>498</v>
      </c>
      <c r="G81" s="27" t="s">
        <v>499</v>
      </c>
      <c r="H81" s="27" t="s">
        <v>500</v>
      </c>
      <c r="I81" s="27" t="s">
        <v>501</v>
      </c>
      <c r="J81" s="386" t="s">
        <v>509</v>
      </c>
      <c r="K81" s="27" t="s">
        <v>510</v>
      </c>
      <c r="L81" s="27" t="s">
        <v>511</v>
      </c>
      <c r="M81" s="32" t="s">
        <v>44</v>
      </c>
      <c r="N81" s="30" t="s">
        <v>45</v>
      </c>
      <c r="O81" s="50" t="s">
        <v>257</v>
      </c>
      <c r="P81" s="33">
        <v>22492390</v>
      </c>
      <c r="Q81" s="33">
        <f t="shared" si="7"/>
        <v>26461636</v>
      </c>
      <c r="R81" s="43">
        <f t="shared" si="8"/>
        <v>0.84999997732566501</v>
      </c>
      <c r="S81" s="33">
        <f>ROUNDUP((P81/0.85)*0.15,0)</f>
        <v>3969246</v>
      </c>
      <c r="T81" s="347" t="s">
        <v>512</v>
      </c>
      <c r="U81" s="318">
        <v>0.85</v>
      </c>
      <c r="V81" s="327" t="s">
        <v>257</v>
      </c>
      <c r="W81" s="320" t="s">
        <v>513</v>
      </c>
      <c r="X81" s="320" t="s">
        <v>65</v>
      </c>
      <c r="Y81" s="41" t="s">
        <v>50</v>
      </c>
      <c r="Z81" s="30" t="s">
        <v>51</v>
      </c>
      <c r="AA81" s="30" t="s">
        <v>52</v>
      </c>
      <c r="AB81" s="32" t="s">
        <v>51</v>
      </c>
      <c r="AC81" s="27" t="s">
        <v>514</v>
      </c>
      <c r="AD81" s="32" t="s">
        <v>51</v>
      </c>
      <c r="AE81" s="46">
        <v>45260</v>
      </c>
      <c r="AF81" s="46">
        <v>45321</v>
      </c>
      <c r="AG81" s="45">
        <v>45482</v>
      </c>
      <c r="AH81" s="45">
        <v>45482</v>
      </c>
      <c r="AI81" s="45" t="s">
        <v>56</v>
      </c>
    </row>
    <row r="82" spans="1:35" s="1" customFormat="1" ht="11.5" customHeight="1">
      <c r="A82" s="30">
        <v>2</v>
      </c>
      <c r="B82" s="304" t="s">
        <v>494</v>
      </c>
      <c r="C82" s="27" t="s">
        <v>495</v>
      </c>
      <c r="D82" s="384" t="s">
        <v>496</v>
      </c>
      <c r="E82" s="30" t="s">
        <v>497</v>
      </c>
      <c r="F82" s="27" t="s">
        <v>498</v>
      </c>
      <c r="G82" s="27" t="s">
        <v>499</v>
      </c>
      <c r="H82" s="27" t="s">
        <v>500</v>
      </c>
      <c r="I82" s="27" t="s">
        <v>501</v>
      </c>
      <c r="J82" s="386" t="s">
        <v>515</v>
      </c>
      <c r="K82" s="27" t="s">
        <v>516</v>
      </c>
      <c r="L82" s="27" t="s">
        <v>517</v>
      </c>
      <c r="M82" s="32" t="s">
        <v>44</v>
      </c>
      <c r="N82" s="30" t="s">
        <v>45</v>
      </c>
      <c r="O82" s="50" t="s">
        <v>257</v>
      </c>
      <c r="P82" s="33">
        <v>11008322</v>
      </c>
      <c r="Q82" s="33">
        <f t="shared" si="7"/>
        <v>12950968</v>
      </c>
      <c r="R82" s="43">
        <f t="shared" si="8"/>
        <v>0.84999993822855557</v>
      </c>
      <c r="S82" s="33">
        <f>ROUNDUP((P82/0.85)*0.15,0)</f>
        <v>1942646</v>
      </c>
      <c r="T82" s="1" t="s">
        <v>1806</v>
      </c>
      <c r="U82" s="318">
        <v>0.85</v>
      </c>
      <c r="V82" s="327" t="s">
        <v>257</v>
      </c>
      <c r="W82" s="320" t="s">
        <v>518</v>
      </c>
      <c r="X82" s="320" t="s">
        <v>519</v>
      </c>
      <c r="Y82" s="41" t="s">
        <v>50</v>
      </c>
      <c r="Z82" s="30" t="s">
        <v>51</v>
      </c>
      <c r="AA82" s="30" t="s">
        <v>52</v>
      </c>
      <c r="AB82" s="32" t="s">
        <v>51</v>
      </c>
      <c r="AC82" s="27" t="s">
        <v>520</v>
      </c>
      <c r="AD82" s="50" t="s">
        <v>51</v>
      </c>
      <c r="AE82" s="46" t="s">
        <v>273</v>
      </c>
      <c r="AF82" s="45" t="s">
        <v>273</v>
      </c>
      <c r="AG82" s="55" t="s">
        <v>274</v>
      </c>
      <c r="AH82" s="55" t="s">
        <v>420</v>
      </c>
      <c r="AI82" s="32" t="s">
        <v>375</v>
      </c>
    </row>
    <row r="83" spans="1:35" s="1" customFormat="1" ht="11.5" customHeight="1">
      <c r="A83" s="30">
        <v>2</v>
      </c>
      <c r="B83" s="304" t="s">
        <v>521</v>
      </c>
      <c r="C83" s="27" t="s">
        <v>522</v>
      </c>
      <c r="D83" s="384" t="s">
        <v>523</v>
      </c>
      <c r="E83" s="30" t="s">
        <v>524</v>
      </c>
      <c r="F83" s="27" t="s">
        <v>525</v>
      </c>
      <c r="G83" s="27" t="s">
        <v>526</v>
      </c>
      <c r="H83" s="27" t="s">
        <v>527</v>
      </c>
      <c r="I83" s="27" t="s">
        <v>528</v>
      </c>
      <c r="J83" s="32" t="s">
        <v>529</v>
      </c>
      <c r="K83" s="27" t="s">
        <v>530</v>
      </c>
      <c r="L83" s="27" t="s">
        <v>531</v>
      </c>
      <c r="M83" s="32">
        <v>1</v>
      </c>
      <c r="N83" s="30" t="s">
        <v>357</v>
      </c>
      <c r="O83" s="50" t="s">
        <v>257</v>
      </c>
      <c r="P83" s="33">
        <v>12544923</v>
      </c>
      <c r="Q83" s="33">
        <f t="shared" si="7"/>
        <v>17707200</v>
      </c>
      <c r="R83" s="43">
        <f t="shared" si="8"/>
        <v>0.70846452290593653</v>
      </c>
      <c r="S83" s="33">
        <v>5162277</v>
      </c>
      <c r="T83" s="347" t="s">
        <v>532</v>
      </c>
      <c r="U83" s="318">
        <v>0.85</v>
      </c>
      <c r="V83" s="327" t="s">
        <v>257</v>
      </c>
      <c r="W83" s="320" t="s">
        <v>533</v>
      </c>
      <c r="X83" s="320" t="s">
        <v>534</v>
      </c>
      <c r="Y83" s="41" t="s">
        <v>50</v>
      </c>
      <c r="Z83" s="30" t="s">
        <v>51</v>
      </c>
      <c r="AA83" s="30" t="s">
        <v>63</v>
      </c>
      <c r="AB83" s="32" t="s">
        <v>51</v>
      </c>
      <c r="AC83" s="27" t="s">
        <v>535</v>
      </c>
      <c r="AD83" s="32" t="s">
        <v>51</v>
      </c>
      <c r="AE83" s="45">
        <v>45379</v>
      </c>
      <c r="AF83" s="45">
        <v>45433</v>
      </c>
      <c r="AG83" s="45">
        <v>45425</v>
      </c>
      <c r="AH83" s="45">
        <v>45534</v>
      </c>
      <c r="AI83" s="45">
        <v>45534</v>
      </c>
    </row>
    <row r="84" spans="1:35" s="1" customFormat="1" ht="11.5" customHeight="1">
      <c r="A84" s="30">
        <v>2</v>
      </c>
      <c r="B84" s="304" t="s">
        <v>521</v>
      </c>
      <c r="C84" s="27" t="s">
        <v>522</v>
      </c>
      <c r="D84" s="384" t="s">
        <v>523</v>
      </c>
      <c r="E84" s="30" t="s">
        <v>524</v>
      </c>
      <c r="F84" s="27" t="s">
        <v>525</v>
      </c>
      <c r="G84" s="27" t="s">
        <v>526</v>
      </c>
      <c r="H84" s="27" t="s">
        <v>527</v>
      </c>
      <c r="I84" s="27" t="s">
        <v>528</v>
      </c>
      <c r="J84" s="32" t="s">
        <v>529</v>
      </c>
      <c r="K84" s="27" t="s">
        <v>530</v>
      </c>
      <c r="L84" s="27" t="s">
        <v>531</v>
      </c>
      <c r="M84" s="32">
        <v>2</v>
      </c>
      <c r="N84" s="30" t="s">
        <v>357</v>
      </c>
      <c r="O84" s="50" t="s">
        <v>257</v>
      </c>
      <c r="P84" s="33">
        <v>54444719</v>
      </c>
      <c r="Q84" s="33">
        <f t="shared" si="7"/>
        <v>64052611</v>
      </c>
      <c r="R84" s="43">
        <f t="shared" si="8"/>
        <v>0.84999999453574193</v>
      </c>
      <c r="S84" s="33">
        <f t="shared" ref="S84:S89" si="10">ROUNDUP((P84/0.85)*0.15,0)</f>
        <v>9607892</v>
      </c>
      <c r="T84" s="347" t="s">
        <v>532</v>
      </c>
      <c r="U84" s="318">
        <v>0.85</v>
      </c>
      <c r="V84" s="327" t="s">
        <v>257</v>
      </c>
      <c r="W84" s="320" t="s">
        <v>533</v>
      </c>
      <c r="X84" s="320" t="s">
        <v>534</v>
      </c>
      <c r="Y84" s="41" t="s">
        <v>50</v>
      </c>
      <c r="Z84" s="30" t="s">
        <v>51</v>
      </c>
      <c r="AA84" s="30" t="s">
        <v>63</v>
      </c>
      <c r="AB84" s="32" t="s">
        <v>51</v>
      </c>
      <c r="AC84" s="27" t="s">
        <v>535</v>
      </c>
      <c r="AD84" s="32" t="s">
        <v>51</v>
      </c>
      <c r="AE84" s="45">
        <v>45379</v>
      </c>
      <c r="AF84" s="45">
        <v>45433</v>
      </c>
      <c r="AG84" s="45">
        <v>45425</v>
      </c>
      <c r="AH84" s="45">
        <v>45534</v>
      </c>
      <c r="AI84" s="45" t="s">
        <v>56</v>
      </c>
    </row>
    <row r="85" spans="1:35" s="1" customFormat="1" ht="11.5" customHeight="1">
      <c r="A85" s="30">
        <v>2</v>
      </c>
      <c r="B85" s="304" t="s">
        <v>521</v>
      </c>
      <c r="C85" s="27" t="s">
        <v>522</v>
      </c>
      <c r="D85" s="384" t="s">
        <v>523</v>
      </c>
      <c r="E85" s="30" t="s">
        <v>524</v>
      </c>
      <c r="F85" s="27" t="s">
        <v>525</v>
      </c>
      <c r="G85" s="27" t="s">
        <v>526</v>
      </c>
      <c r="H85" s="27" t="s">
        <v>527</v>
      </c>
      <c r="I85" s="27" t="s">
        <v>528</v>
      </c>
      <c r="J85" s="32" t="s">
        <v>536</v>
      </c>
      <c r="K85" s="27" t="s">
        <v>537</v>
      </c>
      <c r="L85" s="27" t="s">
        <v>538</v>
      </c>
      <c r="M85" s="32" t="s">
        <v>44</v>
      </c>
      <c r="N85" s="30" t="s">
        <v>357</v>
      </c>
      <c r="O85" s="50" t="s">
        <v>257</v>
      </c>
      <c r="P85" s="33">
        <v>104608561</v>
      </c>
      <c r="Q85" s="33">
        <f t="shared" si="7"/>
        <v>123068896</v>
      </c>
      <c r="R85" s="43">
        <f t="shared" si="8"/>
        <v>0.84999999512468205</v>
      </c>
      <c r="S85" s="33">
        <f t="shared" si="10"/>
        <v>18460335</v>
      </c>
      <c r="T85" s="347" t="s">
        <v>539</v>
      </c>
      <c r="U85" s="318">
        <v>0.85</v>
      </c>
      <c r="V85" s="327" t="s">
        <v>257</v>
      </c>
      <c r="W85" s="320" t="s">
        <v>540</v>
      </c>
      <c r="X85" s="320" t="s">
        <v>65</v>
      </c>
      <c r="Y85" s="41" t="s">
        <v>50</v>
      </c>
      <c r="Z85" s="30" t="s">
        <v>51</v>
      </c>
      <c r="AA85" s="30" t="s">
        <v>52</v>
      </c>
      <c r="AB85" s="32" t="s">
        <v>51</v>
      </c>
      <c r="AC85" s="27" t="s">
        <v>541</v>
      </c>
      <c r="AD85" s="32" t="s">
        <v>51</v>
      </c>
      <c r="AE85" s="45">
        <v>45106</v>
      </c>
      <c r="AF85" s="45">
        <v>45180</v>
      </c>
      <c r="AG85" s="45">
        <v>45825</v>
      </c>
      <c r="AH85" s="45">
        <v>45909</v>
      </c>
      <c r="AI85" s="45" t="s">
        <v>56</v>
      </c>
    </row>
    <row r="86" spans="1:35" s="1" customFormat="1" ht="11.5" customHeight="1">
      <c r="A86" s="30">
        <v>2</v>
      </c>
      <c r="B86" s="304" t="s">
        <v>542</v>
      </c>
      <c r="C86" s="27" t="s">
        <v>543</v>
      </c>
      <c r="D86" s="384" t="s">
        <v>544</v>
      </c>
      <c r="E86" s="30" t="s">
        <v>545</v>
      </c>
      <c r="F86" s="27" t="s">
        <v>546</v>
      </c>
      <c r="G86" s="27" t="s">
        <v>547</v>
      </c>
      <c r="H86" s="27" t="s">
        <v>548</v>
      </c>
      <c r="I86" s="27"/>
      <c r="J86" s="32" t="s">
        <v>549</v>
      </c>
      <c r="K86" s="27" t="s">
        <v>44</v>
      </c>
      <c r="L86" s="27"/>
      <c r="M86" s="32" t="s">
        <v>44</v>
      </c>
      <c r="N86" s="30" t="s">
        <v>45</v>
      </c>
      <c r="O86" s="50" t="s">
        <v>135</v>
      </c>
      <c r="P86" s="33">
        <v>54884514</v>
      </c>
      <c r="Q86" s="33">
        <f t="shared" si="7"/>
        <v>64570017</v>
      </c>
      <c r="R86" s="43">
        <f t="shared" si="8"/>
        <v>0.84999999303082108</v>
      </c>
      <c r="S86" s="33">
        <f t="shared" si="10"/>
        <v>9685503</v>
      </c>
      <c r="T86" s="358" t="s">
        <v>550</v>
      </c>
      <c r="U86" s="318">
        <v>0.85</v>
      </c>
      <c r="V86" s="327" t="s">
        <v>135</v>
      </c>
      <c r="W86" s="320" t="s">
        <v>551</v>
      </c>
      <c r="X86" s="320" t="s">
        <v>65</v>
      </c>
      <c r="Y86" s="41" t="s">
        <v>50</v>
      </c>
      <c r="Z86" s="30" t="s">
        <v>51</v>
      </c>
      <c r="AA86" s="30" t="s">
        <v>63</v>
      </c>
      <c r="AB86" s="32" t="s">
        <v>51</v>
      </c>
      <c r="AC86" s="27" t="s">
        <v>552</v>
      </c>
      <c r="AD86" s="32" t="s">
        <v>51</v>
      </c>
      <c r="AE86" s="45">
        <v>45562</v>
      </c>
      <c r="AF86" s="46">
        <v>45625</v>
      </c>
      <c r="AG86" s="45">
        <v>45464</v>
      </c>
      <c r="AH86" s="45">
        <v>45622</v>
      </c>
      <c r="AI86" s="45" t="s">
        <v>56</v>
      </c>
    </row>
    <row r="87" spans="1:35" s="1" customFormat="1" ht="11.5" customHeight="1">
      <c r="A87" s="30">
        <v>2</v>
      </c>
      <c r="B87" s="304" t="s">
        <v>553</v>
      </c>
      <c r="C87" s="27" t="s">
        <v>554</v>
      </c>
      <c r="D87" s="384" t="s">
        <v>555</v>
      </c>
      <c r="E87" s="30" t="s">
        <v>556</v>
      </c>
      <c r="F87" s="27" t="s">
        <v>557</v>
      </c>
      <c r="G87" s="27" t="s">
        <v>558</v>
      </c>
      <c r="H87" s="27" t="s">
        <v>559</v>
      </c>
      <c r="I87" s="27" t="s">
        <v>355</v>
      </c>
      <c r="J87" s="32" t="s">
        <v>560</v>
      </c>
      <c r="K87" s="27" t="s">
        <v>352</v>
      </c>
      <c r="L87" s="27" t="s">
        <v>561</v>
      </c>
      <c r="M87" s="32" t="s">
        <v>44</v>
      </c>
      <c r="N87" s="30" t="s">
        <v>45</v>
      </c>
      <c r="O87" s="50" t="s">
        <v>309</v>
      </c>
      <c r="P87" s="33">
        <v>4000000</v>
      </c>
      <c r="Q87" s="33">
        <f t="shared" ref="Q87:Q118" si="11">P87+S87</f>
        <v>4705883</v>
      </c>
      <c r="R87" s="43">
        <f t="shared" ref="R87:R118" si="12">P87/Q87</f>
        <v>0.84999988312501606</v>
      </c>
      <c r="S87" s="33">
        <f t="shared" si="10"/>
        <v>705883</v>
      </c>
      <c r="T87" s="347" t="s">
        <v>562</v>
      </c>
      <c r="U87" s="318">
        <v>0.85</v>
      </c>
      <c r="V87" s="327" t="s">
        <v>309</v>
      </c>
      <c r="W87" s="320" t="s">
        <v>563</v>
      </c>
      <c r="X87" s="321" t="s">
        <v>65</v>
      </c>
      <c r="Y87" s="41" t="s">
        <v>50</v>
      </c>
      <c r="Z87" s="30" t="s">
        <v>51</v>
      </c>
      <c r="AA87" s="30" t="s">
        <v>63</v>
      </c>
      <c r="AB87" s="32" t="s">
        <v>51</v>
      </c>
      <c r="AC87" s="27" t="s">
        <v>564</v>
      </c>
      <c r="AD87" s="32" t="s">
        <v>51</v>
      </c>
      <c r="AE87" s="37" t="s">
        <v>416</v>
      </c>
      <c r="AF87" s="37" t="s">
        <v>416</v>
      </c>
      <c r="AG87" s="46">
        <v>45943</v>
      </c>
      <c r="AH87" s="362">
        <v>46147</v>
      </c>
      <c r="AI87" s="45">
        <v>46171</v>
      </c>
    </row>
    <row r="88" spans="1:35" s="1" customFormat="1" ht="11.5" customHeight="1">
      <c r="A88" s="30">
        <v>2</v>
      </c>
      <c r="B88" s="304" t="s">
        <v>553</v>
      </c>
      <c r="C88" s="27" t="s">
        <v>554</v>
      </c>
      <c r="D88" s="384" t="s">
        <v>555</v>
      </c>
      <c r="E88" s="30" t="s">
        <v>556</v>
      </c>
      <c r="F88" s="27" t="s">
        <v>557</v>
      </c>
      <c r="G88" s="27" t="s">
        <v>558</v>
      </c>
      <c r="H88" s="53" t="s">
        <v>559</v>
      </c>
      <c r="I88" s="27" t="s">
        <v>565</v>
      </c>
      <c r="J88" s="32" t="s">
        <v>566</v>
      </c>
      <c r="K88" s="27" t="s">
        <v>567</v>
      </c>
      <c r="L88" s="27" t="s">
        <v>568</v>
      </c>
      <c r="M88" s="32" t="s">
        <v>44</v>
      </c>
      <c r="N88" s="30" t="s">
        <v>45</v>
      </c>
      <c r="O88" s="50" t="s">
        <v>309</v>
      </c>
      <c r="P88" s="33">
        <v>31000000</v>
      </c>
      <c r="Q88" s="33">
        <f t="shared" si="11"/>
        <v>36470589</v>
      </c>
      <c r="R88" s="43">
        <f t="shared" si="12"/>
        <v>0.84999998217741968</v>
      </c>
      <c r="S88" s="33">
        <f t="shared" si="10"/>
        <v>5470589</v>
      </c>
      <c r="T88" s="347" t="s">
        <v>569</v>
      </c>
      <c r="U88" s="318">
        <v>0.85</v>
      </c>
      <c r="V88" s="327" t="s">
        <v>309</v>
      </c>
      <c r="W88" s="323" t="s">
        <v>570</v>
      </c>
      <c r="X88" s="321" t="s">
        <v>65</v>
      </c>
      <c r="Y88" s="396" t="s">
        <v>50</v>
      </c>
      <c r="Z88" s="31" t="s">
        <v>51</v>
      </c>
      <c r="AA88" s="31" t="s">
        <v>63</v>
      </c>
      <c r="AB88" s="31" t="s">
        <v>51</v>
      </c>
      <c r="AC88" s="27" t="s">
        <v>571</v>
      </c>
      <c r="AD88" s="32" t="s">
        <v>51</v>
      </c>
      <c r="AE88" s="37" t="s">
        <v>416</v>
      </c>
      <c r="AF88" s="37" t="s">
        <v>416</v>
      </c>
      <c r="AG88" s="46">
        <v>45944</v>
      </c>
      <c r="AH88" s="362">
        <v>46147</v>
      </c>
      <c r="AI88" s="62">
        <v>46171</v>
      </c>
    </row>
    <row r="89" spans="1:35" s="1" customFormat="1" ht="11.5" customHeight="1">
      <c r="A89" s="30">
        <v>3</v>
      </c>
      <c r="B89" s="304" t="s">
        <v>572</v>
      </c>
      <c r="C89" s="27" t="s">
        <v>573</v>
      </c>
      <c r="D89" s="384" t="s">
        <v>574</v>
      </c>
      <c r="E89" s="30" t="s">
        <v>575</v>
      </c>
      <c r="F89" s="63" t="s">
        <v>576</v>
      </c>
      <c r="G89" s="27" t="s">
        <v>577</v>
      </c>
      <c r="H89" s="27" t="s">
        <v>578</v>
      </c>
      <c r="I89" s="27" t="s">
        <v>579</v>
      </c>
      <c r="J89" s="386" t="s">
        <v>580</v>
      </c>
      <c r="K89" s="27" t="s">
        <v>581</v>
      </c>
      <c r="L89" s="27" t="s">
        <v>1795</v>
      </c>
      <c r="M89" s="32">
        <v>1</v>
      </c>
      <c r="N89" s="30" t="s">
        <v>357</v>
      </c>
      <c r="O89" s="50" t="s">
        <v>257</v>
      </c>
      <c r="P89" s="33">
        <v>100860345</v>
      </c>
      <c r="Q89" s="33">
        <f t="shared" si="11"/>
        <v>118659230</v>
      </c>
      <c r="R89" s="43">
        <f t="shared" si="12"/>
        <v>0.84999999578625274</v>
      </c>
      <c r="S89" s="33">
        <f t="shared" si="10"/>
        <v>17798885</v>
      </c>
      <c r="T89" s="359" t="s">
        <v>582</v>
      </c>
      <c r="U89" s="318">
        <v>0.85</v>
      </c>
      <c r="V89" s="327" t="s">
        <v>257</v>
      </c>
      <c r="W89" s="320" t="s">
        <v>583</v>
      </c>
      <c r="X89" s="320" t="s">
        <v>65</v>
      </c>
      <c r="Y89" s="41" t="s">
        <v>50</v>
      </c>
      <c r="Z89" s="30" t="s">
        <v>51</v>
      </c>
      <c r="AA89" s="30" t="s">
        <v>52</v>
      </c>
      <c r="AB89" s="32" t="s">
        <v>51</v>
      </c>
      <c r="AC89" s="27" t="s">
        <v>584</v>
      </c>
      <c r="AD89" s="47" t="s">
        <v>54</v>
      </c>
      <c r="AE89" s="45">
        <v>45106</v>
      </c>
      <c r="AF89" s="46">
        <v>45470</v>
      </c>
      <c r="AG89" s="46">
        <v>45876</v>
      </c>
      <c r="AH89" s="45">
        <v>45937</v>
      </c>
      <c r="AI89" s="45">
        <v>45964</v>
      </c>
    </row>
    <row r="90" spans="1:35" s="1" customFormat="1" ht="11.5" customHeight="1">
      <c r="A90" s="30">
        <v>3</v>
      </c>
      <c r="B90" s="304" t="s">
        <v>572</v>
      </c>
      <c r="C90" s="27" t="s">
        <v>573</v>
      </c>
      <c r="D90" s="384" t="s">
        <v>574</v>
      </c>
      <c r="E90" s="30" t="s">
        <v>575</v>
      </c>
      <c r="F90" s="63" t="s">
        <v>576</v>
      </c>
      <c r="G90" s="27" t="s">
        <v>577</v>
      </c>
      <c r="H90" s="27" t="s">
        <v>578</v>
      </c>
      <c r="I90" s="27" t="s">
        <v>579</v>
      </c>
      <c r="J90" s="42" t="s">
        <v>585</v>
      </c>
      <c r="K90" s="27" t="s">
        <v>586</v>
      </c>
      <c r="L90" s="27" t="s">
        <v>587</v>
      </c>
      <c r="M90" s="32">
        <v>1</v>
      </c>
      <c r="N90" s="30" t="s">
        <v>357</v>
      </c>
      <c r="O90" s="50" t="s">
        <v>257</v>
      </c>
      <c r="P90" s="33">
        <v>56077253</v>
      </c>
      <c r="Q90" s="33">
        <f t="shared" si="11"/>
        <v>65973240</v>
      </c>
      <c r="R90" s="43">
        <f t="shared" si="12"/>
        <v>0.84999998484233907</v>
      </c>
      <c r="S90" s="33">
        <f>ROUNDUP((P90/0.85)*0.15,0)+1</f>
        <v>9895987</v>
      </c>
      <c r="T90" s="347" t="s">
        <v>588</v>
      </c>
      <c r="U90" s="318">
        <v>0.85</v>
      </c>
      <c r="V90" s="327" t="s">
        <v>257</v>
      </c>
      <c r="W90" s="320" t="s">
        <v>589</v>
      </c>
      <c r="X90" s="320" t="s">
        <v>65</v>
      </c>
      <c r="Y90" s="41" t="s">
        <v>50</v>
      </c>
      <c r="Z90" s="30" t="s">
        <v>51</v>
      </c>
      <c r="AA90" s="30" t="s">
        <v>52</v>
      </c>
      <c r="AB90" s="32" t="s">
        <v>51</v>
      </c>
      <c r="AC90" s="27" t="s">
        <v>586</v>
      </c>
      <c r="AD90" s="32" t="s">
        <v>51</v>
      </c>
      <c r="AE90" s="45">
        <v>45438</v>
      </c>
      <c r="AF90" s="45">
        <v>45517</v>
      </c>
      <c r="AG90" s="45">
        <v>45513</v>
      </c>
      <c r="AH90" s="45">
        <v>45608</v>
      </c>
      <c r="AI90" s="45" t="s">
        <v>56</v>
      </c>
    </row>
    <row r="91" spans="1:35" s="1" customFormat="1" ht="11.5" customHeight="1">
      <c r="A91" s="30">
        <v>3</v>
      </c>
      <c r="B91" s="304" t="s">
        <v>572</v>
      </c>
      <c r="C91" s="27" t="s">
        <v>573</v>
      </c>
      <c r="D91" s="384" t="s">
        <v>574</v>
      </c>
      <c r="E91" s="30" t="s">
        <v>575</v>
      </c>
      <c r="F91" s="63" t="s">
        <v>576</v>
      </c>
      <c r="G91" s="27" t="s">
        <v>577</v>
      </c>
      <c r="H91" s="27" t="s">
        <v>578</v>
      </c>
      <c r="I91" s="27" t="s">
        <v>579</v>
      </c>
      <c r="J91" s="42" t="s">
        <v>590</v>
      </c>
      <c r="K91" s="27" t="s">
        <v>591</v>
      </c>
      <c r="L91" s="27" t="s">
        <v>592</v>
      </c>
      <c r="M91" s="32">
        <v>1</v>
      </c>
      <c r="N91" s="30" t="s">
        <v>357</v>
      </c>
      <c r="O91" s="50" t="s">
        <v>257</v>
      </c>
      <c r="P91" s="33">
        <v>52395743</v>
      </c>
      <c r="Q91" s="33">
        <f t="shared" si="11"/>
        <v>61642051</v>
      </c>
      <c r="R91" s="43">
        <f t="shared" si="12"/>
        <v>0.84999999432205786</v>
      </c>
      <c r="S91" s="33">
        <f>ROUNDUP((P91/0.85)*0.15,0)</f>
        <v>9246308</v>
      </c>
      <c r="T91" s="347" t="s">
        <v>593</v>
      </c>
      <c r="U91" s="318">
        <v>0.85</v>
      </c>
      <c r="V91" s="327" t="s">
        <v>257</v>
      </c>
      <c r="W91" s="320" t="s">
        <v>583</v>
      </c>
      <c r="X91" s="320" t="s">
        <v>65</v>
      </c>
      <c r="Y91" s="41" t="s">
        <v>50</v>
      </c>
      <c r="Z91" s="30" t="s">
        <v>51</v>
      </c>
      <c r="AA91" s="30" t="s">
        <v>52</v>
      </c>
      <c r="AB91" s="32" t="s">
        <v>51</v>
      </c>
      <c r="AC91" s="27" t="s">
        <v>594</v>
      </c>
      <c r="AD91" s="32" t="s">
        <v>51</v>
      </c>
      <c r="AE91" s="45">
        <v>45106</v>
      </c>
      <c r="AF91" s="46">
        <v>45470</v>
      </c>
      <c r="AG91" s="46">
        <v>45163</v>
      </c>
      <c r="AH91" s="45">
        <v>45496</v>
      </c>
      <c r="AI91" s="45" t="s">
        <v>56</v>
      </c>
    </row>
    <row r="92" spans="1:35" s="1" customFormat="1" ht="11.5" customHeight="1">
      <c r="A92" s="30">
        <v>3</v>
      </c>
      <c r="B92" s="304" t="s">
        <v>572</v>
      </c>
      <c r="C92" s="27" t="s">
        <v>573</v>
      </c>
      <c r="D92" s="384" t="s">
        <v>574</v>
      </c>
      <c r="E92" s="30" t="s">
        <v>575</v>
      </c>
      <c r="F92" s="63" t="s">
        <v>576</v>
      </c>
      <c r="G92" s="27" t="s">
        <v>577</v>
      </c>
      <c r="H92" s="27" t="s">
        <v>578</v>
      </c>
      <c r="I92" s="27" t="s">
        <v>579</v>
      </c>
      <c r="J92" s="42" t="s">
        <v>595</v>
      </c>
      <c r="K92" s="27" t="s">
        <v>596</v>
      </c>
      <c r="L92" s="27" t="s">
        <v>597</v>
      </c>
      <c r="M92" s="32" t="s">
        <v>44</v>
      </c>
      <c r="N92" s="30" t="s">
        <v>357</v>
      </c>
      <c r="O92" s="50" t="s">
        <v>257</v>
      </c>
      <c r="P92" s="33">
        <v>71483894</v>
      </c>
      <c r="Q92" s="33">
        <f t="shared" si="11"/>
        <v>84098699</v>
      </c>
      <c r="R92" s="43">
        <f t="shared" si="12"/>
        <v>0.84999999821638139</v>
      </c>
      <c r="S92" s="33">
        <f>ROUNDUP((P92/0.85)*0.15,0)</f>
        <v>12614805</v>
      </c>
      <c r="T92" s="347" t="s">
        <v>598</v>
      </c>
      <c r="U92" s="318">
        <v>0.85</v>
      </c>
      <c r="V92" s="327" t="s">
        <v>257</v>
      </c>
      <c r="W92" s="320" t="s">
        <v>599</v>
      </c>
      <c r="X92" s="320" t="s">
        <v>600</v>
      </c>
      <c r="Y92" s="41" t="s">
        <v>50</v>
      </c>
      <c r="Z92" s="30" t="s">
        <v>51</v>
      </c>
      <c r="AA92" s="30" t="s">
        <v>52</v>
      </c>
      <c r="AB92" s="32" t="s">
        <v>51</v>
      </c>
      <c r="AC92" s="27" t="s">
        <v>601</v>
      </c>
      <c r="AD92" s="32" t="s">
        <v>51</v>
      </c>
      <c r="AE92" s="45">
        <v>45072</v>
      </c>
      <c r="AF92" s="45">
        <v>45118</v>
      </c>
      <c r="AG92" s="46">
        <v>45216</v>
      </c>
      <c r="AH92" s="45">
        <v>45496</v>
      </c>
      <c r="AI92" s="45" t="s">
        <v>56</v>
      </c>
    </row>
    <row r="93" spans="1:35" s="1" customFormat="1" ht="11.5" customHeight="1">
      <c r="A93" s="30">
        <v>3</v>
      </c>
      <c r="B93" s="304" t="s">
        <v>572</v>
      </c>
      <c r="C93" s="27" t="s">
        <v>573</v>
      </c>
      <c r="D93" s="384" t="s">
        <v>574</v>
      </c>
      <c r="E93" s="30" t="s">
        <v>575</v>
      </c>
      <c r="F93" s="63" t="s">
        <v>576</v>
      </c>
      <c r="G93" s="27" t="s">
        <v>577</v>
      </c>
      <c r="H93" s="27" t="s">
        <v>578</v>
      </c>
      <c r="I93" s="27" t="s">
        <v>579</v>
      </c>
      <c r="J93" s="42" t="s">
        <v>602</v>
      </c>
      <c r="K93" s="27" t="s">
        <v>603</v>
      </c>
      <c r="L93" s="27" t="s">
        <v>604</v>
      </c>
      <c r="M93" s="32" t="s">
        <v>44</v>
      </c>
      <c r="N93" s="30" t="s">
        <v>357</v>
      </c>
      <c r="O93" s="50" t="s">
        <v>257</v>
      </c>
      <c r="P93" s="33">
        <v>16093145</v>
      </c>
      <c r="Q93" s="33">
        <f t="shared" si="11"/>
        <v>18933112</v>
      </c>
      <c r="R93" s="43">
        <f t="shared" si="12"/>
        <v>0.84999998943649624</v>
      </c>
      <c r="S93" s="33">
        <f>ROUNDUP((P93/0.85)*0.15,0)</f>
        <v>2839967</v>
      </c>
      <c r="T93" s="357" t="s">
        <v>605</v>
      </c>
      <c r="U93" s="318">
        <v>0.85</v>
      </c>
      <c r="V93" s="327" t="s">
        <v>257</v>
      </c>
      <c r="W93" s="320" t="s">
        <v>462</v>
      </c>
      <c r="X93" s="320" t="s">
        <v>65</v>
      </c>
      <c r="Y93" s="41" t="s">
        <v>50</v>
      </c>
      <c r="Z93" s="30" t="s">
        <v>51</v>
      </c>
      <c r="AA93" s="30" t="s">
        <v>52</v>
      </c>
      <c r="AB93" s="32" t="s">
        <v>51</v>
      </c>
      <c r="AC93" s="27" t="s">
        <v>606</v>
      </c>
      <c r="AD93" s="32" t="s">
        <v>51</v>
      </c>
      <c r="AE93" s="45">
        <v>45687</v>
      </c>
      <c r="AF93" s="45">
        <v>45789</v>
      </c>
      <c r="AG93" s="45">
        <v>45758</v>
      </c>
      <c r="AH93" s="45">
        <v>45888</v>
      </c>
      <c r="AI93" s="45" t="s">
        <v>56</v>
      </c>
    </row>
    <row r="94" spans="1:35" s="1" customFormat="1" ht="11.5" customHeight="1">
      <c r="A94" s="30">
        <v>3</v>
      </c>
      <c r="B94" s="304" t="s">
        <v>572</v>
      </c>
      <c r="C94" s="27" t="s">
        <v>573</v>
      </c>
      <c r="D94" s="384" t="s">
        <v>574</v>
      </c>
      <c r="E94" s="30" t="s">
        <v>575</v>
      </c>
      <c r="F94" s="63" t="s">
        <v>576</v>
      </c>
      <c r="G94" s="27" t="s">
        <v>577</v>
      </c>
      <c r="H94" s="27" t="s">
        <v>578</v>
      </c>
      <c r="I94" s="27" t="s">
        <v>579</v>
      </c>
      <c r="J94" s="42" t="s">
        <v>607</v>
      </c>
      <c r="K94" s="27" t="s">
        <v>608</v>
      </c>
      <c r="L94" s="27" t="s">
        <v>609</v>
      </c>
      <c r="M94" s="32">
        <v>1</v>
      </c>
      <c r="N94" s="30" t="s">
        <v>357</v>
      </c>
      <c r="O94" s="50" t="s">
        <v>257</v>
      </c>
      <c r="P94" s="33">
        <v>8113999</v>
      </c>
      <c r="Q94" s="33">
        <f t="shared" si="11"/>
        <v>9545882</v>
      </c>
      <c r="R94" s="43">
        <f t="shared" si="12"/>
        <v>0.8499999266699505</v>
      </c>
      <c r="S94" s="33">
        <f>ROUNDUP((P94/0.85)*0.15,0)</f>
        <v>1431883</v>
      </c>
      <c r="T94" s="347" t="s">
        <v>610</v>
      </c>
      <c r="U94" s="318">
        <v>0.85</v>
      </c>
      <c r="V94" s="327" t="s">
        <v>257</v>
      </c>
      <c r="W94" s="320" t="s">
        <v>611</v>
      </c>
      <c r="X94" s="320" t="s">
        <v>65</v>
      </c>
      <c r="Y94" s="41" t="s">
        <v>50</v>
      </c>
      <c r="Z94" s="30" t="s">
        <v>51</v>
      </c>
      <c r="AA94" s="32" t="s">
        <v>63</v>
      </c>
      <c r="AB94" s="32" t="s">
        <v>51</v>
      </c>
      <c r="AC94" s="27" t="s">
        <v>612</v>
      </c>
      <c r="AD94" s="32" t="s">
        <v>51</v>
      </c>
      <c r="AE94" s="45">
        <v>45379</v>
      </c>
      <c r="AF94" s="45">
        <v>45433</v>
      </c>
      <c r="AG94" s="45">
        <v>45408</v>
      </c>
      <c r="AH94" s="45">
        <v>45517</v>
      </c>
      <c r="AI94" s="45" t="s">
        <v>56</v>
      </c>
    </row>
    <row r="95" spans="1:35" s="1" customFormat="1" ht="11.5" customHeight="1">
      <c r="A95" s="30">
        <v>3</v>
      </c>
      <c r="B95" s="304" t="s">
        <v>572</v>
      </c>
      <c r="C95" s="27" t="s">
        <v>573</v>
      </c>
      <c r="D95" s="384" t="s">
        <v>574</v>
      </c>
      <c r="E95" s="30" t="s">
        <v>575</v>
      </c>
      <c r="F95" s="63" t="s">
        <v>576</v>
      </c>
      <c r="G95" s="27" t="s">
        <v>577</v>
      </c>
      <c r="H95" s="27" t="s">
        <v>578</v>
      </c>
      <c r="I95" s="27" t="s">
        <v>579</v>
      </c>
      <c r="J95" s="42" t="s">
        <v>613</v>
      </c>
      <c r="K95" s="27" t="s">
        <v>614</v>
      </c>
      <c r="L95" s="27" t="s">
        <v>615</v>
      </c>
      <c r="M95" s="32" t="s">
        <v>44</v>
      </c>
      <c r="N95" s="30" t="s">
        <v>357</v>
      </c>
      <c r="O95" s="50" t="s">
        <v>616</v>
      </c>
      <c r="P95" s="33">
        <v>32686570</v>
      </c>
      <c r="Q95" s="33">
        <f t="shared" si="11"/>
        <v>38454791</v>
      </c>
      <c r="R95" s="43">
        <f t="shared" si="12"/>
        <v>0.84999993888927905</v>
      </c>
      <c r="S95" s="33">
        <f>ROUNDUP((P95/0.85)*0.15,0)+2</f>
        <v>5768221</v>
      </c>
      <c r="T95" s="341" t="s">
        <v>617</v>
      </c>
      <c r="U95" s="318">
        <v>0.85</v>
      </c>
      <c r="V95" s="327" t="s">
        <v>616</v>
      </c>
      <c r="W95" s="320" t="s">
        <v>341</v>
      </c>
      <c r="X95" s="320" t="s">
        <v>65</v>
      </c>
      <c r="Y95" s="41" t="s">
        <v>50</v>
      </c>
      <c r="Z95" s="30" t="s">
        <v>51</v>
      </c>
      <c r="AA95" s="30" t="s">
        <v>52</v>
      </c>
      <c r="AB95" s="32" t="s">
        <v>51</v>
      </c>
      <c r="AC95" s="27" t="s">
        <v>618</v>
      </c>
      <c r="AD95" s="32" t="s">
        <v>51</v>
      </c>
      <c r="AE95" s="47" t="s">
        <v>327</v>
      </c>
      <c r="AF95" s="47" t="s">
        <v>327</v>
      </c>
      <c r="AG95" s="45" t="s">
        <v>55</v>
      </c>
      <c r="AH95" s="46">
        <v>45377</v>
      </c>
      <c r="AI95" s="45" t="s">
        <v>56</v>
      </c>
    </row>
    <row r="96" spans="1:35" s="1" customFormat="1" ht="11.5" customHeight="1">
      <c r="A96" s="30">
        <v>3</v>
      </c>
      <c r="B96" s="304" t="s">
        <v>619</v>
      </c>
      <c r="C96" s="27" t="s">
        <v>620</v>
      </c>
      <c r="D96" s="384" t="s">
        <v>621</v>
      </c>
      <c r="E96" s="30" t="s">
        <v>622</v>
      </c>
      <c r="F96" s="63" t="s">
        <v>623</v>
      </c>
      <c r="G96" s="27" t="s">
        <v>624</v>
      </c>
      <c r="H96" s="27" t="s">
        <v>620</v>
      </c>
      <c r="I96" s="27" t="s">
        <v>625</v>
      </c>
      <c r="J96" s="42" t="s">
        <v>626</v>
      </c>
      <c r="K96" s="27" t="s">
        <v>627</v>
      </c>
      <c r="L96" s="27" t="s">
        <v>1796</v>
      </c>
      <c r="M96" s="32" t="s">
        <v>44</v>
      </c>
      <c r="N96" s="30" t="s">
        <v>45</v>
      </c>
      <c r="O96" s="50" t="s">
        <v>257</v>
      </c>
      <c r="P96" s="42">
        <v>1954863</v>
      </c>
      <c r="Q96" s="33">
        <f t="shared" si="11"/>
        <v>2299839</v>
      </c>
      <c r="R96" s="43">
        <f t="shared" si="12"/>
        <v>0.84999993477804314</v>
      </c>
      <c r="S96" s="33">
        <f>ROUNDUP((P96/0.85)*0.15,0)</f>
        <v>344976</v>
      </c>
      <c r="T96" s="360" t="s">
        <v>628</v>
      </c>
      <c r="U96" s="318">
        <v>0.85</v>
      </c>
      <c r="V96" s="324" t="s">
        <v>257</v>
      </c>
      <c r="W96" s="320" t="s">
        <v>629</v>
      </c>
      <c r="X96" s="325" t="s">
        <v>65</v>
      </c>
      <c r="Y96" s="41" t="s">
        <v>50</v>
      </c>
      <c r="Z96" s="30" t="s">
        <v>51</v>
      </c>
      <c r="AA96" s="30" t="s">
        <v>52</v>
      </c>
      <c r="AB96" s="32" t="s">
        <v>51</v>
      </c>
      <c r="AC96" s="27" t="s">
        <v>630</v>
      </c>
      <c r="AD96" s="32" t="s">
        <v>51</v>
      </c>
      <c r="AE96" s="37" t="s">
        <v>416</v>
      </c>
      <c r="AF96" s="37" t="s">
        <v>416</v>
      </c>
      <c r="AG96" s="45">
        <v>45918</v>
      </c>
      <c r="AH96" s="46">
        <v>46007</v>
      </c>
      <c r="AI96" s="45" t="s">
        <v>56</v>
      </c>
    </row>
    <row r="97" spans="1:35" s="1" customFormat="1" ht="11.5" customHeight="1">
      <c r="A97" s="30">
        <v>3</v>
      </c>
      <c r="B97" s="304" t="s">
        <v>619</v>
      </c>
      <c r="C97" s="27" t="s">
        <v>620</v>
      </c>
      <c r="D97" s="384" t="s">
        <v>621</v>
      </c>
      <c r="E97" s="30" t="s">
        <v>622</v>
      </c>
      <c r="F97" s="63" t="s">
        <v>623</v>
      </c>
      <c r="G97" s="27" t="s">
        <v>624</v>
      </c>
      <c r="H97" s="27" t="s">
        <v>620</v>
      </c>
      <c r="I97" s="27" t="s">
        <v>625</v>
      </c>
      <c r="J97" s="32" t="s">
        <v>631</v>
      </c>
      <c r="K97" s="27" t="s">
        <v>632</v>
      </c>
      <c r="L97" s="27" t="s">
        <v>1797</v>
      </c>
      <c r="M97" s="32" t="s">
        <v>44</v>
      </c>
      <c r="N97" s="30" t="s">
        <v>45</v>
      </c>
      <c r="O97" s="50" t="s">
        <v>257</v>
      </c>
      <c r="P97" s="33">
        <v>4323627</v>
      </c>
      <c r="Q97" s="33">
        <f t="shared" si="11"/>
        <v>5086621</v>
      </c>
      <c r="R97" s="43">
        <f t="shared" si="12"/>
        <v>0.84999983289496106</v>
      </c>
      <c r="S97" s="33">
        <f>ROUNDUP((P97/0.85)*0.15,0)+1</f>
        <v>762994</v>
      </c>
      <c r="T97" s="360" t="s">
        <v>633</v>
      </c>
      <c r="U97" s="318">
        <v>0.85</v>
      </c>
      <c r="V97" s="327" t="s">
        <v>257</v>
      </c>
      <c r="W97" s="320" t="s">
        <v>634</v>
      </c>
      <c r="X97" s="320" t="s">
        <v>65</v>
      </c>
      <c r="Y97" s="41" t="s">
        <v>50</v>
      </c>
      <c r="Z97" s="30" t="s">
        <v>51</v>
      </c>
      <c r="AA97" s="30" t="s">
        <v>52</v>
      </c>
      <c r="AB97" s="32" t="s">
        <v>51</v>
      </c>
      <c r="AC97" s="27" t="s">
        <v>635</v>
      </c>
      <c r="AD97" s="32" t="s">
        <v>51</v>
      </c>
      <c r="AE97" s="37" t="s">
        <v>416</v>
      </c>
      <c r="AF97" s="37" t="s">
        <v>416</v>
      </c>
      <c r="AG97" s="45">
        <v>45764</v>
      </c>
      <c r="AH97" s="46">
        <v>45846</v>
      </c>
      <c r="AI97" s="45" t="s">
        <v>56</v>
      </c>
    </row>
    <row r="98" spans="1:35" s="1" customFormat="1" ht="10.4" customHeight="1">
      <c r="A98" s="30">
        <v>3</v>
      </c>
      <c r="B98" s="304" t="s">
        <v>619</v>
      </c>
      <c r="C98" s="27" t="s">
        <v>620</v>
      </c>
      <c r="D98" s="384" t="s">
        <v>621</v>
      </c>
      <c r="E98" s="30" t="s">
        <v>622</v>
      </c>
      <c r="F98" s="63" t="s">
        <v>623</v>
      </c>
      <c r="G98" s="27" t="s">
        <v>624</v>
      </c>
      <c r="H98" s="27" t="s">
        <v>620</v>
      </c>
      <c r="I98" s="27" t="s">
        <v>625</v>
      </c>
      <c r="J98" s="32" t="s">
        <v>636</v>
      </c>
      <c r="K98" s="27" t="s">
        <v>637</v>
      </c>
      <c r="L98" s="27" t="s">
        <v>1798</v>
      </c>
      <c r="M98" s="32" t="s">
        <v>44</v>
      </c>
      <c r="N98" s="30" t="s">
        <v>45</v>
      </c>
      <c r="O98" s="50" t="s">
        <v>237</v>
      </c>
      <c r="P98" s="33">
        <v>33305324</v>
      </c>
      <c r="Q98" s="33">
        <f t="shared" si="11"/>
        <v>39182735</v>
      </c>
      <c r="R98" s="43">
        <f t="shared" si="12"/>
        <v>0.84999998085891659</v>
      </c>
      <c r="S98" s="33">
        <f>ROUNDUP((P98/0.85)*0.15,0)</f>
        <v>5877411</v>
      </c>
      <c r="T98" s="360" t="s">
        <v>638</v>
      </c>
      <c r="U98" s="318">
        <v>0.85</v>
      </c>
      <c r="V98" s="327" t="s">
        <v>237</v>
      </c>
      <c r="W98" s="320" t="s">
        <v>639</v>
      </c>
      <c r="X98" s="325" t="s">
        <v>640</v>
      </c>
      <c r="Y98" s="41" t="s">
        <v>50</v>
      </c>
      <c r="Z98" s="30" t="s">
        <v>51</v>
      </c>
      <c r="AA98" s="30" t="s">
        <v>52</v>
      </c>
      <c r="AB98" s="32" t="s">
        <v>51</v>
      </c>
      <c r="AC98" s="27" t="s">
        <v>641</v>
      </c>
      <c r="AD98" s="32" t="s">
        <v>51</v>
      </c>
      <c r="AE98" s="37" t="s">
        <v>416</v>
      </c>
      <c r="AF98" s="37" t="s">
        <v>416</v>
      </c>
      <c r="AG98" s="45">
        <v>45730</v>
      </c>
      <c r="AH98" s="45">
        <v>45804</v>
      </c>
      <c r="AI98" s="45">
        <v>45848</v>
      </c>
    </row>
    <row r="99" spans="1:35" s="1" customFormat="1" ht="11.5" customHeight="1">
      <c r="A99" s="30">
        <v>3</v>
      </c>
      <c r="B99" s="304" t="s">
        <v>619</v>
      </c>
      <c r="C99" s="27" t="s">
        <v>620</v>
      </c>
      <c r="D99" s="384" t="s">
        <v>621</v>
      </c>
      <c r="E99" s="30" t="s">
        <v>622</v>
      </c>
      <c r="F99" s="63" t="s">
        <v>623</v>
      </c>
      <c r="G99" s="27" t="s">
        <v>624</v>
      </c>
      <c r="H99" s="27" t="s">
        <v>620</v>
      </c>
      <c r="I99" s="27" t="s">
        <v>625</v>
      </c>
      <c r="J99" s="32" t="s">
        <v>642</v>
      </c>
      <c r="K99" s="27" t="s">
        <v>643</v>
      </c>
      <c r="L99" s="387" t="s">
        <v>644</v>
      </c>
      <c r="M99" s="32" t="s">
        <v>44</v>
      </c>
      <c r="N99" s="30" t="s">
        <v>45</v>
      </c>
      <c r="O99" s="50" t="s">
        <v>237</v>
      </c>
      <c r="P99" s="33">
        <v>13812500</v>
      </c>
      <c r="Q99" s="33">
        <f t="shared" si="11"/>
        <v>16250000</v>
      </c>
      <c r="R99" s="43">
        <f t="shared" si="12"/>
        <v>0.85</v>
      </c>
      <c r="S99" s="33">
        <f>ROUNDUP((P99/0.85)*0.15,0)</f>
        <v>2437500</v>
      </c>
      <c r="T99" s="360" t="s">
        <v>645</v>
      </c>
      <c r="U99" s="318">
        <v>0.85</v>
      </c>
      <c r="V99" s="327" t="s">
        <v>237</v>
      </c>
      <c r="W99" s="320" t="s">
        <v>589</v>
      </c>
      <c r="X99" s="320" t="s">
        <v>65</v>
      </c>
      <c r="Y99" s="50" t="s">
        <v>646</v>
      </c>
      <c r="Z99" s="32" t="s">
        <v>51</v>
      </c>
      <c r="AA99" s="32" t="s">
        <v>52</v>
      </c>
      <c r="AB99" s="32" t="s">
        <v>72</v>
      </c>
      <c r="AC99" s="53" t="s">
        <v>647</v>
      </c>
      <c r="AD99" s="32" t="s">
        <v>51</v>
      </c>
      <c r="AE99" s="37" t="s">
        <v>416</v>
      </c>
      <c r="AF99" s="37" t="s">
        <v>416</v>
      </c>
      <c r="AG99" s="46">
        <v>45722</v>
      </c>
      <c r="AH99" s="46">
        <v>45804</v>
      </c>
      <c r="AI99" s="45" t="s">
        <v>56</v>
      </c>
    </row>
    <row r="100" spans="1:35" s="1" customFormat="1" ht="11.5" customHeight="1">
      <c r="A100" s="30">
        <v>3</v>
      </c>
      <c r="B100" s="304" t="s">
        <v>619</v>
      </c>
      <c r="C100" s="27" t="s">
        <v>620</v>
      </c>
      <c r="D100" s="384" t="s">
        <v>621</v>
      </c>
      <c r="E100" s="30" t="s">
        <v>622</v>
      </c>
      <c r="F100" s="63" t="s">
        <v>623</v>
      </c>
      <c r="G100" s="27" t="s">
        <v>624</v>
      </c>
      <c r="H100" s="27" t="s">
        <v>620</v>
      </c>
      <c r="I100" s="27" t="s">
        <v>625</v>
      </c>
      <c r="J100" s="32" t="s">
        <v>648</v>
      </c>
      <c r="K100" s="27" t="s">
        <v>649</v>
      </c>
      <c r="L100" s="388" t="s">
        <v>650</v>
      </c>
      <c r="M100" s="389" t="s">
        <v>44</v>
      </c>
      <c r="N100" s="30" t="s">
        <v>45</v>
      </c>
      <c r="O100" s="50" t="s">
        <v>387</v>
      </c>
      <c r="P100" s="33">
        <v>24669413</v>
      </c>
      <c r="Q100" s="33">
        <f t="shared" si="11"/>
        <v>29022839</v>
      </c>
      <c r="R100" s="43">
        <f t="shared" si="12"/>
        <v>0.84999999483165656</v>
      </c>
      <c r="S100" s="33">
        <f>ROUNDUP((P100/0.85)*0.15,0)</f>
        <v>4353426</v>
      </c>
      <c r="T100" s="360" t="s">
        <v>651</v>
      </c>
      <c r="U100" s="325">
        <v>0.85</v>
      </c>
      <c r="V100" s="327" t="s">
        <v>387</v>
      </c>
      <c r="W100" s="320" t="s">
        <v>396</v>
      </c>
      <c r="X100" s="320" t="s">
        <v>65</v>
      </c>
      <c r="Y100" s="41" t="s">
        <v>50</v>
      </c>
      <c r="Z100" s="30" t="s">
        <v>51</v>
      </c>
      <c r="AA100" s="32" t="s">
        <v>52</v>
      </c>
      <c r="AB100" s="32" t="s">
        <v>51</v>
      </c>
      <c r="AC100" s="27" t="s">
        <v>652</v>
      </c>
      <c r="AD100" s="32" t="s">
        <v>51</v>
      </c>
      <c r="AE100" s="47" t="s">
        <v>653</v>
      </c>
      <c r="AF100" s="45">
        <v>45772</v>
      </c>
      <c r="AG100" s="45">
        <v>45791</v>
      </c>
      <c r="AH100" s="46">
        <v>45860</v>
      </c>
      <c r="AI100" s="45" t="s">
        <v>56</v>
      </c>
    </row>
    <row r="101" spans="1:35" s="1" customFormat="1" ht="11.15" customHeight="1">
      <c r="A101" s="30">
        <v>3</v>
      </c>
      <c r="B101" s="304" t="s">
        <v>654</v>
      </c>
      <c r="C101" s="27" t="s">
        <v>655</v>
      </c>
      <c r="D101" s="384" t="s">
        <v>656</v>
      </c>
      <c r="E101" s="30" t="s">
        <v>657</v>
      </c>
      <c r="F101" s="63" t="s">
        <v>658</v>
      </c>
      <c r="G101" s="27" t="s">
        <v>659</v>
      </c>
      <c r="H101" s="27" t="s">
        <v>660</v>
      </c>
      <c r="I101" s="27" t="s">
        <v>661</v>
      </c>
      <c r="J101" s="32" t="s">
        <v>662</v>
      </c>
      <c r="K101" s="27" t="s">
        <v>663</v>
      </c>
      <c r="L101" s="27" t="s">
        <v>664</v>
      </c>
      <c r="M101" s="32" t="s">
        <v>44</v>
      </c>
      <c r="N101" s="30" t="s">
        <v>357</v>
      </c>
      <c r="O101" s="50" t="s">
        <v>257</v>
      </c>
      <c r="P101" s="33">
        <v>224550286</v>
      </c>
      <c r="Q101" s="33">
        <f t="shared" si="11"/>
        <v>264176808</v>
      </c>
      <c r="R101" s="43">
        <f t="shared" si="12"/>
        <v>0.84999999697172512</v>
      </c>
      <c r="S101" s="33">
        <f>ROUNDUP((P101/0.85)*0.15,0)</f>
        <v>39626522</v>
      </c>
      <c r="T101" s="360" t="s">
        <v>665</v>
      </c>
      <c r="U101" s="318">
        <v>0.85</v>
      </c>
      <c r="V101" s="327" t="s">
        <v>257</v>
      </c>
      <c r="W101" s="320" t="s">
        <v>666</v>
      </c>
      <c r="X101" s="320" t="s">
        <v>667</v>
      </c>
      <c r="Y101" s="41" t="s">
        <v>50</v>
      </c>
      <c r="Z101" s="30" t="s">
        <v>51</v>
      </c>
      <c r="AA101" s="30" t="s">
        <v>52</v>
      </c>
      <c r="AB101" s="32" t="s">
        <v>51</v>
      </c>
      <c r="AC101" s="27" t="s">
        <v>584</v>
      </c>
      <c r="AD101" s="47" t="s">
        <v>54</v>
      </c>
      <c r="AE101" s="45">
        <v>45106</v>
      </c>
      <c r="AF101" s="46">
        <v>45470</v>
      </c>
      <c r="AG101" s="46">
        <v>45919</v>
      </c>
      <c r="AH101" s="46">
        <v>45937</v>
      </c>
      <c r="AI101" s="45" t="s">
        <v>56</v>
      </c>
    </row>
    <row r="102" spans="1:35" s="1" customFormat="1" ht="11.5" customHeight="1">
      <c r="A102" s="30">
        <v>3</v>
      </c>
      <c r="B102" s="304" t="s">
        <v>654</v>
      </c>
      <c r="C102" s="27" t="s">
        <v>655</v>
      </c>
      <c r="D102" s="384" t="s">
        <v>656</v>
      </c>
      <c r="E102" s="30" t="s">
        <v>657</v>
      </c>
      <c r="F102" s="63" t="s">
        <v>668</v>
      </c>
      <c r="G102" s="27" t="s">
        <v>659</v>
      </c>
      <c r="H102" s="27" t="s">
        <v>660</v>
      </c>
      <c r="I102" s="27" t="s">
        <v>661</v>
      </c>
      <c r="J102" s="32" t="s">
        <v>669</v>
      </c>
      <c r="K102" s="27" t="s">
        <v>670</v>
      </c>
      <c r="L102" s="27" t="s">
        <v>671</v>
      </c>
      <c r="M102" s="32" t="s">
        <v>44</v>
      </c>
      <c r="N102" s="30" t="s">
        <v>357</v>
      </c>
      <c r="O102" s="50" t="s">
        <v>257</v>
      </c>
      <c r="P102" s="33">
        <v>21325092</v>
      </c>
      <c r="Q102" s="33">
        <f t="shared" si="11"/>
        <v>25088344</v>
      </c>
      <c r="R102" s="43">
        <f t="shared" si="12"/>
        <v>0.84999998405634103</v>
      </c>
      <c r="S102" s="33">
        <f>ROUNDUP((P102/0.85)*0.15,0)</f>
        <v>3763252</v>
      </c>
      <c r="T102" s="360" t="s">
        <v>672</v>
      </c>
      <c r="U102" s="318">
        <v>0.85</v>
      </c>
      <c r="V102" s="327" t="s">
        <v>257</v>
      </c>
      <c r="W102" s="320" t="s">
        <v>611</v>
      </c>
      <c r="X102" s="320" t="s">
        <v>65</v>
      </c>
      <c r="Y102" s="41" t="s">
        <v>50</v>
      </c>
      <c r="Z102" s="30" t="s">
        <v>51</v>
      </c>
      <c r="AA102" s="32" t="s">
        <v>63</v>
      </c>
      <c r="AB102" s="32" t="s">
        <v>51</v>
      </c>
      <c r="AC102" s="27" t="s">
        <v>673</v>
      </c>
      <c r="AD102" s="32" t="s">
        <v>51</v>
      </c>
      <c r="AE102" s="45">
        <v>45379</v>
      </c>
      <c r="AF102" s="45">
        <v>45433</v>
      </c>
      <c r="AG102" s="45">
        <v>45947</v>
      </c>
      <c r="AH102" s="46">
        <v>45993</v>
      </c>
      <c r="AI102" s="45">
        <v>46010</v>
      </c>
    </row>
    <row r="103" spans="1:35" s="1" customFormat="1" ht="11.5" customHeight="1">
      <c r="A103" s="30">
        <v>4</v>
      </c>
      <c r="B103" s="304" t="s">
        <v>674</v>
      </c>
      <c r="C103" s="27" t="s">
        <v>675</v>
      </c>
      <c r="D103" s="384" t="s">
        <v>676</v>
      </c>
      <c r="E103" s="30" t="s">
        <v>677</v>
      </c>
      <c r="F103" s="27" t="s">
        <v>678</v>
      </c>
      <c r="G103" s="27" t="s">
        <v>679</v>
      </c>
      <c r="H103" s="27" t="s">
        <v>680</v>
      </c>
      <c r="I103" s="27" t="s">
        <v>681</v>
      </c>
      <c r="J103" s="30" t="s">
        <v>682</v>
      </c>
      <c r="K103" s="27" t="s">
        <v>683</v>
      </c>
      <c r="L103" s="27" t="s">
        <v>684</v>
      </c>
      <c r="M103" s="32">
        <v>1</v>
      </c>
      <c r="N103" s="30" t="s">
        <v>45</v>
      </c>
      <c r="O103" s="41" t="s">
        <v>685</v>
      </c>
      <c r="P103" s="33">
        <v>150476289</v>
      </c>
      <c r="Q103" s="33">
        <f t="shared" si="11"/>
        <v>177030930</v>
      </c>
      <c r="R103" s="43">
        <f t="shared" si="12"/>
        <v>0.84999999152690442</v>
      </c>
      <c r="S103" s="33">
        <f>ROUNDUP((P103/0.85)*0.15,0)+1</f>
        <v>26554641</v>
      </c>
      <c r="T103" s="349" t="s">
        <v>686</v>
      </c>
      <c r="U103" s="318">
        <v>0.85</v>
      </c>
      <c r="V103" s="319" t="s">
        <v>685</v>
      </c>
      <c r="W103" s="320" t="s">
        <v>687</v>
      </c>
      <c r="X103" s="320" t="s">
        <v>687</v>
      </c>
      <c r="Y103" s="41" t="s">
        <v>50</v>
      </c>
      <c r="Z103" s="32" t="s">
        <v>51</v>
      </c>
      <c r="AA103" s="32" t="s">
        <v>63</v>
      </c>
      <c r="AB103" s="32" t="s">
        <v>54</v>
      </c>
      <c r="AC103" s="27" t="s">
        <v>688</v>
      </c>
      <c r="AD103" s="32" t="s">
        <v>54</v>
      </c>
      <c r="AE103" s="45">
        <v>44833</v>
      </c>
      <c r="AF103" s="45">
        <v>44952</v>
      </c>
      <c r="AG103" s="45">
        <v>45009</v>
      </c>
      <c r="AH103" s="46">
        <v>45153</v>
      </c>
      <c r="AI103" s="45" t="s">
        <v>56</v>
      </c>
    </row>
    <row r="104" spans="1:35" s="1" customFormat="1" ht="11.5" customHeight="1">
      <c r="A104" s="30">
        <v>4</v>
      </c>
      <c r="B104" s="304" t="s">
        <v>674</v>
      </c>
      <c r="C104" s="27" t="s">
        <v>675</v>
      </c>
      <c r="D104" s="384" t="s">
        <v>676</v>
      </c>
      <c r="E104" s="30" t="s">
        <v>677</v>
      </c>
      <c r="F104" s="27" t="s">
        <v>678</v>
      </c>
      <c r="G104" s="27" t="s">
        <v>679</v>
      </c>
      <c r="H104" s="27" t="s">
        <v>680</v>
      </c>
      <c r="I104" s="27" t="s">
        <v>681</v>
      </c>
      <c r="J104" s="30" t="s">
        <v>682</v>
      </c>
      <c r="K104" s="27" t="s">
        <v>683</v>
      </c>
      <c r="L104" s="27" t="s">
        <v>684</v>
      </c>
      <c r="M104" s="32">
        <v>2</v>
      </c>
      <c r="N104" s="30" t="s">
        <v>45</v>
      </c>
      <c r="O104" s="41" t="s">
        <v>685</v>
      </c>
      <c r="P104" s="33">
        <v>12826335</v>
      </c>
      <c r="Q104" s="33">
        <f t="shared" si="11"/>
        <v>15089807</v>
      </c>
      <c r="R104" s="43">
        <f t="shared" si="12"/>
        <v>0.84999993704359511</v>
      </c>
      <c r="S104" s="33">
        <f>ROUNDUP((P104/0.85)*0.15,0)+1</f>
        <v>2263472</v>
      </c>
      <c r="T104" s="347" t="s">
        <v>689</v>
      </c>
      <c r="U104" s="318">
        <v>0.85</v>
      </c>
      <c r="V104" s="319" t="s">
        <v>685</v>
      </c>
      <c r="W104" s="320" t="s">
        <v>687</v>
      </c>
      <c r="X104" s="320" t="s">
        <v>687</v>
      </c>
      <c r="Y104" s="41" t="s">
        <v>50</v>
      </c>
      <c r="Z104" s="32" t="s">
        <v>51</v>
      </c>
      <c r="AA104" s="32" t="s">
        <v>63</v>
      </c>
      <c r="AB104" s="32" t="s">
        <v>54</v>
      </c>
      <c r="AC104" s="27" t="s">
        <v>690</v>
      </c>
      <c r="AD104" s="32" t="s">
        <v>51</v>
      </c>
      <c r="AE104" s="46">
        <v>45225</v>
      </c>
      <c r="AF104" s="45">
        <v>45429</v>
      </c>
      <c r="AG104" s="45">
        <v>45344</v>
      </c>
      <c r="AH104" s="46">
        <v>45412</v>
      </c>
      <c r="AI104" s="45" t="s">
        <v>56</v>
      </c>
    </row>
    <row r="105" spans="1:35" s="1" customFormat="1" ht="11.5" customHeight="1">
      <c r="A105" s="30">
        <v>4</v>
      </c>
      <c r="B105" s="304" t="s">
        <v>674</v>
      </c>
      <c r="C105" s="27" t="s">
        <v>675</v>
      </c>
      <c r="D105" s="384" t="s">
        <v>676</v>
      </c>
      <c r="E105" s="30" t="s">
        <v>677</v>
      </c>
      <c r="F105" s="27" t="s">
        <v>678</v>
      </c>
      <c r="G105" s="27" t="s">
        <v>679</v>
      </c>
      <c r="H105" s="27" t="s">
        <v>680</v>
      </c>
      <c r="I105" s="27" t="s">
        <v>681</v>
      </c>
      <c r="J105" s="30" t="s">
        <v>682</v>
      </c>
      <c r="K105" s="27" t="s">
        <v>683</v>
      </c>
      <c r="L105" s="27" t="s">
        <v>684</v>
      </c>
      <c r="M105" s="32">
        <v>3</v>
      </c>
      <c r="N105" s="30" t="s">
        <v>45</v>
      </c>
      <c r="O105" s="41" t="s">
        <v>685</v>
      </c>
      <c r="P105" s="33">
        <v>6764203</v>
      </c>
      <c r="Q105" s="33">
        <f t="shared" si="11"/>
        <v>7957886</v>
      </c>
      <c r="R105" s="43">
        <f t="shared" si="12"/>
        <v>0.84999998743384864</v>
      </c>
      <c r="S105" s="33">
        <f t="shared" ref="S105:S124" si="13">ROUNDUP((P105/0.85)*0.15,0)</f>
        <v>1193683</v>
      </c>
      <c r="T105" s="347" t="s">
        <v>691</v>
      </c>
      <c r="U105" s="318">
        <v>0.85</v>
      </c>
      <c r="V105" s="319" t="s">
        <v>685</v>
      </c>
      <c r="W105" s="320" t="s">
        <v>687</v>
      </c>
      <c r="X105" s="320" t="s">
        <v>687</v>
      </c>
      <c r="Y105" s="41" t="s">
        <v>50</v>
      </c>
      <c r="Z105" s="32" t="s">
        <v>51</v>
      </c>
      <c r="AA105" s="32" t="s">
        <v>63</v>
      </c>
      <c r="AB105" s="32" t="s">
        <v>54</v>
      </c>
      <c r="AC105" s="27" t="s">
        <v>692</v>
      </c>
      <c r="AD105" s="32" t="s">
        <v>51</v>
      </c>
      <c r="AE105" s="46">
        <v>45407</v>
      </c>
      <c r="AF105" s="46">
        <v>45470</v>
      </c>
      <c r="AG105" s="46">
        <v>45408</v>
      </c>
      <c r="AH105" s="46">
        <v>45517</v>
      </c>
      <c r="AI105" s="45" t="s">
        <v>56</v>
      </c>
    </row>
    <row r="106" spans="1:35" s="1" customFormat="1" ht="11.5" customHeight="1">
      <c r="A106" s="30">
        <v>4</v>
      </c>
      <c r="B106" s="304" t="s">
        <v>674</v>
      </c>
      <c r="C106" s="27" t="s">
        <v>675</v>
      </c>
      <c r="D106" s="384" t="s">
        <v>676</v>
      </c>
      <c r="E106" s="30" t="s">
        <v>677</v>
      </c>
      <c r="F106" s="27" t="s">
        <v>678</v>
      </c>
      <c r="G106" s="27" t="s">
        <v>679</v>
      </c>
      <c r="H106" s="27" t="s">
        <v>680</v>
      </c>
      <c r="I106" s="27" t="s">
        <v>681</v>
      </c>
      <c r="J106" s="30" t="s">
        <v>682</v>
      </c>
      <c r="K106" s="27" t="s">
        <v>683</v>
      </c>
      <c r="L106" s="27" t="s">
        <v>684</v>
      </c>
      <c r="M106" s="32">
        <v>4</v>
      </c>
      <c r="N106" s="30" t="s">
        <v>45</v>
      </c>
      <c r="O106" s="41" t="s">
        <v>685</v>
      </c>
      <c r="P106" s="33">
        <v>3346264</v>
      </c>
      <c r="Q106" s="33">
        <f t="shared" si="11"/>
        <v>3936782</v>
      </c>
      <c r="R106" s="43">
        <f t="shared" si="12"/>
        <v>0.84999982218979864</v>
      </c>
      <c r="S106" s="33">
        <f t="shared" si="13"/>
        <v>590518</v>
      </c>
      <c r="T106" s="347" t="s">
        <v>693</v>
      </c>
      <c r="U106" s="318">
        <v>0.85</v>
      </c>
      <c r="V106" s="319" t="s">
        <v>685</v>
      </c>
      <c r="W106" s="320" t="s">
        <v>687</v>
      </c>
      <c r="X106" s="320" t="s">
        <v>687</v>
      </c>
      <c r="Y106" s="41" t="s">
        <v>50</v>
      </c>
      <c r="Z106" s="32" t="s">
        <v>51</v>
      </c>
      <c r="AA106" s="32" t="s">
        <v>63</v>
      </c>
      <c r="AB106" s="32" t="s">
        <v>54</v>
      </c>
      <c r="AC106" s="27" t="s">
        <v>694</v>
      </c>
      <c r="AD106" s="32" t="s">
        <v>51</v>
      </c>
      <c r="AE106" s="46">
        <v>45533</v>
      </c>
      <c r="AF106" s="46">
        <v>45581</v>
      </c>
      <c r="AG106" s="46">
        <v>45534</v>
      </c>
      <c r="AH106" s="46">
        <v>45601</v>
      </c>
      <c r="AI106" s="45" t="s">
        <v>56</v>
      </c>
    </row>
    <row r="107" spans="1:35" s="1" customFormat="1" ht="11.5" customHeight="1">
      <c r="A107" s="30">
        <v>4</v>
      </c>
      <c r="B107" s="304" t="s">
        <v>674</v>
      </c>
      <c r="C107" s="27" t="s">
        <v>675</v>
      </c>
      <c r="D107" s="384" t="s">
        <v>676</v>
      </c>
      <c r="E107" s="30" t="s">
        <v>677</v>
      </c>
      <c r="F107" s="27" t="s">
        <v>678</v>
      </c>
      <c r="G107" s="27" t="s">
        <v>679</v>
      </c>
      <c r="H107" s="27" t="s">
        <v>680</v>
      </c>
      <c r="I107" s="27" t="s">
        <v>681</v>
      </c>
      <c r="J107" s="30" t="s">
        <v>682</v>
      </c>
      <c r="K107" s="27" t="s">
        <v>683</v>
      </c>
      <c r="L107" s="27" t="s">
        <v>684</v>
      </c>
      <c r="M107" s="32">
        <v>5</v>
      </c>
      <c r="N107" s="30" t="s">
        <v>45</v>
      </c>
      <c r="O107" s="41" t="s">
        <v>685</v>
      </c>
      <c r="P107" s="33">
        <v>113511729</v>
      </c>
      <c r="Q107" s="33">
        <f t="shared" si="11"/>
        <v>133543211</v>
      </c>
      <c r="R107" s="43">
        <f t="shared" si="12"/>
        <v>0.84999999737912546</v>
      </c>
      <c r="S107" s="33">
        <f t="shared" si="13"/>
        <v>20031482</v>
      </c>
      <c r="T107" s="347" t="s">
        <v>686</v>
      </c>
      <c r="U107" s="318">
        <v>0.85</v>
      </c>
      <c r="V107" s="319" t="s">
        <v>685</v>
      </c>
      <c r="W107" s="320" t="s">
        <v>286</v>
      </c>
      <c r="X107" s="320" t="s">
        <v>286</v>
      </c>
      <c r="Y107" s="41" t="s">
        <v>50</v>
      </c>
      <c r="Z107" s="32" t="s">
        <v>51</v>
      </c>
      <c r="AA107" s="32" t="s">
        <v>63</v>
      </c>
      <c r="AB107" s="32" t="s">
        <v>54</v>
      </c>
      <c r="AC107" s="27" t="s">
        <v>286</v>
      </c>
      <c r="AD107" s="32" t="s">
        <v>51</v>
      </c>
      <c r="AE107" s="45" t="s">
        <v>287</v>
      </c>
      <c r="AF107" s="45" t="s">
        <v>287</v>
      </c>
      <c r="AG107" s="45" t="s">
        <v>287</v>
      </c>
      <c r="AH107" s="45" t="s">
        <v>65</v>
      </c>
      <c r="AI107" s="45">
        <v>45292</v>
      </c>
    </row>
    <row r="108" spans="1:35" s="1" customFormat="1" ht="11.15" customHeight="1">
      <c r="A108" s="30">
        <v>4</v>
      </c>
      <c r="B108" s="304" t="s">
        <v>674</v>
      </c>
      <c r="C108" s="27" t="s">
        <v>675</v>
      </c>
      <c r="D108" s="384" t="s">
        <v>676</v>
      </c>
      <c r="E108" s="30" t="s">
        <v>677</v>
      </c>
      <c r="F108" s="27" t="s">
        <v>678</v>
      </c>
      <c r="G108" s="27" t="s">
        <v>679</v>
      </c>
      <c r="H108" s="27" t="s">
        <v>680</v>
      </c>
      <c r="I108" s="27" t="s">
        <v>681</v>
      </c>
      <c r="J108" s="30" t="s">
        <v>695</v>
      </c>
      <c r="K108" s="27" t="s">
        <v>696</v>
      </c>
      <c r="L108" s="27" t="s">
        <v>697</v>
      </c>
      <c r="M108" s="32">
        <v>1</v>
      </c>
      <c r="N108" s="30" t="s">
        <v>45</v>
      </c>
      <c r="O108" s="41" t="s">
        <v>685</v>
      </c>
      <c r="P108" s="33">
        <v>1020000</v>
      </c>
      <c r="Q108" s="33">
        <f t="shared" si="11"/>
        <v>1200000</v>
      </c>
      <c r="R108" s="43">
        <f t="shared" si="12"/>
        <v>0.85</v>
      </c>
      <c r="S108" s="33">
        <f t="shared" si="13"/>
        <v>180000</v>
      </c>
      <c r="T108" s="347" t="s">
        <v>698</v>
      </c>
      <c r="U108" s="318">
        <v>0.85</v>
      </c>
      <c r="V108" s="319" t="s">
        <v>685</v>
      </c>
      <c r="W108" s="320" t="s">
        <v>699</v>
      </c>
      <c r="X108" s="320" t="s">
        <v>700</v>
      </c>
      <c r="Y108" s="41" t="s">
        <v>50</v>
      </c>
      <c r="Z108" s="32" t="s">
        <v>51</v>
      </c>
      <c r="AA108" s="32" t="s">
        <v>63</v>
      </c>
      <c r="AB108" s="32" t="s">
        <v>54</v>
      </c>
      <c r="AC108" s="27" t="s">
        <v>701</v>
      </c>
      <c r="AD108" s="32" t="s">
        <v>51</v>
      </c>
      <c r="AE108" s="45">
        <v>45498</v>
      </c>
      <c r="AF108" s="46">
        <v>45625</v>
      </c>
      <c r="AG108" s="45">
        <v>45583</v>
      </c>
      <c r="AH108" s="45">
        <v>45685</v>
      </c>
      <c r="AI108" s="45" t="s">
        <v>56</v>
      </c>
    </row>
    <row r="109" spans="1:35" s="1" customFormat="1" ht="11.5" customHeight="1">
      <c r="A109" s="30">
        <v>4</v>
      </c>
      <c r="B109" s="304" t="s">
        <v>674</v>
      </c>
      <c r="C109" s="27" t="s">
        <v>675</v>
      </c>
      <c r="D109" s="384" t="s">
        <v>676</v>
      </c>
      <c r="E109" s="30" t="s">
        <v>677</v>
      </c>
      <c r="F109" s="27" t="s">
        <v>678</v>
      </c>
      <c r="G109" s="27" t="s">
        <v>679</v>
      </c>
      <c r="H109" s="27" t="s">
        <v>680</v>
      </c>
      <c r="I109" s="27" t="s">
        <v>681</v>
      </c>
      <c r="J109" s="30" t="s">
        <v>695</v>
      </c>
      <c r="K109" s="27" t="s">
        <v>696</v>
      </c>
      <c r="L109" s="27" t="s">
        <v>697</v>
      </c>
      <c r="M109" s="32">
        <v>2</v>
      </c>
      <c r="N109" s="30" t="s">
        <v>45</v>
      </c>
      <c r="O109" s="41" t="s">
        <v>685</v>
      </c>
      <c r="P109" s="33">
        <v>4930000</v>
      </c>
      <c r="Q109" s="33">
        <f t="shared" si="11"/>
        <v>5800000</v>
      </c>
      <c r="R109" s="43">
        <f t="shared" si="12"/>
        <v>0.85</v>
      </c>
      <c r="S109" s="33">
        <f t="shared" si="13"/>
        <v>870000</v>
      </c>
      <c r="T109" s="347" t="s">
        <v>702</v>
      </c>
      <c r="U109" s="318">
        <v>0.85</v>
      </c>
      <c r="V109" s="319" t="s">
        <v>685</v>
      </c>
      <c r="W109" s="320" t="s">
        <v>699</v>
      </c>
      <c r="X109" s="320" t="s">
        <v>700</v>
      </c>
      <c r="Y109" s="41" t="s">
        <v>71</v>
      </c>
      <c r="Z109" s="32" t="s">
        <v>51</v>
      </c>
      <c r="AA109" s="32" t="s">
        <v>63</v>
      </c>
      <c r="AB109" s="32" t="s">
        <v>54</v>
      </c>
      <c r="AC109" s="27" t="s">
        <v>703</v>
      </c>
      <c r="AD109" s="32" t="s">
        <v>51</v>
      </c>
      <c r="AE109" s="45">
        <v>45533</v>
      </c>
      <c r="AF109" s="46">
        <v>45595</v>
      </c>
      <c r="AG109" s="45">
        <v>45581</v>
      </c>
      <c r="AH109" s="46">
        <v>45664</v>
      </c>
      <c r="AI109" s="45">
        <v>45698</v>
      </c>
    </row>
    <row r="110" spans="1:35" s="1" customFormat="1" ht="11.5" customHeight="1">
      <c r="A110" s="30">
        <v>4</v>
      </c>
      <c r="B110" s="304" t="s">
        <v>674</v>
      </c>
      <c r="C110" s="27" t="s">
        <v>675</v>
      </c>
      <c r="D110" s="384" t="s">
        <v>676</v>
      </c>
      <c r="E110" s="30" t="s">
        <v>677</v>
      </c>
      <c r="F110" s="27" t="s">
        <v>678</v>
      </c>
      <c r="G110" s="27" t="s">
        <v>679</v>
      </c>
      <c r="H110" s="27" t="s">
        <v>680</v>
      </c>
      <c r="I110" s="27" t="s">
        <v>681</v>
      </c>
      <c r="J110" s="30" t="s">
        <v>704</v>
      </c>
      <c r="K110" s="27" t="s">
        <v>705</v>
      </c>
      <c r="L110" s="27" t="s">
        <v>706</v>
      </c>
      <c r="M110" s="32">
        <v>1</v>
      </c>
      <c r="N110" s="30" t="s">
        <v>45</v>
      </c>
      <c r="O110" s="41" t="s">
        <v>685</v>
      </c>
      <c r="P110" s="33">
        <v>18208636</v>
      </c>
      <c r="Q110" s="33">
        <f t="shared" si="11"/>
        <v>21421925</v>
      </c>
      <c r="R110" s="43">
        <f t="shared" si="12"/>
        <v>0.84999998832971357</v>
      </c>
      <c r="S110" s="33">
        <f t="shared" si="13"/>
        <v>3213289</v>
      </c>
      <c r="T110" s="347" t="s">
        <v>707</v>
      </c>
      <c r="U110" s="318">
        <v>0.85</v>
      </c>
      <c r="V110" s="319" t="s">
        <v>685</v>
      </c>
      <c r="W110" s="320" t="s">
        <v>708</v>
      </c>
      <c r="X110" s="320" t="s">
        <v>709</v>
      </c>
      <c r="Y110" s="50" t="s">
        <v>50</v>
      </c>
      <c r="Z110" s="32" t="s">
        <v>51</v>
      </c>
      <c r="AA110" s="32" t="s">
        <v>52</v>
      </c>
      <c r="AB110" s="32" t="s">
        <v>51</v>
      </c>
      <c r="AC110" s="27" t="s">
        <v>710</v>
      </c>
      <c r="AD110" s="32" t="s">
        <v>51</v>
      </c>
      <c r="AE110" s="45">
        <v>45533</v>
      </c>
      <c r="AF110" s="45">
        <v>45581</v>
      </c>
      <c r="AG110" s="45">
        <v>45560</v>
      </c>
      <c r="AH110" s="46">
        <v>45622</v>
      </c>
      <c r="AI110" s="45">
        <v>45749</v>
      </c>
    </row>
    <row r="111" spans="1:35" s="1" customFormat="1" ht="11.5" customHeight="1">
      <c r="A111" s="30">
        <v>4</v>
      </c>
      <c r="B111" s="304" t="s">
        <v>674</v>
      </c>
      <c r="C111" s="27" t="s">
        <v>675</v>
      </c>
      <c r="D111" s="384" t="s">
        <v>676</v>
      </c>
      <c r="E111" s="30" t="s">
        <v>677</v>
      </c>
      <c r="F111" s="27" t="s">
        <v>678</v>
      </c>
      <c r="G111" s="27" t="s">
        <v>679</v>
      </c>
      <c r="H111" s="27" t="s">
        <v>680</v>
      </c>
      <c r="I111" s="27" t="s">
        <v>681</v>
      </c>
      <c r="J111" s="30" t="s">
        <v>704</v>
      </c>
      <c r="K111" s="27" t="s">
        <v>705</v>
      </c>
      <c r="L111" s="27" t="s">
        <v>706</v>
      </c>
      <c r="M111" s="32">
        <v>2</v>
      </c>
      <c r="N111" s="30" t="s">
        <v>45</v>
      </c>
      <c r="O111" s="41" t="s">
        <v>685</v>
      </c>
      <c r="P111" s="33">
        <v>3060000</v>
      </c>
      <c r="Q111" s="33">
        <f t="shared" si="11"/>
        <v>3600000</v>
      </c>
      <c r="R111" s="43">
        <f t="shared" si="12"/>
        <v>0.85</v>
      </c>
      <c r="S111" s="33">
        <f t="shared" si="13"/>
        <v>540000</v>
      </c>
      <c r="T111" s="347" t="s">
        <v>707</v>
      </c>
      <c r="U111" s="318">
        <v>0.85</v>
      </c>
      <c r="V111" s="319" t="s">
        <v>685</v>
      </c>
      <c r="W111" s="320" t="s">
        <v>711</v>
      </c>
      <c r="X111" s="320" t="s">
        <v>712</v>
      </c>
      <c r="Y111" s="50" t="s">
        <v>50</v>
      </c>
      <c r="Z111" s="32" t="s">
        <v>51</v>
      </c>
      <c r="AA111" s="32" t="s">
        <v>52</v>
      </c>
      <c r="AB111" s="32" t="s">
        <v>51</v>
      </c>
      <c r="AC111" s="27" t="s">
        <v>713</v>
      </c>
      <c r="AD111" s="32" t="s">
        <v>51</v>
      </c>
      <c r="AE111" s="45">
        <v>45533</v>
      </c>
      <c r="AF111" s="45">
        <v>45581</v>
      </c>
      <c r="AG111" s="45">
        <v>45560</v>
      </c>
      <c r="AH111" s="46">
        <v>45622</v>
      </c>
      <c r="AI111" s="45" t="s">
        <v>56</v>
      </c>
    </row>
    <row r="112" spans="1:35" s="1" customFormat="1" ht="11.5" customHeight="1">
      <c r="A112" s="30">
        <v>4</v>
      </c>
      <c r="B112" s="304" t="s">
        <v>674</v>
      </c>
      <c r="C112" s="27" t="s">
        <v>675</v>
      </c>
      <c r="D112" s="384" t="s">
        <v>676</v>
      </c>
      <c r="E112" s="304" t="s">
        <v>677</v>
      </c>
      <c r="F112" s="27" t="s">
        <v>678</v>
      </c>
      <c r="G112" s="27" t="s">
        <v>679</v>
      </c>
      <c r="H112" s="27" t="s">
        <v>680</v>
      </c>
      <c r="I112" s="27" t="s">
        <v>681</v>
      </c>
      <c r="J112" s="30" t="s">
        <v>714</v>
      </c>
      <c r="K112" s="27" t="s">
        <v>715</v>
      </c>
      <c r="L112" s="27" t="s">
        <v>716</v>
      </c>
      <c r="M112" s="32" t="s">
        <v>44</v>
      </c>
      <c r="N112" s="30" t="s">
        <v>45</v>
      </c>
      <c r="O112" s="41" t="s">
        <v>685</v>
      </c>
      <c r="P112" s="33">
        <v>10461001</v>
      </c>
      <c r="Q112" s="33">
        <f t="shared" si="11"/>
        <v>12307060</v>
      </c>
      <c r="R112" s="43">
        <f t="shared" si="12"/>
        <v>0.85</v>
      </c>
      <c r="S112" s="33">
        <f t="shared" si="13"/>
        <v>1846059</v>
      </c>
      <c r="T112" s="347" t="s">
        <v>686</v>
      </c>
      <c r="U112" s="318">
        <v>0.85</v>
      </c>
      <c r="V112" s="319" t="s">
        <v>685</v>
      </c>
      <c r="W112" s="320" t="s">
        <v>717</v>
      </c>
      <c r="X112" s="320" t="s">
        <v>65</v>
      </c>
      <c r="Y112" s="50" t="s">
        <v>50</v>
      </c>
      <c r="Z112" s="32" t="s">
        <v>51</v>
      </c>
      <c r="AA112" s="32" t="s">
        <v>52</v>
      </c>
      <c r="AB112" s="32" t="s">
        <v>51</v>
      </c>
      <c r="AC112" s="27" t="s">
        <v>718</v>
      </c>
      <c r="AD112" s="32" t="s">
        <v>51</v>
      </c>
      <c r="AE112" s="45">
        <v>44959</v>
      </c>
      <c r="AF112" s="45">
        <v>45086</v>
      </c>
      <c r="AG112" s="45">
        <v>45009</v>
      </c>
      <c r="AH112" s="46">
        <v>45153</v>
      </c>
      <c r="AI112" s="45" t="s">
        <v>56</v>
      </c>
    </row>
    <row r="113" spans="1:35" s="1" customFormat="1" ht="11.5" customHeight="1">
      <c r="A113" s="30">
        <v>4</v>
      </c>
      <c r="B113" s="304" t="s">
        <v>674</v>
      </c>
      <c r="C113" s="27" t="s">
        <v>675</v>
      </c>
      <c r="D113" s="384" t="s">
        <v>676</v>
      </c>
      <c r="E113" s="304" t="s">
        <v>719</v>
      </c>
      <c r="F113" s="27" t="s">
        <v>720</v>
      </c>
      <c r="G113" s="27" t="s">
        <v>721</v>
      </c>
      <c r="H113" s="27" t="s">
        <v>722</v>
      </c>
      <c r="I113" s="27" t="s">
        <v>723</v>
      </c>
      <c r="J113" s="30" t="s">
        <v>724</v>
      </c>
      <c r="K113" s="27" t="s">
        <v>725</v>
      </c>
      <c r="L113" s="27" t="s">
        <v>726</v>
      </c>
      <c r="M113" s="32" t="s">
        <v>44</v>
      </c>
      <c r="N113" s="30" t="s">
        <v>727</v>
      </c>
      <c r="O113" s="41" t="s">
        <v>685</v>
      </c>
      <c r="P113" s="33">
        <v>7199882</v>
      </c>
      <c r="Q113" s="33">
        <f t="shared" si="11"/>
        <v>8470450</v>
      </c>
      <c r="R113" s="43">
        <f t="shared" si="12"/>
        <v>0.84999994097125886</v>
      </c>
      <c r="S113" s="33">
        <f t="shared" si="13"/>
        <v>1270568</v>
      </c>
      <c r="T113" s="347" t="s">
        <v>728</v>
      </c>
      <c r="U113" s="318">
        <v>0.85</v>
      </c>
      <c r="V113" s="319" t="s">
        <v>685</v>
      </c>
      <c r="W113" s="320" t="s">
        <v>729</v>
      </c>
      <c r="X113" s="320" t="s">
        <v>730</v>
      </c>
      <c r="Y113" s="50" t="s">
        <v>50</v>
      </c>
      <c r="Z113" s="32" t="s">
        <v>51</v>
      </c>
      <c r="AA113" s="30" t="s">
        <v>52</v>
      </c>
      <c r="AB113" s="32" t="s">
        <v>51</v>
      </c>
      <c r="AC113" s="27" t="s">
        <v>731</v>
      </c>
      <c r="AD113" s="32" t="s">
        <v>51</v>
      </c>
      <c r="AE113" s="45">
        <v>44833</v>
      </c>
      <c r="AF113" s="45">
        <v>44952</v>
      </c>
      <c r="AG113" s="46">
        <v>45112</v>
      </c>
      <c r="AH113" s="46">
        <v>45258</v>
      </c>
      <c r="AI113" s="45" t="s">
        <v>56</v>
      </c>
    </row>
    <row r="114" spans="1:35" s="1" customFormat="1" ht="11.5" customHeight="1">
      <c r="A114" s="30">
        <v>4</v>
      </c>
      <c r="B114" s="304" t="s">
        <v>674</v>
      </c>
      <c r="C114" s="27" t="s">
        <v>675</v>
      </c>
      <c r="D114" s="384" t="s">
        <v>676</v>
      </c>
      <c r="E114" s="304" t="s">
        <v>719</v>
      </c>
      <c r="F114" s="27" t="s">
        <v>720</v>
      </c>
      <c r="G114" s="27" t="s">
        <v>721</v>
      </c>
      <c r="H114" s="27" t="s">
        <v>722</v>
      </c>
      <c r="I114" s="27" t="s">
        <v>723</v>
      </c>
      <c r="J114" s="30" t="s">
        <v>732</v>
      </c>
      <c r="K114" s="27" t="s">
        <v>733</v>
      </c>
      <c r="L114" s="27" t="s">
        <v>734</v>
      </c>
      <c r="M114" s="32" t="s">
        <v>44</v>
      </c>
      <c r="N114" s="30" t="s">
        <v>727</v>
      </c>
      <c r="O114" s="41" t="s">
        <v>685</v>
      </c>
      <c r="P114" s="33">
        <v>12575937</v>
      </c>
      <c r="Q114" s="33">
        <f t="shared" si="11"/>
        <v>14795220</v>
      </c>
      <c r="R114" s="43">
        <f t="shared" si="12"/>
        <v>0.85</v>
      </c>
      <c r="S114" s="33">
        <f t="shared" si="13"/>
        <v>2219283</v>
      </c>
      <c r="T114" s="347" t="s">
        <v>735</v>
      </c>
      <c r="U114" s="318">
        <v>0.85</v>
      </c>
      <c r="V114" s="319" t="s">
        <v>685</v>
      </c>
      <c r="W114" s="320" t="s">
        <v>736</v>
      </c>
      <c r="X114" s="320" t="s">
        <v>737</v>
      </c>
      <c r="Y114" s="41" t="s">
        <v>50</v>
      </c>
      <c r="Z114" s="32" t="s">
        <v>51</v>
      </c>
      <c r="AA114" s="30" t="s">
        <v>52</v>
      </c>
      <c r="AB114" s="32" t="s">
        <v>51</v>
      </c>
      <c r="AC114" s="27" t="s">
        <v>738</v>
      </c>
      <c r="AD114" s="32" t="s">
        <v>51</v>
      </c>
      <c r="AE114" s="45">
        <v>45071</v>
      </c>
      <c r="AF114" s="45">
        <v>45111</v>
      </c>
      <c r="AG114" s="45">
        <v>45107</v>
      </c>
      <c r="AH114" s="46">
        <v>45482</v>
      </c>
      <c r="AI114" s="45" t="s">
        <v>56</v>
      </c>
    </row>
    <row r="115" spans="1:35" s="1" customFormat="1" ht="11.5" customHeight="1">
      <c r="A115" s="30">
        <v>4</v>
      </c>
      <c r="B115" s="304" t="s">
        <v>674</v>
      </c>
      <c r="C115" s="27" t="s">
        <v>675</v>
      </c>
      <c r="D115" s="384" t="s">
        <v>676</v>
      </c>
      <c r="E115" s="304" t="s">
        <v>719</v>
      </c>
      <c r="F115" s="27" t="s">
        <v>720</v>
      </c>
      <c r="G115" s="27" t="s">
        <v>721</v>
      </c>
      <c r="H115" s="27" t="s">
        <v>722</v>
      </c>
      <c r="I115" s="27" t="s">
        <v>723</v>
      </c>
      <c r="J115" s="30" t="s">
        <v>739</v>
      </c>
      <c r="K115" s="27" t="s">
        <v>740</v>
      </c>
      <c r="L115" s="27" t="s">
        <v>741</v>
      </c>
      <c r="M115" s="32" t="s">
        <v>44</v>
      </c>
      <c r="N115" s="30" t="s">
        <v>727</v>
      </c>
      <c r="O115" s="41" t="s">
        <v>685</v>
      </c>
      <c r="P115" s="33">
        <v>961350</v>
      </c>
      <c r="Q115" s="33">
        <f t="shared" si="11"/>
        <v>1131000</v>
      </c>
      <c r="R115" s="43">
        <f t="shared" si="12"/>
        <v>0.85</v>
      </c>
      <c r="S115" s="33">
        <f t="shared" si="13"/>
        <v>169650</v>
      </c>
      <c r="T115" s="347" t="s">
        <v>742</v>
      </c>
      <c r="U115" s="318">
        <v>0.85</v>
      </c>
      <c r="V115" s="319" t="s">
        <v>685</v>
      </c>
      <c r="W115" s="320" t="s">
        <v>743</v>
      </c>
      <c r="X115" s="320" t="s">
        <v>744</v>
      </c>
      <c r="Y115" s="50" t="s">
        <v>50</v>
      </c>
      <c r="Z115" s="32" t="s">
        <v>51</v>
      </c>
      <c r="AA115" s="30" t="s">
        <v>52</v>
      </c>
      <c r="AB115" s="32" t="s">
        <v>51</v>
      </c>
      <c r="AC115" s="27" t="s">
        <v>745</v>
      </c>
      <c r="AD115" s="32" t="s">
        <v>51</v>
      </c>
      <c r="AE115" s="45">
        <v>45281</v>
      </c>
      <c r="AF115" s="46">
        <v>45320</v>
      </c>
      <c r="AG115" s="46">
        <v>45252</v>
      </c>
      <c r="AH115" s="46">
        <v>45517</v>
      </c>
      <c r="AI115" s="45" t="s">
        <v>56</v>
      </c>
    </row>
    <row r="116" spans="1:35" s="1" customFormat="1" ht="11.15" customHeight="1">
      <c r="A116" s="30">
        <v>4</v>
      </c>
      <c r="B116" s="304" t="s">
        <v>674</v>
      </c>
      <c r="C116" s="27" t="s">
        <v>675</v>
      </c>
      <c r="D116" s="384" t="s">
        <v>676</v>
      </c>
      <c r="E116" s="304" t="s">
        <v>719</v>
      </c>
      <c r="F116" s="27" t="s">
        <v>720</v>
      </c>
      <c r="G116" s="27" t="s">
        <v>721</v>
      </c>
      <c r="H116" s="27" t="s">
        <v>722</v>
      </c>
      <c r="I116" s="27" t="s">
        <v>723</v>
      </c>
      <c r="J116" s="30" t="s">
        <v>746</v>
      </c>
      <c r="K116" s="27" t="s">
        <v>747</v>
      </c>
      <c r="L116" s="27" t="s">
        <v>748</v>
      </c>
      <c r="M116" s="32" t="s">
        <v>44</v>
      </c>
      <c r="N116" s="30" t="s">
        <v>727</v>
      </c>
      <c r="O116" s="41" t="s">
        <v>685</v>
      </c>
      <c r="P116" s="33">
        <v>443700</v>
      </c>
      <c r="Q116" s="33">
        <f t="shared" si="11"/>
        <v>522000</v>
      </c>
      <c r="R116" s="43">
        <f t="shared" si="12"/>
        <v>0.85</v>
      </c>
      <c r="S116" s="33">
        <f t="shared" si="13"/>
        <v>78300</v>
      </c>
      <c r="T116" s="348" t="s">
        <v>749</v>
      </c>
      <c r="U116" s="318">
        <v>0.85</v>
      </c>
      <c r="V116" s="319" t="s">
        <v>685</v>
      </c>
      <c r="W116" s="320" t="s">
        <v>750</v>
      </c>
      <c r="X116" s="320" t="s">
        <v>751</v>
      </c>
      <c r="Y116" s="41" t="s">
        <v>50</v>
      </c>
      <c r="Z116" s="30" t="s">
        <v>51</v>
      </c>
      <c r="AA116" s="30" t="s">
        <v>52</v>
      </c>
      <c r="AB116" s="32" t="s">
        <v>51</v>
      </c>
      <c r="AC116" s="27" t="s">
        <v>752</v>
      </c>
      <c r="AD116" s="32" t="s">
        <v>51</v>
      </c>
      <c r="AE116" s="46">
        <v>45351</v>
      </c>
      <c r="AF116" s="45">
        <v>45384</v>
      </c>
      <c r="AG116" s="46">
        <v>45352</v>
      </c>
      <c r="AH116" s="46">
        <v>45447</v>
      </c>
      <c r="AI116" s="45" t="s">
        <v>56</v>
      </c>
    </row>
    <row r="117" spans="1:35" s="1" customFormat="1" ht="11.5" customHeight="1">
      <c r="A117" s="30">
        <v>4</v>
      </c>
      <c r="B117" s="304" t="s">
        <v>674</v>
      </c>
      <c r="C117" s="27" t="s">
        <v>675</v>
      </c>
      <c r="D117" s="384" t="s">
        <v>676</v>
      </c>
      <c r="E117" s="304" t="s">
        <v>719</v>
      </c>
      <c r="F117" s="27" t="s">
        <v>720</v>
      </c>
      <c r="G117" s="27" t="s">
        <v>721</v>
      </c>
      <c r="H117" s="27" t="s">
        <v>722</v>
      </c>
      <c r="I117" s="27" t="s">
        <v>723</v>
      </c>
      <c r="J117" s="30" t="s">
        <v>753</v>
      </c>
      <c r="K117" s="27" t="s">
        <v>754</v>
      </c>
      <c r="L117" s="27" t="s">
        <v>755</v>
      </c>
      <c r="M117" s="32" t="s">
        <v>44</v>
      </c>
      <c r="N117" s="30" t="s">
        <v>727</v>
      </c>
      <c r="O117" s="41" t="s">
        <v>685</v>
      </c>
      <c r="P117" s="33">
        <v>13027354</v>
      </c>
      <c r="Q117" s="33">
        <f t="shared" si="11"/>
        <v>15326299</v>
      </c>
      <c r="R117" s="43">
        <f t="shared" si="12"/>
        <v>0.8499999902129014</v>
      </c>
      <c r="S117" s="33">
        <f t="shared" si="13"/>
        <v>2298945</v>
      </c>
      <c r="T117" s="347" t="s">
        <v>756</v>
      </c>
      <c r="U117" s="318">
        <v>0.85</v>
      </c>
      <c r="V117" s="319" t="s">
        <v>685</v>
      </c>
      <c r="W117" s="320" t="s">
        <v>744</v>
      </c>
      <c r="X117" s="320" t="s">
        <v>757</v>
      </c>
      <c r="Y117" s="50" t="s">
        <v>50</v>
      </c>
      <c r="Z117" s="32" t="s">
        <v>51</v>
      </c>
      <c r="AA117" s="32" t="s">
        <v>63</v>
      </c>
      <c r="AB117" s="32" t="s">
        <v>54</v>
      </c>
      <c r="AC117" s="27" t="s">
        <v>758</v>
      </c>
      <c r="AD117" s="47" t="s">
        <v>54</v>
      </c>
      <c r="AE117" s="45">
        <v>45071</v>
      </c>
      <c r="AF117" s="45">
        <v>45111</v>
      </c>
      <c r="AG117" s="45">
        <v>45042</v>
      </c>
      <c r="AH117" s="46">
        <v>45153</v>
      </c>
      <c r="AI117" s="45" t="s">
        <v>56</v>
      </c>
    </row>
    <row r="118" spans="1:35" s="1" customFormat="1" ht="11.5" customHeight="1">
      <c r="A118" s="30">
        <v>4</v>
      </c>
      <c r="B118" s="304" t="s">
        <v>674</v>
      </c>
      <c r="C118" s="27" t="s">
        <v>675</v>
      </c>
      <c r="D118" s="384" t="s">
        <v>676</v>
      </c>
      <c r="E118" s="304" t="s">
        <v>719</v>
      </c>
      <c r="F118" s="27" t="s">
        <v>720</v>
      </c>
      <c r="G118" s="27" t="s">
        <v>721</v>
      </c>
      <c r="H118" s="27" t="s">
        <v>722</v>
      </c>
      <c r="I118" s="27" t="s">
        <v>723</v>
      </c>
      <c r="J118" s="30" t="s">
        <v>759</v>
      </c>
      <c r="K118" s="27" t="s">
        <v>760</v>
      </c>
      <c r="L118" s="27" t="s">
        <v>761</v>
      </c>
      <c r="M118" s="32" t="s">
        <v>44</v>
      </c>
      <c r="N118" s="30" t="s">
        <v>727</v>
      </c>
      <c r="O118" s="41" t="s">
        <v>685</v>
      </c>
      <c r="P118" s="33">
        <v>10444748</v>
      </c>
      <c r="Q118" s="33">
        <f t="shared" si="11"/>
        <v>12287939</v>
      </c>
      <c r="R118" s="43">
        <f t="shared" si="12"/>
        <v>0.8499999877929082</v>
      </c>
      <c r="S118" s="33">
        <f t="shared" si="13"/>
        <v>1843191</v>
      </c>
      <c r="T118" s="347" t="s">
        <v>762</v>
      </c>
      <c r="U118" s="318">
        <v>0.85</v>
      </c>
      <c r="V118" s="319" t="s">
        <v>685</v>
      </c>
      <c r="W118" s="320" t="s">
        <v>744</v>
      </c>
      <c r="X118" s="320" t="s">
        <v>763</v>
      </c>
      <c r="Y118" s="50" t="s">
        <v>50</v>
      </c>
      <c r="Z118" s="32" t="s">
        <v>51</v>
      </c>
      <c r="AA118" s="30" t="s">
        <v>52</v>
      </c>
      <c r="AB118" s="32" t="s">
        <v>51</v>
      </c>
      <c r="AC118" s="27" t="s">
        <v>764</v>
      </c>
      <c r="AD118" s="32" t="s">
        <v>51</v>
      </c>
      <c r="AE118" s="46">
        <v>45197</v>
      </c>
      <c r="AF118" s="46">
        <v>45232</v>
      </c>
      <c r="AG118" s="46">
        <v>45174</v>
      </c>
      <c r="AH118" s="46">
        <v>45279</v>
      </c>
      <c r="AI118" s="45" t="s">
        <v>56</v>
      </c>
    </row>
    <row r="119" spans="1:35" s="1" customFormat="1" ht="11.5" customHeight="1">
      <c r="A119" s="30">
        <v>4</v>
      </c>
      <c r="B119" s="304" t="s">
        <v>674</v>
      </c>
      <c r="C119" s="27" t="s">
        <v>675</v>
      </c>
      <c r="D119" s="384" t="s">
        <v>676</v>
      </c>
      <c r="E119" s="304" t="s">
        <v>719</v>
      </c>
      <c r="F119" s="27" t="s">
        <v>720</v>
      </c>
      <c r="G119" s="27" t="s">
        <v>721</v>
      </c>
      <c r="H119" s="27" t="s">
        <v>722</v>
      </c>
      <c r="I119" s="27" t="s">
        <v>723</v>
      </c>
      <c r="J119" s="30" t="s">
        <v>765</v>
      </c>
      <c r="K119" s="27" t="s">
        <v>766</v>
      </c>
      <c r="L119" s="27" t="s">
        <v>767</v>
      </c>
      <c r="M119" s="32" t="s">
        <v>44</v>
      </c>
      <c r="N119" s="30" t="s">
        <v>727</v>
      </c>
      <c r="O119" s="41" t="s">
        <v>685</v>
      </c>
      <c r="P119" s="33">
        <v>2588250</v>
      </c>
      <c r="Q119" s="33">
        <f t="shared" ref="Q119:Q150" si="14">P119+S119</f>
        <v>3045000</v>
      </c>
      <c r="R119" s="43">
        <f t="shared" ref="R119:R150" si="15">P119/Q119</f>
        <v>0.85</v>
      </c>
      <c r="S119" s="33">
        <f t="shared" si="13"/>
        <v>456750</v>
      </c>
      <c r="T119" s="347" t="s">
        <v>768</v>
      </c>
      <c r="U119" s="318">
        <v>0.85</v>
      </c>
      <c r="V119" s="319" t="s">
        <v>685</v>
      </c>
      <c r="W119" s="320" t="s">
        <v>769</v>
      </c>
      <c r="X119" s="320" t="s">
        <v>770</v>
      </c>
      <c r="Y119" s="50" t="s">
        <v>50</v>
      </c>
      <c r="Z119" s="32" t="s">
        <v>51</v>
      </c>
      <c r="AA119" s="30" t="s">
        <v>52</v>
      </c>
      <c r="AB119" s="32" t="s">
        <v>51</v>
      </c>
      <c r="AC119" s="27" t="s">
        <v>771</v>
      </c>
      <c r="AD119" s="32" t="s">
        <v>51</v>
      </c>
      <c r="AE119" s="46">
        <v>45197</v>
      </c>
      <c r="AF119" s="46">
        <v>45232</v>
      </c>
      <c r="AG119" s="46">
        <v>45188</v>
      </c>
      <c r="AH119" s="46">
        <v>45279</v>
      </c>
      <c r="AI119" s="45" t="s">
        <v>56</v>
      </c>
    </row>
    <row r="120" spans="1:35" s="1" customFormat="1" ht="11.15" customHeight="1">
      <c r="A120" s="30">
        <v>4</v>
      </c>
      <c r="B120" s="304" t="s">
        <v>674</v>
      </c>
      <c r="C120" s="27" t="s">
        <v>675</v>
      </c>
      <c r="D120" s="384" t="s">
        <v>676</v>
      </c>
      <c r="E120" s="304" t="s">
        <v>719</v>
      </c>
      <c r="F120" s="27" t="s">
        <v>720</v>
      </c>
      <c r="G120" s="27" t="s">
        <v>721</v>
      </c>
      <c r="H120" s="27" t="s">
        <v>722</v>
      </c>
      <c r="I120" s="27" t="s">
        <v>723</v>
      </c>
      <c r="J120" s="30" t="s">
        <v>772</v>
      </c>
      <c r="K120" s="27" t="s">
        <v>773</v>
      </c>
      <c r="L120" s="27" t="s">
        <v>774</v>
      </c>
      <c r="M120" s="32" t="s">
        <v>44</v>
      </c>
      <c r="N120" s="30" t="s">
        <v>727</v>
      </c>
      <c r="O120" s="41" t="s">
        <v>685</v>
      </c>
      <c r="P120" s="33">
        <v>2550000</v>
      </c>
      <c r="Q120" s="33">
        <f t="shared" si="14"/>
        <v>3000000</v>
      </c>
      <c r="R120" s="43">
        <f t="shared" si="15"/>
        <v>0.85</v>
      </c>
      <c r="S120" s="33">
        <f t="shared" si="13"/>
        <v>450000</v>
      </c>
      <c r="T120" s="347" t="s">
        <v>775</v>
      </c>
      <c r="U120" s="318">
        <v>0.85</v>
      </c>
      <c r="V120" s="319" t="s">
        <v>685</v>
      </c>
      <c r="W120" s="320" t="s">
        <v>776</v>
      </c>
      <c r="X120" s="320" t="s">
        <v>777</v>
      </c>
      <c r="Y120" s="50" t="s">
        <v>71</v>
      </c>
      <c r="Z120" s="32" t="s">
        <v>51</v>
      </c>
      <c r="AA120" s="30" t="s">
        <v>52</v>
      </c>
      <c r="AB120" s="32" t="s">
        <v>51</v>
      </c>
      <c r="AC120" s="27" t="s">
        <v>778</v>
      </c>
      <c r="AD120" s="32" t="s">
        <v>51</v>
      </c>
      <c r="AE120" s="46">
        <v>45624</v>
      </c>
      <c r="AF120" s="46">
        <v>45677</v>
      </c>
      <c r="AG120" s="46">
        <v>45590</v>
      </c>
      <c r="AH120" s="46">
        <v>45664</v>
      </c>
      <c r="AI120" s="45">
        <v>45702</v>
      </c>
    </row>
    <row r="121" spans="1:35" s="1" customFormat="1" ht="11.15" customHeight="1">
      <c r="A121" s="30">
        <v>4</v>
      </c>
      <c r="B121" s="304" t="s">
        <v>779</v>
      </c>
      <c r="C121" s="27" t="s">
        <v>780</v>
      </c>
      <c r="D121" s="384" t="s">
        <v>781</v>
      </c>
      <c r="E121" s="304" t="s">
        <v>782</v>
      </c>
      <c r="F121" s="27" t="s">
        <v>783</v>
      </c>
      <c r="G121" s="27" t="s">
        <v>784</v>
      </c>
      <c r="H121" s="27" t="s">
        <v>785</v>
      </c>
      <c r="I121" s="27" t="s">
        <v>786</v>
      </c>
      <c r="J121" s="30" t="s">
        <v>787</v>
      </c>
      <c r="K121" s="27" t="s">
        <v>788</v>
      </c>
      <c r="L121" s="27" t="s">
        <v>789</v>
      </c>
      <c r="M121" s="32" t="s">
        <v>44</v>
      </c>
      <c r="N121" s="30" t="s">
        <v>45</v>
      </c>
      <c r="O121" s="41" t="s">
        <v>244</v>
      </c>
      <c r="P121" s="33">
        <v>3697500</v>
      </c>
      <c r="Q121" s="33">
        <f t="shared" si="14"/>
        <v>4350000</v>
      </c>
      <c r="R121" s="43">
        <f t="shared" si="15"/>
        <v>0.85</v>
      </c>
      <c r="S121" s="33">
        <f t="shared" si="13"/>
        <v>652500</v>
      </c>
      <c r="T121" s="347" t="s">
        <v>790</v>
      </c>
      <c r="U121" s="318">
        <v>0.85</v>
      </c>
      <c r="V121" s="319" t="s">
        <v>244</v>
      </c>
      <c r="W121" s="320" t="s">
        <v>791</v>
      </c>
      <c r="X121" s="320" t="s">
        <v>792</v>
      </c>
      <c r="Y121" s="41" t="s">
        <v>50</v>
      </c>
      <c r="Z121" s="30" t="s">
        <v>51</v>
      </c>
      <c r="AA121" s="30" t="s">
        <v>52</v>
      </c>
      <c r="AB121" s="32" t="s">
        <v>51</v>
      </c>
      <c r="AC121" s="27" t="s">
        <v>793</v>
      </c>
      <c r="AD121" s="32" t="s">
        <v>51</v>
      </c>
      <c r="AE121" s="37" t="s">
        <v>416</v>
      </c>
      <c r="AF121" s="37" t="s">
        <v>416</v>
      </c>
      <c r="AG121" s="46">
        <v>45944</v>
      </c>
      <c r="AH121" s="46">
        <v>46091</v>
      </c>
      <c r="AI121" s="45">
        <v>46113</v>
      </c>
    </row>
    <row r="122" spans="1:35" s="1" customFormat="1" ht="11.5" customHeight="1">
      <c r="A122" s="30">
        <v>4</v>
      </c>
      <c r="B122" s="304" t="s">
        <v>779</v>
      </c>
      <c r="C122" s="27" t="s">
        <v>780</v>
      </c>
      <c r="D122" s="384" t="s">
        <v>781</v>
      </c>
      <c r="E122" s="304" t="s">
        <v>782</v>
      </c>
      <c r="F122" s="27" t="s">
        <v>783</v>
      </c>
      <c r="G122" s="27" t="s">
        <v>784</v>
      </c>
      <c r="H122" s="27" t="s">
        <v>785</v>
      </c>
      <c r="I122" s="27" t="s">
        <v>786</v>
      </c>
      <c r="J122" s="30" t="s">
        <v>794</v>
      </c>
      <c r="K122" s="27" t="s">
        <v>795</v>
      </c>
      <c r="L122" s="27" t="s">
        <v>796</v>
      </c>
      <c r="M122" s="32" t="s">
        <v>44</v>
      </c>
      <c r="N122" s="30" t="s">
        <v>45</v>
      </c>
      <c r="O122" s="41" t="s">
        <v>46</v>
      </c>
      <c r="P122" s="33">
        <v>1479000</v>
      </c>
      <c r="Q122" s="33">
        <f t="shared" si="14"/>
        <v>1740000</v>
      </c>
      <c r="R122" s="43">
        <f t="shared" si="15"/>
        <v>0.85</v>
      </c>
      <c r="S122" s="33">
        <f t="shared" si="13"/>
        <v>261000</v>
      </c>
      <c r="T122" s="340" t="s">
        <v>797</v>
      </c>
      <c r="U122" s="318">
        <v>0.85</v>
      </c>
      <c r="V122" s="319" t="s">
        <v>46</v>
      </c>
      <c r="W122" s="320" t="s">
        <v>324</v>
      </c>
      <c r="X122" s="313" t="s">
        <v>798</v>
      </c>
      <c r="Y122" s="41" t="s">
        <v>50</v>
      </c>
      <c r="Z122" s="30" t="s">
        <v>51</v>
      </c>
      <c r="AA122" s="32" t="s">
        <v>52</v>
      </c>
      <c r="AB122" s="32" t="s">
        <v>51</v>
      </c>
      <c r="AC122" s="27" t="s">
        <v>799</v>
      </c>
      <c r="AD122" s="32" t="s">
        <v>51</v>
      </c>
      <c r="AE122" s="47" t="s">
        <v>327</v>
      </c>
      <c r="AF122" s="47" t="s">
        <v>327</v>
      </c>
      <c r="AG122" s="45">
        <v>45644</v>
      </c>
      <c r="AH122" s="46">
        <v>45755</v>
      </c>
      <c r="AI122" s="45" t="s">
        <v>56</v>
      </c>
    </row>
    <row r="123" spans="1:35" s="1" customFormat="1" ht="11.5" customHeight="1">
      <c r="A123" s="30">
        <v>4</v>
      </c>
      <c r="B123" s="304" t="s">
        <v>779</v>
      </c>
      <c r="C123" s="27" t="s">
        <v>780</v>
      </c>
      <c r="D123" s="384" t="s">
        <v>781</v>
      </c>
      <c r="E123" s="304" t="s">
        <v>782</v>
      </c>
      <c r="F123" s="27" t="s">
        <v>800</v>
      </c>
      <c r="G123" s="27" t="s">
        <v>784</v>
      </c>
      <c r="H123" s="27" t="s">
        <v>785</v>
      </c>
      <c r="I123" s="27" t="s">
        <v>786</v>
      </c>
      <c r="J123" s="30" t="s">
        <v>801</v>
      </c>
      <c r="K123" s="27" t="s">
        <v>802</v>
      </c>
      <c r="L123" s="27" t="s">
        <v>803</v>
      </c>
      <c r="M123" s="32" t="s">
        <v>44</v>
      </c>
      <c r="N123" s="30" t="s">
        <v>45</v>
      </c>
      <c r="O123" s="41" t="s">
        <v>46</v>
      </c>
      <c r="P123" s="33">
        <v>13656301</v>
      </c>
      <c r="Q123" s="33">
        <f t="shared" si="14"/>
        <v>16066237</v>
      </c>
      <c r="R123" s="43">
        <f t="shared" si="15"/>
        <v>0.84999997199095223</v>
      </c>
      <c r="S123" s="33">
        <f t="shared" si="13"/>
        <v>2409936</v>
      </c>
      <c r="T123" s="340" t="s">
        <v>804</v>
      </c>
      <c r="U123" s="325">
        <v>0.85</v>
      </c>
      <c r="V123" s="319" t="s">
        <v>46</v>
      </c>
      <c r="W123" s="321" t="s">
        <v>805</v>
      </c>
      <c r="X123" s="320" t="s">
        <v>65</v>
      </c>
      <c r="Y123" s="41" t="s">
        <v>50</v>
      </c>
      <c r="Z123" s="32" t="s">
        <v>51</v>
      </c>
      <c r="AA123" s="32" t="s">
        <v>52</v>
      </c>
      <c r="AB123" s="32" t="s">
        <v>51</v>
      </c>
      <c r="AC123" s="27" t="s">
        <v>806</v>
      </c>
      <c r="AD123" s="32" t="s">
        <v>51</v>
      </c>
      <c r="AE123" s="45">
        <v>45106</v>
      </c>
      <c r="AF123" s="45">
        <v>45156</v>
      </c>
      <c r="AG123" s="45">
        <v>45098</v>
      </c>
      <c r="AH123" s="46">
        <v>45244</v>
      </c>
      <c r="AI123" s="45" t="s">
        <v>56</v>
      </c>
    </row>
    <row r="124" spans="1:35" s="1" customFormat="1" ht="11.5" customHeight="1">
      <c r="A124" s="30">
        <v>4</v>
      </c>
      <c r="B124" s="304" t="s">
        <v>779</v>
      </c>
      <c r="C124" s="27" t="s">
        <v>780</v>
      </c>
      <c r="D124" s="384" t="s">
        <v>781</v>
      </c>
      <c r="E124" s="304" t="s">
        <v>782</v>
      </c>
      <c r="F124" s="27" t="s">
        <v>783</v>
      </c>
      <c r="G124" s="27" t="s">
        <v>784</v>
      </c>
      <c r="H124" s="27" t="s">
        <v>785</v>
      </c>
      <c r="I124" s="27" t="s">
        <v>786</v>
      </c>
      <c r="J124" s="30" t="s">
        <v>807</v>
      </c>
      <c r="K124" s="27" t="s">
        <v>808</v>
      </c>
      <c r="L124" s="27" t="s">
        <v>809</v>
      </c>
      <c r="M124" s="32">
        <v>1</v>
      </c>
      <c r="N124" s="30" t="s">
        <v>45</v>
      </c>
      <c r="O124" s="50" t="s">
        <v>46</v>
      </c>
      <c r="P124" s="33">
        <v>21250000</v>
      </c>
      <c r="Q124" s="33">
        <f t="shared" si="14"/>
        <v>25000000</v>
      </c>
      <c r="R124" s="43">
        <f t="shared" si="15"/>
        <v>0.85</v>
      </c>
      <c r="S124" s="33">
        <f t="shared" si="13"/>
        <v>3750000</v>
      </c>
      <c r="T124" s="347" t="s">
        <v>810</v>
      </c>
      <c r="U124" s="325">
        <v>0.85</v>
      </c>
      <c r="V124" s="327" t="s">
        <v>46</v>
      </c>
      <c r="W124" s="320" t="s">
        <v>46</v>
      </c>
      <c r="X124" s="320" t="s">
        <v>811</v>
      </c>
      <c r="Y124" s="50" t="s">
        <v>50</v>
      </c>
      <c r="Z124" s="32" t="s">
        <v>51</v>
      </c>
      <c r="AA124" s="32" t="s">
        <v>52</v>
      </c>
      <c r="AB124" s="32" t="s">
        <v>51</v>
      </c>
      <c r="AC124" s="27" t="s">
        <v>812</v>
      </c>
      <c r="AD124" s="32" t="s">
        <v>51</v>
      </c>
      <c r="AE124" s="45">
        <v>45281</v>
      </c>
      <c r="AF124" s="46">
        <v>45341</v>
      </c>
      <c r="AG124" s="46">
        <v>45267</v>
      </c>
      <c r="AH124" s="46">
        <v>45461</v>
      </c>
      <c r="AI124" s="45" t="s">
        <v>56</v>
      </c>
    </row>
    <row r="125" spans="1:35" s="1" customFormat="1" ht="11.5" customHeight="1">
      <c r="A125" s="30">
        <v>4</v>
      </c>
      <c r="B125" s="304" t="s">
        <v>779</v>
      </c>
      <c r="C125" s="27" t="s">
        <v>780</v>
      </c>
      <c r="D125" s="384" t="s">
        <v>781</v>
      </c>
      <c r="E125" s="304" t="s">
        <v>782</v>
      </c>
      <c r="F125" s="27" t="s">
        <v>783</v>
      </c>
      <c r="G125" s="27" t="s">
        <v>784</v>
      </c>
      <c r="H125" s="27" t="s">
        <v>785</v>
      </c>
      <c r="I125" s="27" t="s">
        <v>786</v>
      </c>
      <c r="J125" s="30" t="s">
        <v>807</v>
      </c>
      <c r="K125" s="27" t="s">
        <v>808</v>
      </c>
      <c r="L125" s="27" t="s">
        <v>809</v>
      </c>
      <c r="M125" s="32">
        <v>2</v>
      </c>
      <c r="N125" s="30" t="s">
        <v>45</v>
      </c>
      <c r="O125" s="50" t="s">
        <v>46</v>
      </c>
      <c r="P125" s="33">
        <v>43781634</v>
      </c>
      <c r="Q125" s="33">
        <f t="shared" si="14"/>
        <v>51507806</v>
      </c>
      <c r="R125" s="43">
        <f t="shared" si="15"/>
        <v>0.84999997864401367</v>
      </c>
      <c r="S125" s="33">
        <f>ROUNDUP((P125/0.85)*0.15,0)+1</f>
        <v>7726172</v>
      </c>
      <c r="T125" s="347" t="s">
        <v>813</v>
      </c>
      <c r="U125" s="325">
        <v>0.85</v>
      </c>
      <c r="V125" s="327" t="s">
        <v>46</v>
      </c>
      <c r="W125" s="320" t="s">
        <v>814</v>
      </c>
      <c r="X125" s="320" t="s">
        <v>65</v>
      </c>
      <c r="Y125" s="50" t="s">
        <v>50</v>
      </c>
      <c r="Z125" s="32" t="s">
        <v>51</v>
      </c>
      <c r="AA125" s="32" t="s">
        <v>52</v>
      </c>
      <c r="AB125" s="32" t="s">
        <v>51</v>
      </c>
      <c r="AC125" s="27" t="s">
        <v>815</v>
      </c>
      <c r="AD125" s="32" t="s">
        <v>51</v>
      </c>
      <c r="AE125" s="45">
        <v>45533</v>
      </c>
      <c r="AF125" s="45">
        <v>45638</v>
      </c>
      <c r="AG125" s="45">
        <v>45504</v>
      </c>
      <c r="AH125" s="46">
        <v>45685</v>
      </c>
      <c r="AI125" s="46">
        <v>45838</v>
      </c>
    </row>
    <row r="126" spans="1:35" s="1" customFormat="1" ht="11.5" customHeight="1">
      <c r="A126" s="30">
        <v>4</v>
      </c>
      <c r="B126" s="304" t="s">
        <v>779</v>
      </c>
      <c r="C126" s="27" t="s">
        <v>780</v>
      </c>
      <c r="D126" s="384" t="s">
        <v>781</v>
      </c>
      <c r="E126" s="304" t="s">
        <v>782</v>
      </c>
      <c r="F126" s="27" t="s">
        <v>783</v>
      </c>
      <c r="G126" s="27" t="s">
        <v>784</v>
      </c>
      <c r="H126" s="27" t="s">
        <v>785</v>
      </c>
      <c r="I126" s="27" t="s">
        <v>786</v>
      </c>
      <c r="J126" s="30" t="s">
        <v>807</v>
      </c>
      <c r="K126" s="27" t="s">
        <v>808</v>
      </c>
      <c r="L126" s="27" t="s">
        <v>809</v>
      </c>
      <c r="M126" s="32">
        <v>3</v>
      </c>
      <c r="N126" s="30" t="s">
        <v>45</v>
      </c>
      <c r="O126" s="50" t="s">
        <v>46</v>
      </c>
      <c r="P126" s="33">
        <v>4517240</v>
      </c>
      <c r="Q126" s="33">
        <f t="shared" si="14"/>
        <v>5314400</v>
      </c>
      <c r="R126" s="43">
        <f t="shared" si="15"/>
        <v>0.85</v>
      </c>
      <c r="S126" s="33">
        <f t="shared" ref="S126:S134" si="16">ROUNDUP((P126/0.85)*0.15,0)</f>
        <v>797160</v>
      </c>
      <c r="T126" s="347" t="s">
        <v>816</v>
      </c>
      <c r="U126" s="325">
        <v>0.85</v>
      </c>
      <c r="V126" s="327" t="s">
        <v>46</v>
      </c>
      <c r="W126" s="320" t="s">
        <v>817</v>
      </c>
      <c r="X126" s="320" t="s">
        <v>65</v>
      </c>
      <c r="Y126" s="50" t="s">
        <v>50</v>
      </c>
      <c r="Z126" s="32" t="s">
        <v>51</v>
      </c>
      <c r="AA126" s="32" t="s">
        <v>52</v>
      </c>
      <c r="AB126" s="32" t="s">
        <v>65</v>
      </c>
      <c r="AC126" s="316" t="s">
        <v>815</v>
      </c>
      <c r="AD126" s="32" t="s">
        <v>51</v>
      </c>
      <c r="AE126" s="47" t="s">
        <v>327</v>
      </c>
      <c r="AF126" s="47" t="s">
        <v>327</v>
      </c>
      <c r="AG126" s="45">
        <v>45874</v>
      </c>
      <c r="AH126" s="46">
        <v>46007</v>
      </c>
      <c r="AI126" s="46">
        <v>46043</v>
      </c>
    </row>
    <row r="127" spans="1:35" s="1" customFormat="1" ht="11.5" customHeight="1">
      <c r="A127" s="30">
        <v>4</v>
      </c>
      <c r="B127" s="304" t="s">
        <v>779</v>
      </c>
      <c r="C127" s="27" t="s">
        <v>780</v>
      </c>
      <c r="D127" s="384" t="s">
        <v>781</v>
      </c>
      <c r="E127" s="304" t="s">
        <v>782</v>
      </c>
      <c r="F127" s="27" t="s">
        <v>783</v>
      </c>
      <c r="G127" s="27" t="s">
        <v>784</v>
      </c>
      <c r="H127" s="27" t="s">
        <v>785</v>
      </c>
      <c r="I127" s="27" t="s">
        <v>786</v>
      </c>
      <c r="J127" s="30" t="s">
        <v>818</v>
      </c>
      <c r="K127" s="27" t="s">
        <v>819</v>
      </c>
      <c r="L127" s="27" t="s">
        <v>820</v>
      </c>
      <c r="M127" s="32">
        <v>1</v>
      </c>
      <c r="N127" s="30" t="s">
        <v>45</v>
      </c>
      <c r="O127" s="50" t="s">
        <v>46</v>
      </c>
      <c r="P127" s="33">
        <v>21644414</v>
      </c>
      <c r="Q127" s="33">
        <f t="shared" si="14"/>
        <v>25464017</v>
      </c>
      <c r="R127" s="43">
        <f t="shared" si="15"/>
        <v>0.84999998232800422</v>
      </c>
      <c r="S127" s="33">
        <f t="shared" si="16"/>
        <v>3819603</v>
      </c>
      <c r="T127" s="347" t="s">
        <v>821</v>
      </c>
      <c r="U127" s="325">
        <v>0.85</v>
      </c>
      <c r="V127" s="327" t="s">
        <v>46</v>
      </c>
      <c r="W127" s="320" t="s">
        <v>822</v>
      </c>
      <c r="X127" s="320" t="s">
        <v>823</v>
      </c>
      <c r="Y127" s="50" t="s">
        <v>50</v>
      </c>
      <c r="Z127" s="32" t="s">
        <v>51</v>
      </c>
      <c r="AA127" s="32" t="s">
        <v>52</v>
      </c>
      <c r="AB127" s="32" t="s">
        <v>51</v>
      </c>
      <c r="AC127" s="27" t="s">
        <v>824</v>
      </c>
      <c r="AD127" s="32" t="s">
        <v>51</v>
      </c>
      <c r="AE127" s="47" t="s">
        <v>327</v>
      </c>
      <c r="AF127" s="47" t="s">
        <v>327</v>
      </c>
      <c r="AG127" s="46">
        <v>45378</v>
      </c>
      <c r="AH127" s="46">
        <v>45461</v>
      </c>
      <c r="AI127" s="45" t="s">
        <v>56</v>
      </c>
    </row>
    <row r="128" spans="1:35" s="1" customFormat="1" ht="11.5" customHeight="1">
      <c r="A128" s="30">
        <v>4</v>
      </c>
      <c r="B128" s="304" t="s">
        <v>779</v>
      </c>
      <c r="C128" s="27" t="s">
        <v>780</v>
      </c>
      <c r="D128" s="384" t="s">
        <v>781</v>
      </c>
      <c r="E128" s="304" t="s">
        <v>782</v>
      </c>
      <c r="F128" s="27" t="s">
        <v>783</v>
      </c>
      <c r="G128" s="27" t="s">
        <v>784</v>
      </c>
      <c r="H128" s="27" t="s">
        <v>785</v>
      </c>
      <c r="I128" s="27" t="s">
        <v>786</v>
      </c>
      <c r="J128" s="30" t="s">
        <v>818</v>
      </c>
      <c r="K128" s="27" t="s">
        <v>819</v>
      </c>
      <c r="L128" s="27" t="s">
        <v>820</v>
      </c>
      <c r="M128" s="32">
        <v>2</v>
      </c>
      <c r="N128" s="30" t="s">
        <v>45</v>
      </c>
      <c r="O128" s="50" t="s">
        <v>46</v>
      </c>
      <c r="P128" s="33">
        <v>6228621</v>
      </c>
      <c r="Q128" s="33">
        <f t="shared" si="14"/>
        <v>7327790</v>
      </c>
      <c r="R128" s="43">
        <f t="shared" si="15"/>
        <v>0.8499999317666036</v>
      </c>
      <c r="S128" s="33">
        <f t="shared" si="16"/>
        <v>1099169</v>
      </c>
      <c r="T128" s="347" t="s">
        <v>821</v>
      </c>
      <c r="U128" s="325">
        <v>0.85</v>
      </c>
      <c r="V128" s="327" t="s">
        <v>46</v>
      </c>
      <c r="W128" s="320" t="s">
        <v>825</v>
      </c>
      <c r="X128" s="320" t="s">
        <v>65</v>
      </c>
      <c r="Y128" s="50" t="s">
        <v>50</v>
      </c>
      <c r="Z128" s="32" t="s">
        <v>51</v>
      </c>
      <c r="AA128" s="32" t="s">
        <v>52</v>
      </c>
      <c r="AB128" s="32" t="s">
        <v>51</v>
      </c>
      <c r="AC128" s="27" t="s">
        <v>826</v>
      </c>
      <c r="AD128" s="32" t="s">
        <v>51</v>
      </c>
      <c r="AE128" s="47" t="s">
        <v>327</v>
      </c>
      <c r="AF128" s="47" t="s">
        <v>327</v>
      </c>
      <c r="AG128" s="46">
        <v>45378</v>
      </c>
      <c r="AH128" s="46">
        <v>45461</v>
      </c>
      <c r="AI128" s="45" t="s">
        <v>56</v>
      </c>
    </row>
    <row r="129" spans="1:35" s="1" customFormat="1" ht="11.5" customHeight="1">
      <c r="A129" s="30">
        <v>4</v>
      </c>
      <c r="B129" s="304" t="s">
        <v>779</v>
      </c>
      <c r="C129" s="27" t="s">
        <v>780</v>
      </c>
      <c r="D129" s="384" t="s">
        <v>781</v>
      </c>
      <c r="E129" s="304" t="s">
        <v>782</v>
      </c>
      <c r="F129" s="27" t="s">
        <v>783</v>
      </c>
      <c r="G129" s="27" t="s">
        <v>784</v>
      </c>
      <c r="H129" s="27" t="s">
        <v>785</v>
      </c>
      <c r="I129" s="27" t="s">
        <v>786</v>
      </c>
      <c r="J129" s="30" t="s">
        <v>818</v>
      </c>
      <c r="K129" s="27" t="s">
        <v>819</v>
      </c>
      <c r="L129" s="27" t="s">
        <v>819</v>
      </c>
      <c r="M129" s="32">
        <v>3</v>
      </c>
      <c r="N129" s="30" t="s">
        <v>45</v>
      </c>
      <c r="O129" s="50" t="s">
        <v>46</v>
      </c>
      <c r="P129" s="33">
        <v>7646510</v>
      </c>
      <c r="Q129" s="33">
        <f t="shared" si="14"/>
        <v>8995895</v>
      </c>
      <c r="R129" s="43">
        <f t="shared" si="15"/>
        <v>0.84999991662864005</v>
      </c>
      <c r="S129" s="33">
        <f t="shared" si="16"/>
        <v>1349385</v>
      </c>
      <c r="T129" s="347" t="s">
        <v>821</v>
      </c>
      <c r="U129" s="325">
        <v>0.85</v>
      </c>
      <c r="V129" s="327" t="s">
        <v>46</v>
      </c>
      <c r="W129" s="320" t="s">
        <v>827</v>
      </c>
      <c r="X129" s="320" t="s">
        <v>65</v>
      </c>
      <c r="Y129" s="50" t="s">
        <v>50</v>
      </c>
      <c r="Z129" s="32" t="s">
        <v>51</v>
      </c>
      <c r="AA129" s="32" t="s">
        <v>52</v>
      </c>
      <c r="AB129" s="32" t="s">
        <v>51</v>
      </c>
      <c r="AC129" s="27" t="s">
        <v>828</v>
      </c>
      <c r="AD129" s="32" t="s">
        <v>51</v>
      </c>
      <c r="AE129" s="47" t="s">
        <v>327</v>
      </c>
      <c r="AF129" s="47" t="s">
        <v>327</v>
      </c>
      <c r="AG129" s="46">
        <v>45378</v>
      </c>
      <c r="AH129" s="46">
        <v>45461</v>
      </c>
      <c r="AI129" s="45" t="s">
        <v>56</v>
      </c>
    </row>
    <row r="130" spans="1:35" s="1" customFormat="1" ht="11.5" customHeight="1">
      <c r="A130" s="30">
        <v>4</v>
      </c>
      <c r="B130" s="304" t="s">
        <v>779</v>
      </c>
      <c r="C130" s="27" t="s">
        <v>780</v>
      </c>
      <c r="D130" s="384" t="s">
        <v>781</v>
      </c>
      <c r="E130" s="304" t="s">
        <v>782</v>
      </c>
      <c r="F130" s="27" t="s">
        <v>783</v>
      </c>
      <c r="G130" s="27" t="s">
        <v>784</v>
      </c>
      <c r="H130" s="27" t="s">
        <v>785</v>
      </c>
      <c r="I130" s="27" t="s">
        <v>786</v>
      </c>
      <c r="J130" s="30" t="s">
        <v>818</v>
      </c>
      <c r="K130" s="27" t="s">
        <v>819</v>
      </c>
      <c r="L130" s="27" t="s">
        <v>819</v>
      </c>
      <c r="M130" s="32">
        <v>4</v>
      </c>
      <c r="N130" s="30" t="s">
        <v>45</v>
      </c>
      <c r="O130" s="50" t="s">
        <v>46</v>
      </c>
      <c r="P130" s="33">
        <v>3885739</v>
      </c>
      <c r="Q130" s="33">
        <f t="shared" si="14"/>
        <v>4571458</v>
      </c>
      <c r="R130" s="43">
        <f t="shared" si="15"/>
        <v>0.84999993437542243</v>
      </c>
      <c r="S130" s="33">
        <f t="shared" si="16"/>
        <v>685719</v>
      </c>
      <c r="T130" s="347" t="s">
        <v>821</v>
      </c>
      <c r="U130" s="325">
        <v>0.85</v>
      </c>
      <c r="V130" s="327" t="s">
        <v>46</v>
      </c>
      <c r="W130" s="320" t="s">
        <v>829</v>
      </c>
      <c r="X130" s="320" t="s">
        <v>823</v>
      </c>
      <c r="Y130" s="50" t="s">
        <v>50</v>
      </c>
      <c r="Z130" s="32" t="s">
        <v>51</v>
      </c>
      <c r="AA130" s="32" t="s">
        <v>52</v>
      </c>
      <c r="AB130" s="32" t="s">
        <v>51</v>
      </c>
      <c r="AC130" s="27" t="s">
        <v>830</v>
      </c>
      <c r="AD130" s="32" t="s">
        <v>51</v>
      </c>
      <c r="AE130" s="45" t="s">
        <v>287</v>
      </c>
      <c r="AF130" s="45" t="s">
        <v>287</v>
      </c>
      <c r="AG130" s="45" t="s">
        <v>287</v>
      </c>
      <c r="AH130" s="45" t="s">
        <v>65</v>
      </c>
      <c r="AI130" s="45">
        <v>45292</v>
      </c>
    </row>
    <row r="131" spans="1:35" s="1" customFormat="1" ht="11.5" customHeight="1">
      <c r="A131" s="30">
        <v>4</v>
      </c>
      <c r="B131" s="304" t="s">
        <v>779</v>
      </c>
      <c r="C131" s="27" t="s">
        <v>780</v>
      </c>
      <c r="D131" s="384" t="s">
        <v>781</v>
      </c>
      <c r="E131" s="304" t="s">
        <v>782</v>
      </c>
      <c r="F131" s="27" t="s">
        <v>783</v>
      </c>
      <c r="G131" s="27" t="s">
        <v>784</v>
      </c>
      <c r="H131" s="27" t="s">
        <v>785</v>
      </c>
      <c r="I131" s="27" t="s">
        <v>786</v>
      </c>
      <c r="J131" s="386" t="s">
        <v>831</v>
      </c>
      <c r="K131" s="27" t="s">
        <v>832</v>
      </c>
      <c r="L131" s="27" t="s">
        <v>833</v>
      </c>
      <c r="M131" s="32" t="s">
        <v>44</v>
      </c>
      <c r="N131" s="30" t="s">
        <v>45</v>
      </c>
      <c r="O131" s="385" t="s">
        <v>237</v>
      </c>
      <c r="P131" s="33">
        <v>38795105</v>
      </c>
      <c r="Q131" s="33">
        <f t="shared" si="14"/>
        <v>45641300</v>
      </c>
      <c r="R131" s="43">
        <f t="shared" si="15"/>
        <v>0.85</v>
      </c>
      <c r="S131" s="33">
        <f t="shared" si="16"/>
        <v>6846195</v>
      </c>
      <c r="T131" s="347" t="s">
        <v>834</v>
      </c>
      <c r="U131" s="325">
        <v>0.85</v>
      </c>
      <c r="V131" s="324" t="s">
        <v>237</v>
      </c>
      <c r="W131" s="320" t="s">
        <v>835</v>
      </c>
      <c r="X131" s="320" t="s">
        <v>65</v>
      </c>
      <c r="Y131" s="41" t="s">
        <v>71</v>
      </c>
      <c r="Z131" s="30" t="s">
        <v>51</v>
      </c>
      <c r="AA131" s="30" t="s">
        <v>52</v>
      </c>
      <c r="AB131" s="32" t="s">
        <v>51</v>
      </c>
      <c r="AC131" s="27" t="s">
        <v>836</v>
      </c>
      <c r="AD131" s="32" t="s">
        <v>51</v>
      </c>
      <c r="AE131" s="45">
        <v>44959</v>
      </c>
      <c r="AF131" s="45">
        <v>45027</v>
      </c>
      <c r="AG131" s="46">
        <v>44942</v>
      </c>
      <c r="AH131" s="46">
        <v>45083</v>
      </c>
      <c r="AI131" s="45" t="s">
        <v>56</v>
      </c>
    </row>
    <row r="132" spans="1:35" s="1" customFormat="1" ht="11.5" customHeight="1">
      <c r="A132" s="30">
        <v>4</v>
      </c>
      <c r="B132" s="304" t="s">
        <v>779</v>
      </c>
      <c r="C132" s="27" t="s">
        <v>780</v>
      </c>
      <c r="D132" s="384" t="s">
        <v>781</v>
      </c>
      <c r="E132" s="304" t="s">
        <v>782</v>
      </c>
      <c r="F132" s="27" t="s">
        <v>783</v>
      </c>
      <c r="G132" s="27" t="s">
        <v>784</v>
      </c>
      <c r="H132" s="27" t="s">
        <v>785</v>
      </c>
      <c r="I132" s="27" t="s">
        <v>786</v>
      </c>
      <c r="J132" s="386" t="s">
        <v>837</v>
      </c>
      <c r="K132" s="27" t="s">
        <v>838</v>
      </c>
      <c r="L132" s="27" t="s">
        <v>839</v>
      </c>
      <c r="M132" s="32">
        <v>1</v>
      </c>
      <c r="N132" s="30" t="s">
        <v>45</v>
      </c>
      <c r="O132" s="50" t="s">
        <v>46</v>
      </c>
      <c r="P132" s="33">
        <v>1469563</v>
      </c>
      <c r="Q132" s="33">
        <f t="shared" si="14"/>
        <v>1728898</v>
      </c>
      <c r="R132" s="43">
        <f t="shared" si="15"/>
        <v>0.84999982647906358</v>
      </c>
      <c r="S132" s="33">
        <f t="shared" si="16"/>
        <v>259335</v>
      </c>
      <c r="T132" s="347" t="s">
        <v>840</v>
      </c>
      <c r="U132" s="325">
        <v>0.85</v>
      </c>
      <c r="V132" s="327" t="s">
        <v>46</v>
      </c>
      <c r="W132" s="314" t="s">
        <v>286</v>
      </c>
      <c r="X132" s="314" t="s">
        <v>286</v>
      </c>
      <c r="Y132" s="41" t="s">
        <v>50</v>
      </c>
      <c r="Z132" s="30" t="s">
        <v>51</v>
      </c>
      <c r="AA132" s="30" t="s">
        <v>52</v>
      </c>
      <c r="AB132" s="32" t="s">
        <v>51</v>
      </c>
      <c r="AC132" s="27" t="s">
        <v>841</v>
      </c>
      <c r="AD132" s="32" t="s">
        <v>51</v>
      </c>
      <c r="AE132" s="45" t="s">
        <v>287</v>
      </c>
      <c r="AF132" s="45" t="s">
        <v>287</v>
      </c>
      <c r="AG132" s="45" t="s">
        <v>287</v>
      </c>
      <c r="AH132" s="45" t="s">
        <v>65</v>
      </c>
      <c r="AI132" s="45">
        <v>45292</v>
      </c>
    </row>
    <row r="133" spans="1:35" s="1" customFormat="1" ht="11.5" customHeight="1">
      <c r="A133" s="30">
        <v>4</v>
      </c>
      <c r="B133" s="304" t="s">
        <v>779</v>
      </c>
      <c r="C133" s="27" t="s">
        <v>780</v>
      </c>
      <c r="D133" s="384" t="s">
        <v>781</v>
      </c>
      <c r="E133" s="304" t="s">
        <v>782</v>
      </c>
      <c r="F133" s="27" t="s">
        <v>783</v>
      </c>
      <c r="G133" s="27" t="s">
        <v>784</v>
      </c>
      <c r="H133" s="27" t="s">
        <v>785</v>
      </c>
      <c r="I133" s="27" t="s">
        <v>786</v>
      </c>
      <c r="J133" s="386" t="s">
        <v>837</v>
      </c>
      <c r="K133" s="27" t="s">
        <v>838</v>
      </c>
      <c r="L133" s="27" t="s">
        <v>839</v>
      </c>
      <c r="M133" s="32">
        <v>2</v>
      </c>
      <c r="N133" s="30" t="s">
        <v>45</v>
      </c>
      <c r="O133" s="50" t="s">
        <v>46</v>
      </c>
      <c r="P133" s="33">
        <v>26656937</v>
      </c>
      <c r="Q133" s="33">
        <f t="shared" si="14"/>
        <v>31361103</v>
      </c>
      <c r="R133" s="43">
        <f t="shared" si="15"/>
        <v>0.84999998246235153</v>
      </c>
      <c r="S133" s="33">
        <f t="shared" si="16"/>
        <v>4704166</v>
      </c>
      <c r="T133" s="347" t="s">
        <v>840</v>
      </c>
      <c r="U133" s="325">
        <v>0.85</v>
      </c>
      <c r="V133" s="327" t="s">
        <v>46</v>
      </c>
      <c r="W133" s="320" t="s">
        <v>842</v>
      </c>
      <c r="X133" s="320" t="s">
        <v>843</v>
      </c>
      <c r="Y133" s="41" t="s">
        <v>50</v>
      </c>
      <c r="Z133" s="30" t="s">
        <v>51</v>
      </c>
      <c r="AA133" s="30" t="s">
        <v>52</v>
      </c>
      <c r="AB133" s="32" t="s">
        <v>51</v>
      </c>
      <c r="AC133" s="27" t="s">
        <v>841</v>
      </c>
      <c r="AD133" s="32" t="s">
        <v>51</v>
      </c>
      <c r="AE133" s="45">
        <v>45533</v>
      </c>
      <c r="AF133" s="45">
        <v>45677</v>
      </c>
      <c r="AG133" s="46">
        <v>45463</v>
      </c>
      <c r="AH133" s="46">
        <v>45664</v>
      </c>
      <c r="AI133" s="45" t="s">
        <v>56</v>
      </c>
    </row>
    <row r="134" spans="1:35" s="1" customFormat="1" ht="11.5" customHeight="1">
      <c r="A134" s="30">
        <v>4</v>
      </c>
      <c r="B134" s="304" t="s">
        <v>779</v>
      </c>
      <c r="C134" s="27" t="s">
        <v>780</v>
      </c>
      <c r="D134" s="384" t="s">
        <v>781</v>
      </c>
      <c r="E134" s="304" t="s">
        <v>782</v>
      </c>
      <c r="F134" s="27" t="s">
        <v>783</v>
      </c>
      <c r="G134" s="27" t="s">
        <v>784</v>
      </c>
      <c r="H134" s="27" t="s">
        <v>785</v>
      </c>
      <c r="I134" s="27" t="s">
        <v>786</v>
      </c>
      <c r="J134" s="386" t="s">
        <v>837</v>
      </c>
      <c r="K134" s="27" t="s">
        <v>838</v>
      </c>
      <c r="L134" s="27" t="s">
        <v>839</v>
      </c>
      <c r="M134" s="32">
        <v>3</v>
      </c>
      <c r="N134" s="30" t="s">
        <v>45</v>
      </c>
      <c r="O134" s="50" t="s">
        <v>46</v>
      </c>
      <c r="P134" s="33">
        <v>1780892</v>
      </c>
      <c r="Q134" s="33">
        <f t="shared" si="14"/>
        <v>2095168</v>
      </c>
      <c r="R134" s="43">
        <f t="shared" si="15"/>
        <v>0.84999961816904424</v>
      </c>
      <c r="S134" s="33">
        <f t="shared" si="16"/>
        <v>314276</v>
      </c>
      <c r="T134" s="347" t="s">
        <v>840</v>
      </c>
      <c r="U134" s="325">
        <v>0.85</v>
      </c>
      <c r="V134" s="327" t="s">
        <v>46</v>
      </c>
      <c r="W134" s="320" t="s">
        <v>842</v>
      </c>
      <c r="X134" s="320" t="s">
        <v>843</v>
      </c>
      <c r="Y134" s="41" t="s">
        <v>50</v>
      </c>
      <c r="Z134" s="30" t="s">
        <v>51</v>
      </c>
      <c r="AA134" s="30" t="s">
        <v>52</v>
      </c>
      <c r="AB134" s="32" t="s">
        <v>51</v>
      </c>
      <c r="AC134" s="27" t="s">
        <v>841</v>
      </c>
      <c r="AD134" s="32" t="s">
        <v>51</v>
      </c>
      <c r="AE134" s="65" t="s">
        <v>844</v>
      </c>
      <c r="AF134" s="45">
        <v>45677</v>
      </c>
      <c r="AG134" s="46">
        <v>45463</v>
      </c>
      <c r="AH134" s="46">
        <v>45664</v>
      </c>
      <c r="AI134" s="45" t="s">
        <v>56</v>
      </c>
    </row>
    <row r="135" spans="1:35" s="1" customFormat="1" ht="11.15" customHeight="1">
      <c r="A135" s="30">
        <v>4</v>
      </c>
      <c r="B135" s="304" t="s">
        <v>779</v>
      </c>
      <c r="C135" s="27" t="s">
        <v>780</v>
      </c>
      <c r="D135" s="384" t="s">
        <v>781</v>
      </c>
      <c r="E135" s="304" t="s">
        <v>845</v>
      </c>
      <c r="F135" s="27" t="s">
        <v>846</v>
      </c>
      <c r="G135" s="27" t="s">
        <v>847</v>
      </c>
      <c r="H135" s="27" t="s">
        <v>848</v>
      </c>
      <c r="I135" s="27" t="s">
        <v>849</v>
      </c>
      <c r="J135" s="30" t="s">
        <v>850</v>
      </c>
      <c r="K135" s="27" t="s">
        <v>851</v>
      </c>
      <c r="L135" s="27" t="s">
        <v>852</v>
      </c>
      <c r="M135" s="32" t="s">
        <v>44</v>
      </c>
      <c r="N135" s="30" t="s">
        <v>727</v>
      </c>
      <c r="O135" s="50" t="s">
        <v>46</v>
      </c>
      <c r="P135" s="33">
        <v>28908160</v>
      </c>
      <c r="Q135" s="33">
        <f t="shared" si="14"/>
        <v>34009600</v>
      </c>
      <c r="R135" s="43">
        <f t="shared" si="15"/>
        <v>0.85</v>
      </c>
      <c r="S135" s="33">
        <f>ROUND((P135/0.85)*0.15,0)</f>
        <v>5101440</v>
      </c>
      <c r="T135" s="347" t="s">
        <v>853</v>
      </c>
      <c r="U135" s="325">
        <v>0.85</v>
      </c>
      <c r="V135" s="327" t="s">
        <v>46</v>
      </c>
      <c r="W135" s="320" t="s">
        <v>854</v>
      </c>
      <c r="X135" s="320" t="s">
        <v>855</v>
      </c>
      <c r="Y135" s="50" t="s">
        <v>50</v>
      </c>
      <c r="Z135" s="32" t="s">
        <v>51</v>
      </c>
      <c r="AA135" s="32" t="s">
        <v>52</v>
      </c>
      <c r="AB135" s="32" t="s">
        <v>51</v>
      </c>
      <c r="AC135" s="27" t="s">
        <v>856</v>
      </c>
      <c r="AD135" s="32" t="s">
        <v>51</v>
      </c>
      <c r="AE135" s="47" t="s">
        <v>327</v>
      </c>
      <c r="AF135" s="47" t="s">
        <v>327</v>
      </c>
      <c r="AG135" s="46">
        <v>45567</v>
      </c>
      <c r="AH135" s="46">
        <v>45643</v>
      </c>
      <c r="AI135" s="45" t="s">
        <v>56</v>
      </c>
    </row>
    <row r="136" spans="1:35" s="1" customFormat="1" ht="11.5" customHeight="1">
      <c r="A136" s="30">
        <v>4</v>
      </c>
      <c r="B136" s="30" t="s">
        <v>779</v>
      </c>
      <c r="C136" s="30" t="s">
        <v>780</v>
      </c>
      <c r="D136" s="30" t="s">
        <v>781</v>
      </c>
      <c r="E136" s="30" t="s">
        <v>845</v>
      </c>
      <c r="F136" s="30" t="s">
        <v>846</v>
      </c>
      <c r="G136" s="30" t="s">
        <v>847</v>
      </c>
      <c r="H136" s="30" t="s">
        <v>848</v>
      </c>
      <c r="I136" s="30" t="s">
        <v>849</v>
      </c>
      <c r="J136" s="30" t="s">
        <v>857</v>
      </c>
      <c r="K136" s="27" t="s">
        <v>858</v>
      </c>
      <c r="L136" s="27" t="s">
        <v>859</v>
      </c>
      <c r="M136" s="32" t="s">
        <v>44</v>
      </c>
      <c r="N136" s="30" t="s">
        <v>727</v>
      </c>
      <c r="O136" s="50" t="s">
        <v>46</v>
      </c>
      <c r="P136" s="33">
        <v>65298766</v>
      </c>
      <c r="Q136" s="33">
        <f t="shared" si="14"/>
        <v>76822078</v>
      </c>
      <c r="R136" s="43">
        <f t="shared" si="15"/>
        <v>0.84999999609487265</v>
      </c>
      <c r="S136" s="33">
        <f t="shared" ref="S136:S148" si="17">ROUNDUP((P136/0.85)*0.15,0)</f>
        <v>11523312</v>
      </c>
      <c r="T136" s="347" t="s">
        <v>860</v>
      </c>
      <c r="U136" s="325">
        <v>0.85</v>
      </c>
      <c r="V136" s="327" t="s">
        <v>46</v>
      </c>
      <c r="W136" s="320" t="s">
        <v>854</v>
      </c>
      <c r="X136" s="320" t="s">
        <v>861</v>
      </c>
      <c r="Y136" s="50" t="s">
        <v>50</v>
      </c>
      <c r="Z136" s="32" t="s">
        <v>51</v>
      </c>
      <c r="AA136" s="32" t="s">
        <v>52</v>
      </c>
      <c r="AB136" s="32" t="s">
        <v>51</v>
      </c>
      <c r="AC136" s="330" t="s">
        <v>862</v>
      </c>
      <c r="AD136" s="32" t="s">
        <v>51</v>
      </c>
      <c r="AE136" s="45">
        <v>45260</v>
      </c>
      <c r="AF136" s="45">
        <v>45296</v>
      </c>
      <c r="AG136" s="46">
        <v>45237</v>
      </c>
      <c r="AH136" s="46">
        <v>45454</v>
      </c>
      <c r="AI136" s="45" t="s">
        <v>56</v>
      </c>
    </row>
    <row r="137" spans="1:35" s="1" customFormat="1" ht="11.5" customHeight="1">
      <c r="A137" s="30">
        <v>4</v>
      </c>
      <c r="B137" s="304" t="s">
        <v>779</v>
      </c>
      <c r="C137" s="27" t="s">
        <v>780</v>
      </c>
      <c r="D137" s="384" t="s">
        <v>781</v>
      </c>
      <c r="E137" s="304" t="s">
        <v>845</v>
      </c>
      <c r="F137" s="27" t="s">
        <v>846</v>
      </c>
      <c r="G137" s="27" t="s">
        <v>847</v>
      </c>
      <c r="H137" s="27" t="s">
        <v>848</v>
      </c>
      <c r="I137" s="27" t="s">
        <v>849</v>
      </c>
      <c r="J137" s="30" t="s">
        <v>863</v>
      </c>
      <c r="K137" s="27" t="s">
        <v>864</v>
      </c>
      <c r="L137" s="27" t="s">
        <v>865</v>
      </c>
      <c r="M137" s="32" t="s">
        <v>44</v>
      </c>
      <c r="N137" s="30" t="s">
        <v>727</v>
      </c>
      <c r="O137" s="50" t="s">
        <v>46</v>
      </c>
      <c r="P137" s="33">
        <v>14015404</v>
      </c>
      <c r="Q137" s="33">
        <f t="shared" si="14"/>
        <v>16488711</v>
      </c>
      <c r="R137" s="43">
        <f t="shared" si="15"/>
        <v>0.84999997877335587</v>
      </c>
      <c r="S137" s="33">
        <f t="shared" si="17"/>
        <v>2473307</v>
      </c>
      <c r="T137" s="347" t="s">
        <v>866</v>
      </c>
      <c r="U137" s="325">
        <v>0.85</v>
      </c>
      <c r="V137" s="327" t="s">
        <v>46</v>
      </c>
      <c r="W137" s="320" t="s">
        <v>46</v>
      </c>
      <c r="X137" s="320" t="s">
        <v>867</v>
      </c>
      <c r="Y137" s="50" t="s">
        <v>50</v>
      </c>
      <c r="Z137" s="32" t="s">
        <v>51</v>
      </c>
      <c r="AA137" s="32" t="s">
        <v>52</v>
      </c>
      <c r="AB137" s="32" t="s">
        <v>51</v>
      </c>
      <c r="AC137" s="27" t="s">
        <v>868</v>
      </c>
      <c r="AD137" s="32" t="s">
        <v>51</v>
      </c>
      <c r="AE137" s="45">
        <v>45351</v>
      </c>
      <c r="AF137" s="45">
        <v>45390</v>
      </c>
      <c r="AG137" s="46">
        <v>45338</v>
      </c>
      <c r="AH137" s="46">
        <v>45622</v>
      </c>
      <c r="AI137" s="45" t="s">
        <v>56</v>
      </c>
    </row>
    <row r="138" spans="1:35" s="1" customFormat="1" ht="11.5" customHeight="1">
      <c r="A138" s="30">
        <v>4</v>
      </c>
      <c r="B138" s="304" t="s">
        <v>779</v>
      </c>
      <c r="C138" s="27" t="s">
        <v>780</v>
      </c>
      <c r="D138" s="384" t="s">
        <v>781</v>
      </c>
      <c r="E138" s="304" t="s">
        <v>845</v>
      </c>
      <c r="F138" s="27" t="s">
        <v>846</v>
      </c>
      <c r="G138" s="27" t="s">
        <v>847</v>
      </c>
      <c r="H138" s="27" t="s">
        <v>848</v>
      </c>
      <c r="I138" s="27" t="s">
        <v>849</v>
      </c>
      <c r="J138" s="30" t="s">
        <v>869</v>
      </c>
      <c r="K138" s="27" t="s">
        <v>870</v>
      </c>
      <c r="L138" s="27" t="s">
        <v>871</v>
      </c>
      <c r="M138" s="32" t="s">
        <v>44</v>
      </c>
      <c r="N138" s="30" t="s">
        <v>727</v>
      </c>
      <c r="O138" s="50" t="s">
        <v>46</v>
      </c>
      <c r="P138" s="33">
        <v>5306614</v>
      </c>
      <c r="Q138" s="33">
        <f t="shared" si="14"/>
        <v>6243076</v>
      </c>
      <c r="R138" s="43">
        <f t="shared" si="15"/>
        <v>0.84999990389352942</v>
      </c>
      <c r="S138" s="33">
        <f t="shared" si="17"/>
        <v>936462</v>
      </c>
      <c r="T138" s="347" t="s">
        <v>872</v>
      </c>
      <c r="U138" s="325">
        <v>0.85</v>
      </c>
      <c r="V138" s="327" t="s">
        <v>46</v>
      </c>
      <c r="W138" s="320" t="s">
        <v>46</v>
      </c>
      <c r="X138" s="320" t="s">
        <v>873</v>
      </c>
      <c r="Y138" s="50" t="s">
        <v>50</v>
      </c>
      <c r="Z138" s="32" t="s">
        <v>51</v>
      </c>
      <c r="AA138" s="32" t="s">
        <v>52</v>
      </c>
      <c r="AB138" s="32" t="s">
        <v>51</v>
      </c>
      <c r="AC138" s="27" t="s">
        <v>874</v>
      </c>
      <c r="AD138" s="32" t="s">
        <v>51</v>
      </c>
      <c r="AE138" s="45">
        <v>44630</v>
      </c>
      <c r="AF138" s="45">
        <v>44952</v>
      </c>
      <c r="AG138" s="45">
        <v>44924</v>
      </c>
      <c r="AH138" s="46">
        <v>45111</v>
      </c>
      <c r="AI138" s="45" t="s">
        <v>56</v>
      </c>
    </row>
    <row r="139" spans="1:35" s="1" customFormat="1" ht="11.5" customHeight="1">
      <c r="A139" s="30">
        <v>4</v>
      </c>
      <c r="B139" s="304" t="s">
        <v>779</v>
      </c>
      <c r="C139" s="27" t="s">
        <v>780</v>
      </c>
      <c r="D139" s="384" t="s">
        <v>781</v>
      </c>
      <c r="E139" s="304" t="s">
        <v>845</v>
      </c>
      <c r="F139" s="27" t="s">
        <v>846</v>
      </c>
      <c r="G139" s="27" t="s">
        <v>847</v>
      </c>
      <c r="H139" s="27" t="s">
        <v>848</v>
      </c>
      <c r="I139" s="27" t="s">
        <v>849</v>
      </c>
      <c r="J139" s="30" t="s">
        <v>875</v>
      </c>
      <c r="K139" s="27" t="s">
        <v>876</v>
      </c>
      <c r="L139" s="27" t="s">
        <v>877</v>
      </c>
      <c r="M139" s="32" t="s">
        <v>44</v>
      </c>
      <c r="N139" s="30" t="s">
        <v>727</v>
      </c>
      <c r="O139" s="50" t="s">
        <v>46</v>
      </c>
      <c r="P139" s="33">
        <v>1005550</v>
      </c>
      <c r="Q139" s="33">
        <f t="shared" si="14"/>
        <v>1183000</v>
      </c>
      <c r="R139" s="43">
        <f t="shared" si="15"/>
        <v>0.85</v>
      </c>
      <c r="S139" s="33">
        <f t="shared" si="17"/>
        <v>177450</v>
      </c>
      <c r="T139" s="347" t="s">
        <v>878</v>
      </c>
      <c r="U139" s="325">
        <v>0.85</v>
      </c>
      <c r="V139" s="327" t="s">
        <v>46</v>
      </c>
      <c r="W139" s="320" t="s">
        <v>879</v>
      </c>
      <c r="X139" s="320" t="s">
        <v>65</v>
      </c>
      <c r="Y139" s="50" t="s">
        <v>50</v>
      </c>
      <c r="Z139" s="32" t="s">
        <v>51</v>
      </c>
      <c r="AA139" s="32" t="s">
        <v>52</v>
      </c>
      <c r="AB139" s="32" t="s">
        <v>51</v>
      </c>
      <c r="AC139" s="27" t="s">
        <v>880</v>
      </c>
      <c r="AD139" s="32" t="s">
        <v>51</v>
      </c>
      <c r="AE139" s="47" t="s">
        <v>327</v>
      </c>
      <c r="AF139" s="47" t="s">
        <v>327</v>
      </c>
      <c r="AG139" s="46">
        <v>45432</v>
      </c>
      <c r="AH139" s="46">
        <v>45671</v>
      </c>
      <c r="AI139" s="45" t="s">
        <v>56</v>
      </c>
    </row>
    <row r="140" spans="1:35" s="1" customFormat="1" ht="11.5" customHeight="1">
      <c r="A140" s="30">
        <v>4</v>
      </c>
      <c r="B140" s="304" t="s">
        <v>779</v>
      </c>
      <c r="C140" s="27" t="s">
        <v>780</v>
      </c>
      <c r="D140" s="384" t="s">
        <v>781</v>
      </c>
      <c r="E140" s="304" t="s">
        <v>845</v>
      </c>
      <c r="F140" s="27" t="s">
        <v>846</v>
      </c>
      <c r="G140" s="27" t="s">
        <v>847</v>
      </c>
      <c r="H140" s="27" t="s">
        <v>848</v>
      </c>
      <c r="I140" s="27" t="s">
        <v>849</v>
      </c>
      <c r="J140" s="30" t="s">
        <v>881</v>
      </c>
      <c r="K140" s="27" t="s">
        <v>882</v>
      </c>
      <c r="L140" s="27" t="s">
        <v>883</v>
      </c>
      <c r="M140" s="32" t="s">
        <v>44</v>
      </c>
      <c r="N140" s="30" t="s">
        <v>727</v>
      </c>
      <c r="O140" s="50" t="s">
        <v>46</v>
      </c>
      <c r="P140" s="33">
        <v>2911964</v>
      </c>
      <c r="Q140" s="33">
        <f t="shared" si="14"/>
        <v>3425840</v>
      </c>
      <c r="R140" s="43">
        <f t="shared" si="15"/>
        <v>0.85</v>
      </c>
      <c r="S140" s="33">
        <f t="shared" si="17"/>
        <v>513876</v>
      </c>
      <c r="T140" s="347" t="s">
        <v>884</v>
      </c>
      <c r="U140" s="325">
        <v>0.85</v>
      </c>
      <c r="V140" s="327" t="s">
        <v>46</v>
      </c>
      <c r="W140" s="320" t="s">
        <v>103</v>
      </c>
      <c r="X140" s="320" t="s">
        <v>103</v>
      </c>
      <c r="Y140" s="50" t="s">
        <v>50</v>
      </c>
      <c r="Z140" s="32" t="s">
        <v>51</v>
      </c>
      <c r="AA140" s="32" t="s">
        <v>52</v>
      </c>
      <c r="AB140" s="32" t="s">
        <v>51</v>
      </c>
      <c r="AC140" s="27" t="s">
        <v>885</v>
      </c>
      <c r="AD140" s="32" t="s">
        <v>51</v>
      </c>
      <c r="AE140" s="45">
        <v>44858</v>
      </c>
      <c r="AF140" s="45">
        <v>44952</v>
      </c>
      <c r="AG140" s="45">
        <v>44837</v>
      </c>
      <c r="AH140" s="45">
        <v>45120</v>
      </c>
      <c r="AI140" s="45" t="s">
        <v>56</v>
      </c>
    </row>
    <row r="141" spans="1:35" s="1" customFormat="1" ht="11.5" customHeight="1">
      <c r="A141" s="30">
        <v>4</v>
      </c>
      <c r="B141" s="304" t="s">
        <v>779</v>
      </c>
      <c r="C141" s="27" t="s">
        <v>780</v>
      </c>
      <c r="D141" s="384" t="s">
        <v>781</v>
      </c>
      <c r="E141" s="304" t="s">
        <v>845</v>
      </c>
      <c r="F141" s="27" t="s">
        <v>886</v>
      </c>
      <c r="G141" s="27" t="s">
        <v>847</v>
      </c>
      <c r="H141" s="27" t="s">
        <v>848</v>
      </c>
      <c r="I141" s="27" t="s">
        <v>849</v>
      </c>
      <c r="J141" s="30" t="s">
        <v>887</v>
      </c>
      <c r="K141" s="27" t="s">
        <v>888</v>
      </c>
      <c r="L141" s="27" t="s">
        <v>889</v>
      </c>
      <c r="M141" s="32" t="s">
        <v>44</v>
      </c>
      <c r="N141" s="30" t="s">
        <v>727</v>
      </c>
      <c r="O141" s="50" t="s">
        <v>46</v>
      </c>
      <c r="P141" s="33">
        <v>621180</v>
      </c>
      <c r="Q141" s="33">
        <f t="shared" si="14"/>
        <v>730800</v>
      </c>
      <c r="R141" s="43">
        <f t="shared" si="15"/>
        <v>0.85</v>
      </c>
      <c r="S141" s="33">
        <f t="shared" si="17"/>
        <v>109620</v>
      </c>
      <c r="T141" s="347" t="s">
        <v>890</v>
      </c>
      <c r="U141" s="325">
        <v>0.85</v>
      </c>
      <c r="V141" s="327" t="s">
        <v>46</v>
      </c>
      <c r="W141" s="320" t="s">
        <v>103</v>
      </c>
      <c r="X141" s="320" t="s">
        <v>891</v>
      </c>
      <c r="Y141" s="50" t="s">
        <v>71</v>
      </c>
      <c r="Z141" s="32" t="s">
        <v>51</v>
      </c>
      <c r="AA141" s="32" t="s">
        <v>52</v>
      </c>
      <c r="AB141" s="32" t="s">
        <v>51</v>
      </c>
      <c r="AC141" s="27" t="s">
        <v>892</v>
      </c>
      <c r="AD141" s="32" t="s">
        <v>51</v>
      </c>
      <c r="AE141" s="45">
        <v>45072</v>
      </c>
      <c r="AF141" s="45">
        <v>45107</v>
      </c>
      <c r="AG141" s="45">
        <v>45049</v>
      </c>
      <c r="AH141" s="46">
        <v>45461</v>
      </c>
      <c r="AI141" s="45" t="s">
        <v>56</v>
      </c>
    </row>
    <row r="142" spans="1:35" s="1" customFormat="1" ht="11.5" customHeight="1">
      <c r="A142" s="30">
        <v>4</v>
      </c>
      <c r="B142" s="304" t="s">
        <v>779</v>
      </c>
      <c r="C142" s="27" t="s">
        <v>780</v>
      </c>
      <c r="D142" s="384" t="s">
        <v>781</v>
      </c>
      <c r="E142" s="304" t="s">
        <v>845</v>
      </c>
      <c r="F142" s="27" t="s">
        <v>886</v>
      </c>
      <c r="G142" s="27" t="s">
        <v>847</v>
      </c>
      <c r="H142" s="27" t="s">
        <v>848</v>
      </c>
      <c r="I142" s="27" t="s">
        <v>849</v>
      </c>
      <c r="J142" s="30" t="s">
        <v>893</v>
      </c>
      <c r="K142" s="27" t="s">
        <v>894</v>
      </c>
      <c r="L142" s="27" t="s">
        <v>895</v>
      </c>
      <c r="M142" s="32">
        <v>1</v>
      </c>
      <c r="N142" s="30" t="s">
        <v>727</v>
      </c>
      <c r="O142" s="50" t="s">
        <v>46</v>
      </c>
      <c r="P142" s="33">
        <v>8839650</v>
      </c>
      <c r="Q142" s="33">
        <f t="shared" si="14"/>
        <v>10399589</v>
      </c>
      <c r="R142" s="43">
        <f t="shared" si="15"/>
        <v>0.84999993749753</v>
      </c>
      <c r="S142" s="33">
        <f t="shared" si="17"/>
        <v>1559939</v>
      </c>
      <c r="T142" s="347" t="s">
        <v>896</v>
      </c>
      <c r="U142" s="325">
        <v>0.85</v>
      </c>
      <c r="V142" s="327" t="s">
        <v>46</v>
      </c>
      <c r="W142" s="320" t="s">
        <v>897</v>
      </c>
      <c r="X142" s="320" t="s">
        <v>898</v>
      </c>
      <c r="Y142" s="41" t="s">
        <v>50</v>
      </c>
      <c r="Z142" s="32" t="s">
        <v>51</v>
      </c>
      <c r="AA142" s="32" t="s">
        <v>52</v>
      </c>
      <c r="AB142" s="32" t="s">
        <v>51</v>
      </c>
      <c r="AC142" s="27" t="s">
        <v>899</v>
      </c>
      <c r="AD142" s="32" t="s">
        <v>51</v>
      </c>
      <c r="AE142" s="45">
        <v>44924</v>
      </c>
      <c r="AF142" s="45">
        <v>44952</v>
      </c>
      <c r="AG142" s="46">
        <v>44956</v>
      </c>
      <c r="AH142" s="45">
        <v>45279</v>
      </c>
      <c r="AI142" s="45" t="s">
        <v>56</v>
      </c>
    </row>
    <row r="143" spans="1:35" s="1" customFormat="1" ht="11.5" customHeight="1">
      <c r="A143" s="30">
        <v>4</v>
      </c>
      <c r="B143" s="304" t="s">
        <v>779</v>
      </c>
      <c r="C143" s="27" t="s">
        <v>780</v>
      </c>
      <c r="D143" s="384" t="s">
        <v>781</v>
      </c>
      <c r="E143" s="304" t="s">
        <v>845</v>
      </c>
      <c r="F143" s="27" t="s">
        <v>886</v>
      </c>
      <c r="G143" s="27" t="s">
        <v>847</v>
      </c>
      <c r="H143" s="27" t="s">
        <v>848</v>
      </c>
      <c r="I143" s="27" t="s">
        <v>849</v>
      </c>
      <c r="J143" s="30" t="s">
        <v>893</v>
      </c>
      <c r="K143" s="27" t="s">
        <v>894</v>
      </c>
      <c r="L143" s="27" t="s">
        <v>895</v>
      </c>
      <c r="M143" s="32">
        <v>2</v>
      </c>
      <c r="N143" s="30" t="s">
        <v>727</v>
      </c>
      <c r="O143" s="50" t="s">
        <v>46</v>
      </c>
      <c r="P143" s="33">
        <v>3272500</v>
      </c>
      <c r="Q143" s="33">
        <f t="shared" si="14"/>
        <v>3850000</v>
      </c>
      <c r="R143" s="43">
        <f t="shared" si="15"/>
        <v>0.85</v>
      </c>
      <c r="S143" s="33">
        <f t="shared" si="17"/>
        <v>577500</v>
      </c>
      <c r="T143" s="347" t="s">
        <v>900</v>
      </c>
      <c r="U143" s="325">
        <v>0.85</v>
      </c>
      <c r="V143" s="327" t="s">
        <v>46</v>
      </c>
      <c r="W143" s="320" t="s">
        <v>823</v>
      </c>
      <c r="X143" s="320" t="s">
        <v>65</v>
      </c>
      <c r="Y143" s="41" t="s">
        <v>50</v>
      </c>
      <c r="Z143" s="32" t="s">
        <v>51</v>
      </c>
      <c r="AA143" s="32" t="s">
        <v>52</v>
      </c>
      <c r="AB143" s="32" t="s">
        <v>51</v>
      </c>
      <c r="AC143" s="27" t="s">
        <v>901</v>
      </c>
      <c r="AD143" s="32" t="s">
        <v>51</v>
      </c>
      <c r="AE143" s="45">
        <v>45021</v>
      </c>
      <c r="AF143" s="45">
        <v>45107</v>
      </c>
      <c r="AG143" s="46">
        <v>45030</v>
      </c>
      <c r="AH143" s="46">
        <v>45209</v>
      </c>
      <c r="AI143" s="45" t="s">
        <v>56</v>
      </c>
    </row>
    <row r="144" spans="1:35" s="1" customFormat="1" ht="11.5" customHeight="1">
      <c r="A144" s="30">
        <v>4</v>
      </c>
      <c r="B144" s="304" t="s">
        <v>779</v>
      </c>
      <c r="C144" s="27" t="s">
        <v>780</v>
      </c>
      <c r="D144" s="384" t="s">
        <v>781</v>
      </c>
      <c r="E144" s="304" t="s">
        <v>845</v>
      </c>
      <c r="F144" s="27" t="s">
        <v>886</v>
      </c>
      <c r="G144" s="27" t="s">
        <v>847</v>
      </c>
      <c r="H144" s="27" t="s">
        <v>848</v>
      </c>
      <c r="I144" s="27" t="s">
        <v>849</v>
      </c>
      <c r="J144" s="30" t="s">
        <v>902</v>
      </c>
      <c r="K144" s="27" t="s">
        <v>903</v>
      </c>
      <c r="L144" s="27" t="s">
        <v>904</v>
      </c>
      <c r="M144" s="32">
        <v>1</v>
      </c>
      <c r="N144" s="30" t="s">
        <v>727</v>
      </c>
      <c r="O144" s="50" t="s">
        <v>46</v>
      </c>
      <c r="P144" s="33">
        <v>19922947</v>
      </c>
      <c r="Q144" s="33">
        <f t="shared" si="14"/>
        <v>23438762</v>
      </c>
      <c r="R144" s="43">
        <f t="shared" si="15"/>
        <v>0.84999997013494144</v>
      </c>
      <c r="S144" s="33">
        <f t="shared" si="17"/>
        <v>3515815</v>
      </c>
      <c r="T144" s="347" t="s">
        <v>905</v>
      </c>
      <c r="U144" s="325">
        <v>0.85</v>
      </c>
      <c r="V144" s="327" t="s">
        <v>46</v>
      </c>
      <c r="W144" s="320" t="s">
        <v>103</v>
      </c>
      <c r="X144" s="320" t="s">
        <v>906</v>
      </c>
      <c r="Y144" s="50" t="s">
        <v>50</v>
      </c>
      <c r="Z144" s="32" t="s">
        <v>51</v>
      </c>
      <c r="AA144" s="32" t="s">
        <v>52</v>
      </c>
      <c r="AB144" s="32" t="s">
        <v>51</v>
      </c>
      <c r="AC144" s="27" t="s">
        <v>907</v>
      </c>
      <c r="AD144" s="32" t="s">
        <v>51</v>
      </c>
      <c r="AE144" s="45">
        <v>45715</v>
      </c>
      <c r="AF144" s="45">
        <v>45756</v>
      </c>
      <c r="AG144" s="46">
        <v>45502</v>
      </c>
      <c r="AH144" s="46">
        <v>45804</v>
      </c>
      <c r="AI144" s="45">
        <v>45834</v>
      </c>
    </row>
    <row r="145" spans="1:35" s="1" customFormat="1" ht="11.5" customHeight="1">
      <c r="A145" s="30">
        <v>4</v>
      </c>
      <c r="B145" s="304" t="s">
        <v>779</v>
      </c>
      <c r="C145" s="27" t="s">
        <v>780</v>
      </c>
      <c r="D145" s="384" t="s">
        <v>781</v>
      </c>
      <c r="E145" s="304" t="s">
        <v>845</v>
      </c>
      <c r="F145" s="27" t="s">
        <v>886</v>
      </c>
      <c r="G145" s="27" t="s">
        <v>847</v>
      </c>
      <c r="H145" s="27" t="s">
        <v>848</v>
      </c>
      <c r="I145" s="27" t="s">
        <v>849</v>
      </c>
      <c r="J145" s="30" t="s">
        <v>902</v>
      </c>
      <c r="K145" s="27" t="s">
        <v>903</v>
      </c>
      <c r="L145" s="27" t="s">
        <v>904</v>
      </c>
      <c r="M145" s="32">
        <v>2</v>
      </c>
      <c r="N145" s="30" t="s">
        <v>727</v>
      </c>
      <c r="O145" s="50" t="s">
        <v>46</v>
      </c>
      <c r="P145" s="33">
        <v>8500000</v>
      </c>
      <c r="Q145" s="33">
        <f t="shared" si="14"/>
        <v>10000000</v>
      </c>
      <c r="R145" s="43">
        <f t="shared" si="15"/>
        <v>0.85</v>
      </c>
      <c r="S145" s="33">
        <f t="shared" si="17"/>
        <v>1500000</v>
      </c>
      <c r="T145" s="347" t="s">
        <v>905</v>
      </c>
      <c r="U145" s="325">
        <v>0.85</v>
      </c>
      <c r="V145" s="327" t="s">
        <v>46</v>
      </c>
      <c r="W145" s="320" t="s">
        <v>90</v>
      </c>
      <c r="X145" s="320" t="s">
        <v>908</v>
      </c>
      <c r="Y145" s="50" t="s">
        <v>71</v>
      </c>
      <c r="Z145" s="32" t="s">
        <v>51</v>
      </c>
      <c r="AA145" s="32" t="s">
        <v>52</v>
      </c>
      <c r="AB145" s="32" t="s">
        <v>51</v>
      </c>
      <c r="AC145" s="27" t="s">
        <v>909</v>
      </c>
      <c r="AD145" s="32" t="s">
        <v>51</v>
      </c>
      <c r="AE145" s="32" t="s">
        <v>92</v>
      </c>
      <c r="AF145" s="30" t="s">
        <v>92</v>
      </c>
      <c r="AG145" s="46">
        <v>45502</v>
      </c>
      <c r="AH145" s="46">
        <v>45804</v>
      </c>
      <c r="AI145" s="32" t="s">
        <v>274</v>
      </c>
    </row>
    <row r="146" spans="1:35" s="1" customFormat="1" ht="11.5" customHeight="1">
      <c r="A146" s="30">
        <v>4</v>
      </c>
      <c r="B146" s="304" t="s">
        <v>779</v>
      </c>
      <c r="C146" s="27" t="s">
        <v>780</v>
      </c>
      <c r="D146" s="384" t="s">
        <v>781</v>
      </c>
      <c r="E146" s="304" t="s">
        <v>910</v>
      </c>
      <c r="F146" s="27" t="s">
        <v>911</v>
      </c>
      <c r="G146" s="27" t="s">
        <v>912</v>
      </c>
      <c r="H146" s="27" t="s">
        <v>913</v>
      </c>
      <c r="I146" s="27" t="s">
        <v>914</v>
      </c>
      <c r="J146" s="30" t="s">
        <v>915</v>
      </c>
      <c r="K146" s="27" t="s">
        <v>916</v>
      </c>
      <c r="L146" s="27" t="s">
        <v>917</v>
      </c>
      <c r="M146" s="32" t="s">
        <v>44</v>
      </c>
      <c r="N146" s="30" t="s">
        <v>727</v>
      </c>
      <c r="O146" s="41" t="s">
        <v>46</v>
      </c>
      <c r="P146" s="390">
        <v>25113464</v>
      </c>
      <c r="Q146" s="33">
        <f t="shared" si="14"/>
        <v>29545252</v>
      </c>
      <c r="R146" s="43">
        <f t="shared" si="15"/>
        <v>0.84999999323072284</v>
      </c>
      <c r="S146" s="33">
        <f t="shared" si="17"/>
        <v>4431788</v>
      </c>
      <c r="T146" s="347" t="s">
        <v>918</v>
      </c>
      <c r="U146" s="325">
        <v>0.85</v>
      </c>
      <c r="V146" s="319" t="s">
        <v>46</v>
      </c>
      <c r="W146" s="320" t="s">
        <v>324</v>
      </c>
      <c r="X146" s="339" t="s">
        <v>919</v>
      </c>
      <c r="Y146" s="41" t="s">
        <v>50</v>
      </c>
      <c r="Z146" s="30" t="s">
        <v>51</v>
      </c>
      <c r="AA146" s="30" t="s">
        <v>52</v>
      </c>
      <c r="AB146" s="32" t="s">
        <v>51</v>
      </c>
      <c r="AC146" s="27" t="s">
        <v>920</v>
      </c>
      <c r="AD146" s="47" t="s">
        <v>54</v>
      </c>
      <c r="AE146" s="45">
        <v>45316</v>
      </c>
      <c r="AF146" s="45">
        <v>45366</v>
      </c>
      <c r="AG146" s="45">
        <v>45288</v>
      </c>
      <c r="AH146" s="46">
        <v>45489</v>
      </c>
      <c r="AI146" s="45" t="s">
        <v>56</v>
      </c>
    </row>
    <row r="147" spans="1:35" s="1" customFormat="1" ht="11.5" customHeight="1">
      <c r="A147" s="30">
        <v>4</v>
      </c>
      <c r="B147" s="304" t="s">
        <v>779</v>
      </c>
      <c r="C147" s="27" t="s">
        <v>780</v>
      </c>
      <c r="D147" s="384" t="s">
        <v>781</v>
      </c>
      <c r="E147" s="304" t="s">
        <v>910</v>
      </c>
      <c r="F147" s="27" t="s">
        <v>911</v>
      </c>
      <c r="G147" s="27" t="s">
        <v>912</v>
      </c>
      <c r="H147" s="27" t="s">
        <v>913</v>
      </c>
      <c r="I147" s="27" t="s">
        <v>914</v>
      </c>
      <c r="J147" s="32" t="s">
        <v>921</v>
      </c>
      <c r="K147" s="27" t="s">
        <v>922</v>
      </c>
      <c r="L147" s="27" t="s">
        <v>923</v>
      </c>
      <c r="M147" s="32" t="s">
        <v>44</v>
      </c>
      <c r="N147" s="30" t="s">
        <v>727</v>
      </c>
      <c r="O147" s="50" t="s">
        <v>925</v>
      </c>
      <c r="P147" s="33">
        <v>1631121</v>
      </c>
      <c r="Q147" s="33">
        <f t="shared" si="14"/>
        <v>1918966</v>
      </c>
      <c r="R147" s="43">
        <f t="shared" si="15"/>
        <v>0.84999994788860256</v>
      </c>
      <c r="S147" s="33">
        <f t="shared" si="17"/>
        <v>287845</v>
      </c>
      <c r="T147" s="347" t="s">
        <v>926</v>
      </c>
      <c r="U147" s="325">
        <v>0.85</v>
      </c>
      <c r="V147" s="327" t="s">
        <v>925</v>
      </c>
      <c r="W147" s="320" t="s">
        <v>927</v>
      </c>
      <c r="X147" s="320" t="s">
        <v>65</v>
      </c>
      <c r="Y147" s="50" t="s">
        <v>50</v>
      </c>
      <c r="Z147" s="32" t="s">
        <v>51</v>
      </c>
      <c r="AA147" s="32" t="s">
        <v>52</v>
      </c>
      <c r="AB147" s="32" t="s">
        <v>51</v>
      </c>
      <c r="AC147" s="27" t="s">
        <v>928</v>
      </c>
      <c r="AD147" s="32" t="s">
        <v>51</v>
      </c>
      <c r="AE147" s="47" t="s">
        <v>327</v>
      </c>
      <c r="AF147" s="47" t="s">
        <v>327</v>
      </c>
      <c r="AG147" s="45">
        <v>45631</v>
      </c>
      <c r="AH147" s="46">
        <v>45790</v>
      </c>
      <c r="AI147" s="45" t="s">
        <v>56</v>
      </c>
    </row>
    <row r="148" spans="1:35" s="1" customFormat="1" ht="11.5" customHeight="1">
      <c r="A148" s="30">
        <v>4</v>
      </c>
      <c r="B148" s="304" t="s">
        <v>779</v>
      </c>
      <c r="C148" s="27" t="s">
        <v>780</v>
      </c>
      <c r="D148" s="384" t="s">
        <v>781</v>
      </c>
      <c r="E148" s="304" t="s">
        <v>910</v>
      </c>
      <c r="F148" s="27" t="s">
        <v>929</v>
      </c>
      <c r="G148" s="27" t="s">
        <v>912</v>
      </c>
      <c r="H148" s="27" t="s">
        <v>913</v>
      </c>
      <c r="I148" s="27" t="s">
        <v>914</v>
      </c>
      <c r="J148" s="30" t="s">
        <v>930</v>
      </c>
      <c r="K148" s="27" t="s">
        <v>931</v>
      </c>
      <c r="L148" s="27" t="s">
        <v>932</v>
      </c>
      <c r="M148" s="32" t="s">
        <v>44</v>
      </c>
      <c r="N148" s="30" t="s">
        <v>727</v>
      </c>
      <c r="O148" s="41" t="s">
        <v>46</v>
      </c>
      <c r="P148" s="33">
        <v>5546250</v>
      </c>
      <c r="Q148" s="33">
        <f t="shared" si="14"/>
        <v>6525000</v>
      </c>
      <c r="R148" s="43">
        <f t="shared" si="15"/>
        <v>0.85</v>
      </c>
      <c r="S148" s="33">
        <f t="shared" si="17"/>
        <v>978750</v>
      </c>
      <c r="T148" s="347" t="s">
        <v>933</v>
      </c>
      <c r="U148" s="325">
        <v>0.85</v>
      </c>
      <c r="V148" s="319" t="s">
        <v>46</v>
      </c>
      <c r="W148" s="320" t="s">
        <v>934</v>
      </c>
      <c r="X148" s="321" t="s">
        <v>935</v>
      </c>
      <c r="Y148" s="41" t="s">
        <v>50</v>
      </c>
      <c r="Z148" s="30" t="s">
        <v>51</v>
      </c>
      <c r="AA148" s="30" t="s">
        <v>52</v>
      </c>
      <c r="AB148" s="32" t="s">
        <v>51</v>
      </c>
      <c r="AC148" s="27" t="s">
        <v>936</v>
      </c>
      <c r="AD148" s="32" t="s">
        <v>51</v>
      </c>
      <c r="AE148" s="45">
        <v>45072</v>
      </c>
      <c r="AF148" s="45">
        <v>45107</v>
      </c>
      <c r="AG148" s="46">
        <v>45084</v>
      </c>
      <c r="AH148" s="46">
        <v>45265</v>
      </c>
      <c r="AI148" s="45" t="s">
        <v>56</v>
      </c>
    </row>
    <row r="149" spans="1:35" s="1" customFormat="1" ht="11.5" customHeight="1">
      <c r="A149" s="30">
        <v>4</v>
      </c>
      <c r="B149" s="304" t="s">
        <v>779</v>
      </c>
      <c r="C149" s="27" t="s">
        <v>780</v>
      </c>
      <c r="D149" s="384" t="s">
        <v>781</v>
      </c>
      <c r="E149" s="304" t="s">
        <v>937</v>
      </c>
      <c r="F149" s="27" t="s">
        <v>938</v>
      </c>
      <c r="G149" s="27" t="s">
        <v>939</v>
      </c>
      <c r="H149" s="27" t="s">
        <v>940</v>
      </c>
      <c r="I149" s="27" t="s">
        <v>941</v>
      </c>
      <c r="J149" s="30" t="s">
        <v>942</v>
      </c>
      <c r="K149" s="27" t="s">
        <v>943</v>
      </c>
      <c r="L149" s="27" t="s">
        <v>944</v>
      </c>
      <c r="M149" s="32">
        <v>1</v>
      </c>
      <c r="N149" s="30" t="s">
        <v>727</v>
      </c>
      <c r="O149" s="391" t="s">
        <v>135</v>
      </c>
      <c r="P149" s="33">
        <v>10363449</v>
      </c>
      <c r="Q149" s="33">
        <f t="shared" si="14"/>
        <v>12192295</v>
      </c>
      <c r="R149" s="43">
        <f t="shared" si="15"/>
        <v>0.8499998564667276</v>
      </c>
      <c r="S149" s="33">
        <f>ROUNDUP((P149/0.85)*0.15,0)+2</f>
        <v>1828846</v>
      </c>
      <c r="T149" s="347" t="s">
        <v>945</v>
      </c>
      <c r="U149" s="325">
        <v>0.85</v>
      </c>
      <c r="V149" s="328" t="s">
        <v>135</v>
      </c>
      <c r="W149" s="317" t="s">
        <v>776</v>
      </c>
      <c r="X149" s="320" t="s">
        <v>158</v>
      </c>
      <c r="Y149" s="41" t="s">
        <v>71</v>
      </c>
      <c r="Z149" s="44" t="s">
        <v>51</v>
      </c>
      <c r="AA149" s="44" t="s">
        <v>63</v>
      </c>
      <c r="AB149" s="44" t="s">
        <v>51</v>
      </c>
      <c r="AC149" s="27" t="s">
        <v>946</v>
      </c>
      <c r="AD149" s="32" t="s">
        <v>51</v>
      </c>
      <c r="AE149" s="46">
        <v>45351</v>
      </c>
      <c r="AF149" s="45">
        <v>45488</v>
      </c>
      <c r="AG149" s="46">
        <v>45128</v>
      </c>
      <c r="AH149" s="46">
        <v>45468</v>
      </c>
      <c r="AI149" s="45" t="s">
        <v>56</v>
      </c>
    </row>
    <row r="150" spans="1:35" s="1" customFormat="1" ht="11.5" customHeight="1">
      <c r="A150" s="30">
        <v>4</v>
      </c>
      <c r="B150" s="304" t="s">
        <v>779</v>
      </c>
      <c r="C150" s="27" t="s">
        <v>780</v>
      </c>
      <c r="D150" s="384" t="s">
        <v>781</v>
      </c>
      <c r="E150" s="304" t="s">
        <v>937</v>
      </c>
      <c r="F150" s="27" t="s">
        <v>938</v>
      </c>
      <c r="G150" s="27" t="s">
        <v>939</v>
      </c>
      <c r="H150" s="27" t="s">
        <v>940</v>
      </c>
      <c r="I150" s="27" t="s">
        <v>941</v>
      </c>
      <c r="J150" s="30" t="s">
        <v>942</v>
      </c>
      <c r="K150" s="27" t="s">
        <v>943</v>
      </c>
      <c r="L150" s="27" t="s">
        <v>944</v>
      </c>
      <c r="M150" s="32">
        <v>2</v>
      </c>
      <c r="N150" s="30" t="s">
        <v>727</v>
      </c>
      <c r="O150" s="391" t="s">
        <v>46</v>
      </c>
      <c r="P150" s="33">
        <v>4898317</v>
      </c>
      <c r="Q150" s="33">
        <f t="shared" si="14"/>
        <v>5762726</v>
      </c>
      <c r="R150" s="43">
        <f t="shared" si="15"/>
        <v>0.84999998264710142</v>
      </c>
      <c r="S150" s="33">
        <f>ROUNDUP((P150/0.85)*0.15,0)</f>
        <v>864409</v>
      </c>
      <c r="T150" s="347" t="s">
        <v>947</v>
      </c>
      <c r="U150" s="325">
        <v>0.85</v>
      </c>
      <c r="V150" s="328" t="s">
        <v>46</v>
      </c>
      <c r="W150" s="317" t="s">
        <v>948</v>
      </c>
      <c r="X150" s="320" t="s">
        <v>158</v>
      </c>
      <c r="Y150" s="41" t="s">
        <v>71</v>
      </c>
      <c r="Z150" s="44" t="s">
        <v>51</v>
      </c>
      <c r="AA150" s="44" t="s">
        <v>52</v>
      </c>
      <c r="AB150" s="32" t="s">
        <v>51</v>
      </c>
      <c r="AC150" s="27" t="s">
        <v>949</v>
      </c>
      <c r="AD150" s="32" t="s">
        <v>51</v>
      </c>
      <c r="AE150" s="45">
        <v>45645</v>
      </c>
      <c r="AF150" s="46">
        <v>45764</v>
      </c>
      <c r="AG150" s="45">
        <v>45628</v>
      </c>
      <c r="AH150" s="46">
        <v>45839</v>
      </c>
      <c r="AI150" s="45">
        <v>45916</v>
      </c>
    </row>
    <row r="151" spans="1:35" s="1" customFormat="1" ht="11.5" customHeight="1">
      <c r="A151" s="32">
        <v>4</v>
      </c>
      <c r="B151" s="27" t="s">
        <v>779</v>
      </c>
      <c r="C151" s="27" t="s">
        <v>780</v>
      </c>
      <c r="D151" s="27" t="s">
        <v>781</v>
      </c>
      <c r="E151" s="380" t="s">
        <v>937</v>
      </c>
      <c r="F151" s="27" t="s">
        <v>938</v>
      </c>
      <c r="G151" s="27" t="s">
        <v>939</v>
      </c>
      <c r="H151" s="27" t="s">
        <v>940</v>
      </c>
      <c r="I151" s="27" t="s">
        <v>941</v>
      </c>
      <c r="J151" s="32" t="s">
        <v>950</v>
      </c>
      <c r="K151" s="27" t="s">
        <v>951</v>
      </c>
      <c r="L151" s="27" t="s">
        <v>952</v>
      </c>
      <c r="M151" s="32" t="s">
        <v>44</v>
      </c>
      <c r="N151" s="30" t="s">
        <v>727</v>
      </c>
      <c r="O151" s="391" t="s">
        <v>46</v>
      </c>
      <c r="P151" s="390">
        <v>24786633</v>
      </c>
      <c r="Q151" s="33">
        <f t="shared" ref="Q151:Q182" si="18">P151+S151</f>
        <v>29160745</v>
      </c>
      <c r="R151" s="43">
        <f t="shared" ref="R151:R182" si="19">P151/Q151</f>
        <v>0.8499999914268308</v>
      </c>
      <c r="S151" s="33">
        <f>ROUND((P151/0.85)*0.15,0)</f>
        <v>4374112</v>
      </c>
      <c r="T151" s="347" t="s">
        <v>953</v>
      </c>
      <c r="U151" s="325">
        <v>0.85</v>
      </c>
      <c r="V151" s="328" t="s">
        <v>46</v>
      </c>
      <c r="W151" s="317" t="s">
        <v>954</v>
      </c>
      <c r="X151" s="320" t="s">
        <v>955</v>
      </c>
      <c r="Y151" s="391" t="s">
        <v>50</v>
      </c>
      <c r="Z151" s="44" t="s">
        <v>51</v>
      </c>
      <c r="AA151" s="44" t="s">
        <v>52</v>
      </c>
      <c r="AB151" s="32" t="s">
        <v>51</v>
      </c>
      <c r="AC151" s="27" t="s">
        <v>956</v>
      </c>
      <c r="AD151" s="47" t="s">
        <v>54</v>
      </c>
      <c r="AE151" s="46">
        <v>45225</v>
      </c>
      <c r="AF151" s="45">
        <v>45265</v>
      </c>
      <c r="AG151" s="45">
        <v>45245</v>
      </c>
      <c r="AH151" s="46">
        <v>45419</v>
      </c>
      <c r="AI151" s="45" t="s">
        <v>56</v>
      </c>
    </row>
    <row r="152" spans="1:35" s="1" customFormat="1" ht="11.15" customHeight="1">
      <c r="A152" s="30">
        <v>4</v>
      </c>
      <c r="B152" s="304" t="s">
        <v>779</v>
      </c>
      <c r="C152" s="27" t="s">
        <v>780</v>
      </c>
      <c r="D152" s="384" t="s">
        <v>781</v>
      </c>
      <c r="E152" s="304" t="s">
        <v>937</v>
      </c>
      <c r="F152" s="27" t="s">
        <v>938</v>
      </c>
      <c r="G152" s="27" t="s">
        <v>939</v>
      </c>
      <c r="H152" s="27" t="s">
        <v>940</v>
      </c>
      <c r="I152" s="27" t="s">
        <v>941</v>
      </c>
      <c r="J152" s="386" t="s">
        <v>957</v>
      </c>
      <c r="K152" s="27" t="s">
        <v>958</v>
      </c>
      <c r="L152" s="27" t="s">
        <v>959</v>
      </c>
      <c r="M152" s="32" t="s">
        <v>44</v>
      </c>
      <c r="N152" s="30" t="s">
        <v>727</v>
      </c>
      <c r="O152" s="385" t="s">
        <v>237</v>
      </c>
      <c r="P152" s="33">
        <v>3685037</v>
      </c>
      <c r="Q152" s="33">
        <f t="shared" si="18"/>
        <v>4335338</v>
      </c>
      <c r="R152" s="43">
        <f t="shared" si="19"/>
        <v>0.84999993080124314</v>
      </c>
      <c r="S152" s="33">
        <f t="shared" ref="S152:S158" si="20">ROUNDUP((P152/0.85)*0.15,0)</f>
        <v>650301</v>
      </c>
      <c r="T152" s="347" t="s">
        <v>960</v>
      </c>
      <c r="U152" s="325">
        <v>0.85</v>
      </c>
      <c r="V152" s="324" t="s">
        <v>237</v>
      </c>
      <c r="W152" s="325" t="s">
        <v>961</v>
      </c>
      <c r="X152" s="325" t="s">
        <v>962</v>
      </c>
      <c r="Y152" s="41" t="s">
        <v>50</v>
      </c>
      <c r="Z152" s="30" t="s">
        <v>51</v>
      </c>
      <c r="AA152" s="30" t="s">
        <v>52</v>
      </c>
      <c r="AB152" s="32" t="s">
        <v>51</v>
      </c>
      <c r="AC152" s="66" t="s">
        <v>963</v>
      </c>
      <c r="AD152" s="32" t="s">
        <v>51</v>
      </c>
      <c r="AE152" s="46">
        <v>45463</v>
      </c>
      <c r="AF152" s="45">
        <v>45517</v>
      </c>
      <c r="AG152" s="46">
        <v>45439</v>
      </c>
      <c r="AH152" s="45">
        <v>45762</v>
      </c>
      <c r="AI152" s="45" t="s">
        <v>56</v>
      </c>
    </row>
    <row r="153" spans="1:35" s="1" customFormat="1" ht="11.5" customHeight="1">
      <c r="A153" s="30">
        <v>4</v>
      </c>
      <c r="B153" s="304" t="s">
        <v>964</v>
      </c>
      <c r="C153" s="27" t="s">
        <v>965</v>
      </c>
      <c r="D153" s="384" t="s">
        <v>966</v>
      </c>
      <c r="E153" s="304" t="s">
        <v>967</v>
      </c>
      <c r="F153" s="27" t="s">
        <v>968</v>
      </c>
      <c r="G153" s="27" t="s">
        <v>969</v>
      </c>
      <c r="H153" s="27" t="s">
        <v>970</v>
      </c>
      <c r="I153" s="27" t="s">
        <v>971</v>
      </c>
      <c r="J153" s="30" t="s">
        <v>972</v>
      </c>
      <c r="K153" s="27" t="s">
        <v>973</v>
      </c>
      <c r="L153" s="27" t="s">
        <v>974</v>
      </c>
      <c r="M153" s="32" t="s">
        <v>44</v>
      </c>
      <c r="N153" s="30" t="s">
        <v>45</v>
      </c>
      <c r="O153" s="41" t="s">
        <v>975</v>
      </c>
      <c r="P153" s="33">
        <v>22792352</v>
      </c>
      <c r="Q153" s="33">
        <f t="shared" si="18"/>
        <v>26814532</v>
      </c>
      <c r="R153" s="43">
        <f t="shared" si="19"/>
        <v>0.84999999254135783</v>
      </c>
      <c r="S153" s="33">
        <f t="shared" si="20"/>
        <v>4022180</v>
      </c>
      <c r="T153" s="340" t="s">
        <v>976</v>
      </c>
      <c r="U153" s="318">
        <v>0.85</v>
      </c>
      <c r="V153" s="319" t="s">
        <v>975</v>
      </c>
      <c r="W153" s="320" t="s">
        <v>977</v>
      </c>
      <c r="X153" s="320" t="s">
        <v>978</v>
      </c>
      <c r="Y153" s="41" t="s">
        <v>50</v>
      </c>
      <c r="Z153" s="30" t="s">
        <v>51</v>
      </c>
      <c r="AA153" s="30" t="s">
        <v>52</v>
      </c>
      <c r="AB153" s="32" t="s">
        <v>51</v>
      </c>
      <c r="AC153" s="27" t="s">
        <v>979</v>
      </c>
      <c r="AD153" s="32" t="s">
        <v>51</v>
      </c>
      <c r="AE153" s="45">
        <v>44497</v>
      </c>
      <c r="AF153" s="45">
        <v>44952</v>
      </c>
      <c r="AG153" s="46">
        <v>45133</v>
      </c>
      <c r="AH153" s="45">
        <v>45258</v>
      </c>
      <c r="AI153" s="45" t="s">
        <v>56</v>
      </c>
    </row>
    <row r="154" spans="1:35" s="1" customFormat="1" ht="11.15" customHeight="1">
      <c r="A154" s="30">
        <v>4</v>
      </c>
      <c r="B154" s="304" t="s">
        <v>964</v>
      </c>
      <c r="C154" s="27" t="s">
        <v>965</v>
      </c>
      <c r="D154" s="384" t="s">
        <v>966</v>
      </c>
      <c r="E154" s="304" t="s">
        <v>967</v>
      </c>
      <c r="F154" s="27" t="s">
        <v>968</v>
      </c>
      <c r="G154" s="27" t="s">
        <v>969</v>
      </c>
      <c r="H154" s="27" t="s">
        <v>970</v>
      </c>
      <c r="I154" s="27" t="s">
        <v>971</v>
      </c>
      <c r="J154" s="30" t="s">
        <v>980</v>
      </c>
      <c r="K154" s="27" t="s">
        <v>981</v>
      </c>
      <c r="L154" s="27" t="s">
        <v>982</v>
      </c>
      <c r="M154" s="30">
        <v>1</v>
      </c>
      <c r="N154" s="30" t="s">
        <v>45</v>
      </c>
      <c r="O154" s="41" t="s">
        <v>135</v>
      </c>
      <c r="P154" s="33">
        <v>39092603</v>
      </c>
      <c r="Q154" s="33">
        <f t="shared" si="18"/>
        <v>45991298</v>
      </c>
      <c r="R154" s="43">
        <f t="shared" si="19"/>
        <v>0.84999999347702693</v>
      </c>
      <c r="S154" s="33">
        <f t="shared" si="20"/>
        <v>6898695</v>
      </c>
      <c r="T154" s="340" t="s">
        <v>983</v>
      </c>
      <c r="U154" s="318">
        <v>0.85</v>
      </c>
      <c r="V154" s="319" t="s">
        <v>135</v>
      </c>
      <c r="W154" s="320" t="s">
        <v>462</v>
      </c>
      <c r="X154" s="320" t="s">
        <v>65</v>
      </c>
      <c r="Y154" s="41" t="s">
        <v>71</v>
      </c>
      <c r="Z154" s="30" t="s">
        <v>51</v>
      </c>
      <c r="AA154" s="30" t="s">
        <v>52</v>
      </c>
      <c r="AB154" s="32" t="s">
        <v>51</v>
      </c>
      <c r="AC154" s="27" t="s">
        <v>984</v>
      </c>
      <c r="AD154" s="32" t="s">
        <v>51</v>
      </c>
      <c r="AE154" s="45">
        <v>45021</v>
      </c>
      <c r="AF154" s="46">
        <v>45205</v>
      </c>
      <c r="AG154" s="46">
        <v>44999</v>
      </c>
      <c r="AH154" s="45">
        <v>45188</v>
      </c>
      <c r="AI154" s="45" t="s">
        <v>56</v>
      </c>
    </row>
    <row r="155" spans="1:35" s="1" customFormat="1" ht="11.5" customHeight="1">
      <c r="A155" s="30">
        <v>4</v>
      </c>
      <c r="B155" s="304" t="s">
        <v>964</v>
      </c>
      <c r="C155" s="27" t="s">
        <v>965</v>
      </c>
      <c r="D155" s="384" t="s">
        <v>966</v>
      </c>
      <c r="E155" s="304" t="s">
        <v>967</v>
      </c>
      <c r="F155" s="27" t="s">
        <v>968</v>
      </c>
      <c r="G155" s="27" t="s">
        <v>969</v>
      </c>
      <c r="H155" s="27" t="s">
        <v>970</v>
      </c>
      <c r="I155" s="27" t="s">
        <v>971</v>
      </c>
      <c r="J155" s="30" t="s">
        <v>980</v>
      </c>
      <c r="K155" s="27" t="s">
        <v>981</v>
      </c>
      <c r="L155" s="27" t="s">
        <v>982</v>
      </c>
      <c r="M155" s="30">
        <v>2</v>
      </c>
      <c r="N155" s="30" t="s">
        <v>45</v>
      </c>
      <c r="O155" s="41" t="s">
        <v>135</v>
      </c>
      <c r="P155" s="33">
        <v>31159897</v>
      </c>
      <c r="Q155" s="33">
        <f t="shared" si="18"/>
        <v>36658703</v>
      </c>
      <c r="R155" s="43">
        <f t="shared" si="19"/>
        <v>0.84999998499674145</v>
      </c>
      <c r="S155" s="33">
        <f t="shared" si="20"/>
        <v>5498806</v>
      </c>
      <c r="T155" s="340" t="s">
        <v>983</v>
      </c>
      <c r="U155" s="318">
        <v>0.85</v>
      </c>
      <c r="V155" s="319" t="s">
        <v>135</v>
      </c>
      <c r="W155" s="320" t="s">
        <v>462</v>
      </c>
      <c r="X155" s="320" t="s">
        <v>65</v>
      </c>
      <c r="Y155" s="41" t="s">
        <v>71</v>
      </c>
      <c r="Z155" s="30" t="s">
        <v>51</v>
      </c>
      <c r="AA155" s="30" t="s">
        <v>52</v>
      </c>
      <c r="AB155" s="32" t="s">
        <v>51</v>
      </c>
      <c r="AC155" s="27" t="s">
        <v>985</v>
      </c>
      <c r="AD155" s="32" t="s">
        <v>51</v>
      </c>
      <c r="AE155" s="45">
        <v>45021</v>
      </c>
      <c r="AF155" s="46">
        <v>45205</v>
      </c>
      <c r="AG155" s="46">
        <v>44999</v>
      </c>
      <c r="AH155" s="45">
        <v>45188</v>
      </c>
      <c r="AI155" s="45" t="s">
        <v>56</v>
      </c>
    </row>
    <row r="156" spans="1:35" s="1" customFormat="1" ht="11.15" customHeight="1">
      <c r="A156" s="30">
        <v>4</v>
      </c>
      <c r="B156" s="304" t="s">
        <v>964</v>
      </c>
      <c r="C156" s="27" t="s">
        <v>965</v>
      </c>
      <c r="D156" s="384" t="s">
        <v>966</v>
      </c>
      <c r="E156" s="304" t="s">
        <v>967</v>
      </c>
      <c r="F156" s="27" t="s">
        <v>968</v>
      </c>
      <c r="G156" s="27" t="s">
        <v>969</v>
      </c>
      <c r="H156" s="27" t="s">
        <v>970</v>
      </c>
      <c r="I156" s="27" t="s">
        <v>971</v>
      </c>
      <c r="J156" s="30" t="s">
        <v>986</v>
      </c>
      <c r="K156" s="27" t="s">
        <v>987</v>
      </c>
      <c r="L156" s="27" t="s">
        <v>988</v>
      </c>
      <c r="M156" s="30" t="s">
        <v>44</v>
      </c>
      <c r="N156" s="30" t="s">
        <v>45</v>
      </c>
      <c r="O156" s="41" t="s">
        <v>975</v>
      </c>
      <c r="P156" s="33">
        <v>9388161</v>
      </c>
      <c r="Q156" s="33">
        <f t="shared" si="18"/>
        <v>11044896</v>
      </c>
      <c r="R156" s="43">
        <f t="shared" si="19"/>
        <v>0.84999994567626536</v>
      </c>
      <c r="S156" s="33">
        <f t="shared" si="20"/>
        <v>1656735</v>
      </c>
      <c r="T156" s="340" t="s">
        <v>989</v>
      </c>
      <c r="U156" s="318">
        <v>0.85</v>
      </c>
      <c r="V156" s="319" t="s">
        <v>975</v>
      </c>
      <c r="W156" s="320" t="s">
        <v>990</v>
      </c>
      <c r="X156" s="320" t="s">
        <v>65</v>
      </c>
      <c r="Y156" s="41" t="s">
        <v>50</v>
      </c>
      <c r="Z156" s="30" t="s">
        <v>51</v>
      </c>
      <c r="AA156" s="30" t="s">
        <v>52</v>
      </c>
      <c r="AB156" s="32" t="s">
        <v>51</v>
      </c>
      <c r="AC156" s="27" t="s">
        <v>991</v>
      </c>
      <c r="AD156" s="32" t="s">
        <v>51</v>
      </c>
      <c r="AE156" s="46">
        <v>45225</v>
      </c>
      <c r="AF156" s="45">
        <v>45265</v>
      </c>
      <c r="AG156" s="46">
        <v>45239</v>
      </c>
      <c r="AH156" s="45">
        <v>45335</v>
      </c>
      <c r="AI156" s="45" t="s">
        <v>56</v>
      </c>
    </row>
    <row r="157" spans="1:35" s="1" customFormat="1" ht="11.5" customHeight="1">
      <c r="A157" s="30">
        <v>4</v>
      </c>
      <c r="B157" s="304" t="s">
        <v>964</v>
      </c>
      <c r="C157" s="27" t="s">
        <v>965</v>
      </c>
      <c r="D157" s="384" t="s">
        <v>966</v>
      </c>
      <c r="E157" s="304" t="s">
        <v>992</v>
      </c>
      <c r="F157" s="27" t="s">
        <v>993</v>
      </c>
      <c r="G157" s="27" t="s">
        <v>994</v>
      </c>
      <c r="H157" s="27" t="s">
        <v>995</v>
      </c>
      <c r="I157" s="27" t="s">
        <v>924</v>
      </c>
      <c r="J157" s="32" t="s">
        <v>996</v>
      </c>
      <c r="K157" s="27" t="s">
        <v>44</v>
      </c>
      <c r="L157" s="27" t="s">
        <v>44</v>
      </c>
      <c r="M157" s="32" t="s">
        <v>44</v>
      </c>
      <c r="N157" s="30" t="s">
        <v>45</v>
      </c>
      <c r="O157" s="41" t="s">
        <v>925</v>
      </c>
      <c r="P157" s="33">
        <v>17141132</v>
      </c>
      <c r="Q157" s="33">
        <f t="shared" si="18"/>
        <v>20166038</v>
      </c>
      <c r="R157" s="43">
        <f t="shared" si="19"/>
        <v>0.84999998512350317</v>
      </c>
      <c r="S157" s="33">
        <f t="shared" si="20"/>
        <v>3024906</v>
      </c>
      <c r="T157" s="340" t="s">
        <v>997</v>
      </c>
      <c r="U157" s="318">
        <v>0.85</v>
      </c>
      <c r="V157" s="319" t="s">
        <v>925</v>
      </c>
      <c r="W157" s="320" t="s">
        <v>998</v>
      </c>
      <c r="X157" s="320" t="s">
        <v>999</v>
      </c>
      <c r="Y157" s="41" t="s">
        <v>71</v>
      </c>
      <c r="Z157" s="30" t="s">
        <v>51</v>
      </c>
      <c r="AA157" s="30" t="s">
        <v>63</v>
      </c>
      <c r="AB157" s="32" t="s">
        <v>51</v>
      </c>
      <c r="AC157" s="27" t="s">
        <v>1000</v>
      </c>
      <c r="AD157" s="32" t="s">
        <v>51</v>
      </c>
      <c r="AE157" s="46">
        <v>45463</v>
      </c>
      <c r="AF157" s="46">
        <v>45569</v>
      </c>
      <c r="AG157" s="67">
        <v>45490</v>
      </c>
      <c r="AH157" s="45">
        <v>45643</v>
      </c>
      <c r="AI157" s="45" t="s">
        <v>56</v>
      </c>
    </row>
    <row r="158" spans="1:35" s="1" customFormat="1" ht="11.5" customHeight="1">
      <c r="A158" s="30">
        <v>4</v>
      </c>
      <c r="B158" s="304" t="s">
        <v>964</v>
      </c>
      <c r="C158" s="27" t="s">
        <v>965</v>
      </c>
      <c r="D158" s="384" t="s">
        <v>966</v>
      </c>
      <c r="E158" s="304" t="s">
        <v>1001</v>
      </c>
      <c r="F158" s="27" t="s">
        <v>1002</v>
      </c>
      <c r="G158" s="63" t="s">
        <v>1003</v>
      </c>
      <c r="H158" s="27" t="s">
        <v>1004</v>
      </c>
      <c r="I158" s="27" t="s">
        <v>1005</v>
      </c>
      <c r="J158" s="30" t="s">
        <v>1006</v>
      </c>
      <c r="K158" s="27" t="s">
        <v>1007</v>
      </c>
      <c r="L158" s="27" t="s">
        <v>1008</v>
      </c>
      <c r="M158" s="32" t="s">
        <v>44</v>
      </c>
      <c r="N158" s="30" t="s">
        <v>727</v>
      </c>
      <c r="O158" s="41" t="s">
        <v>975</v>
      </c>
      <c r="P158" s="33">
        <v>40672500</v>
      </c>
      <c r="Q158" s="33">
        <f t="shared" si="18"/>
        <v>47850000</v>
      </c>
      <c r="R158" s="43">
        <f t="shared" si="19"/>
        <v>0.85</v>
      </c>
      <c r="S158" s="33">
        <f t="shared" si="20"/>
        <v>7177500</v>
      </c>
      <c r="T158" s="355" t="s">
        <v>1009</v>
      </c>
      <c r="U158" s="318">
        <v>0.85</v>
      </c>
      <c r="V158" s="319" t="s">
        <v>975</v>
      </c>
      <c r="W158" s="320" t="s">
        <v>1010</v>
      </c>
      <c r="X158" s="320" t="s">
        <v>1011</v>
      </c>
      <c r="Y158" s="41" t="s">
        <v>50</v>
      </c>
      <c r="Z158" s="30" t="s">
        <v>51</v>
      </c>
      <c r="AA158" s="32" t="s">
        <v>63</v>
      </c>
      <c r="AB158" s="30" t="s">
        <v>54</v>
      </c>
      <c r="AC158" s="27" t="s">
        <v>1012</v>
      </c>
      <c r="AD158" s="32" t="s">
        <v>51</v>
      </c>
      <c r="AE158" s="45">
        <v>45645</v>
      </c>
      <c r="AF158" s="46">
        <v>45700</v>
      </c>
      <c r="AG158" s="46">
        <v>45863</v>
      </c>
      <c r="AH158" s="45">
        <v>46013</v>
      </c>
      <c r="AI158" s="45">
        <v>46044</v>
      </c>
    </row>
    <row r="159" spans="1:35" s="1" customFormat="1" ht="11.5" customHeight="1">
      <c r="A159" s="30">
        <v>4</v>
      </c>
      <c r="B159" s="304" t="s">
        <v>964</v>
      </c>
      <c r="C159" s="27" t="s">
        <v>965</v>
      </c>
      <c r="D159" s="384" t="s">
        <v>966</v>
      </c>
      <c r="E159" s="304" t="s">
        <v>1001</v>
      </c>
      <c r="F159" s="27" t="s">
        <v>1002</v>
      </c>
      <c r="G159" s="63" t="s">
        <v>1003</v>
      </c>
      <c r="H159" s="27" t="s">
        <v>1004</v>
      </c>
      <c r="I159" s="27" t="s">
        <v>1005</v>
      </c>
      <c r="J159" s="30" t="s">
        <v>1013</v>
      </c>
      <c r="K159" s="27" t="s">
        <v>1014</v>
      </c>
      <c r="L159" s="27" t="s">
        <v>1015</v>
      </c>
      <c r="M159" s="32" t="s">
        <v>44</v>
      </c>
      <c r="N159" s="30" t="s">
        <v>727</v>
      </c>
      <c r="O159" s="41" t="s">
        <v>975</v>
      </c>
      <c r="P159" s="33">
        <v>55437650</v>
      </c>
      <c r="Q159" s="33">
        <f t="shared" si="18"/>
        <v>65220765</v>
      </c>
      <c r="R159" s="43">
        <f t="shared" si="19"/>
        <v>0.84999999616686495</v>
      </c>
      <c r="S159" s="33">
        <f>ROUND((P159/0.85)*0.15,0)</f>
        <v>9783115</v>
      </c>
      <c r="T159" s="350" t="s">
        <v>1016</v>
      </c>
      <c r="U159" s="318">
        <v>0.85</v>
      </c>
      <c r="V159" s="319" t="s">
        <v>975</v>
      </c>
      <c r="W159" s="320" t="s">
        <v>1010</v>
      </c>
      <c r="X159" s="320" t="s">
        <v>65</v>
      </c>
      <c r="Y159" s="41" t="s">
        <v>50</v>
      </c>
      <c r="Z159" s="30" t="s">
        <v>51</v>
      </c>
      <c r="AA159" s="32" t="s">
        <v>63</v>
      </c>
      <c r="AB159" s="30" t="s">
        <v>54</v>
      </c>
      <c r="AC159" s="27" t="s">
        <v>1017</v>
      </c>
      <c r="AD159" s="32" t="s">
        <v>51</v>
      </c>
      <c r="AE159" s="45">
        <v>45043</v>
      </c>
      <c r="AF159" s="45">
        <v>45086</v>
      </c>
      <c r="AG159" s="46">
        <v>45037</v>
      </c>
      <c r="AH159" s="46">
        <v>45258</v>
      </c>
      <c r="AI159" s="45" t="s">
        <v>56</v>
      </c>
    </row>
    <row r="160" spans="1:35" s="1" customFormat="1" ht="11.5" customHeight="1">
      <c r="A160" s="30">
        <v>4</v>
      </c>
      <c r="B160" s="304" t="s">
        <v>964</v>
      </c>
      <c r="C160" s="27" t="s">
        <v>965</v>
      </c>
      <c r="D160" s="384" t="s">
        <v>966</v>
      </c>
      <c r="E160" s="304" t="s">
        <v>1001</v>
      </c>
      <c r="F160" s="27" t="s">
        <v>1002</v>
      </c>
      <c r="G160" s="63" t="s">
        <v>1003</v>
      </c>
      <c r="H160" s="27" t="s">
        <v>1004</v>
      </c>
      <c r="I160" s="27" t="s">
        <v>1005</v>
      </c>
      <c r="J160" s="30" t="s">
        <v>1018</v>
      </c>
      <c r="K160" s="392" t="s">
        <v>1019</v>
      </c>
      <c r="L160" s="27" t="s">
        <v>1020</v>
      </c>
      <c r="M160" s="32" t="s">
        <v>44</v>
      </c>
      <c r="N160" s="30" t="s">
        <v>727</v>
      </c>
      <c r="O160" s="41" t="s">
        <v>975</v>
      </c>
      <c r="P160" s="33">
        <v>14280000</v>
      </c>
      <c r="Q160" s="33">
        <f t="shared" si="18"/>
        <v>16800000</v>
      </c>
      <c r="R160" s="43">
        <f t="shared" si="19"/>
        <v>0.85</v>
      </c>
      <c r="S160" s="33">
        <f>ROUNDUP((P160/0.85)*0.15,0)</f>
        <v>2520000</v>
      </c>
      <c r="T160" s="350" t="s">
        <v>1021</v>
      </c>
      <c r="U160" s="318">
        <v>0.85</v>
      </c>
      <c r="V160" s="319" t="s">
        <v>975</v>
      </c>
      <c r="W160" s="321" t="s">
        <v>975</v>
      </c>
      <c r="X160" s="320" t="s">
        <v>1789</v>
      </c>
      <c r="Y160" s="41" t="s">
        <v>50</v>
      </c>
      <c r="Z160" s="30" t="s">
        <v>51</v>
      </c>
      <c r="AA160" s="32" t="s">
        <v>63</v>
      </c>
      <c r="AB160" s="30" t="s">
        <v>54</v>
      </c>
      <c r="AC160" s="27" t="s">
        <v>1022</v>
      </c>
      <c r="AD160" s="47" t="s">
        <v>54</v>
      </c>
      <c r="AE160" s="45">
        <v>45071</v>
      </c>
      <c r="AF160" s="45">
        <v>45107</v>
      </c>
      <c r="AG160" s="46">
        <v>45093</v>
      </c>
      <c r="AH160" s="46">
        <v>45279</v>
      </c>
      <c r="AI160" s="45" t="s">
        <v>56</v>
      </c>
    </row>
    <row r="161" spans="1:35" s="1" customFormat="1" ht="11.5" customHeight="1">
      <c r="A161" s="30">
        <v>4</v>
      </c>
      <c r="B161" s="304" t="s">
        <v>964</v>
      </c>
      <c r="C161" s="27" t="s">
        <v>965</v>
      </c>
      <c r="D161" s="384" t="s">
        <v>966</v>
      </c>
      <c r="E161" s="304" t="s">
        <v>1001</v>
      </c>
      <c r="F161" s="27" t="s">
        <v>1023</v>
      </c>
      <c r="G161" s="63" t="s">
        <v>1003</v>
      </c>
      <c r="H161" s="27" t="s">
        <v>1004</v>
      </c>
      <c r="I161" s="27" t="s">
        <v>1005</v>
      </c>
      <c r="J161" s="30" t="s">
        <v>1024</v>
      </c>
      <c r="K161" s="27" t="s">
        <v>1025</v>
      </c>
      <c r="L161" s="27" t="s">
        <v>1026</v>
      </c>
      <c r="M161" s="32" t="s">
        <v>44</v>
      </c>
      <c r="N161" s="30" t="s">
        <v>727</v>
      </c>
      <c r="O161" s="41" t="s">
        <v>975</v>
      </c>
      <c r="P161" s="33">
        <v>1262250</v>
      </c>
      <c r="Q161" s="33">
        <f t="shared" si="18"/>
        <v>1485000</v>
      </c>
      <c r="R161" s="43">
        <f t="shared" si="19"/>
        <v>0.85</v>
      </c>
      <c r="S161" s="33">
        <f>ROUNDUP((P161/0.85)*0.15,0)</f>
        <v>222750</v>
      </c>
      <c r="T161" s="350" t="s">
        <v>1027</v>
      </c>
      <c r="U161" s="318">
        <v>0.85</v>
      </c>
      <c r="V161" s="319" t="s">
        <v>975</v>
      </c>
      <c r="W161" s="320" t="s">
        <v>1010</v>
      </c>
      <c r="X161" s="320" t="s">
        <v>65</v>
      </c>
      <c r="Y161" s="41" t="s">
        <v>50</v>
      </c>
      <c r="Z161" s="30" t="s">
        <v>51</v>
      </c>
      <c r="AA161" s="30" t="s">
        <v>1028</v>
      </c>
      <c r="AB161" s="32" t="s">
        <v>51</v>
      </c>
      <c r="AC161" s="27" t="s">
        <v>1029</v>
      </c>
      <c r="AD161" s="32" t="s">
        <v>51</v>
      </c>
      <c r="AE161" s="45">
        <v>45107</v>
      </c>
      <c r="AF161" s="45">
        <v>45156</v>
      </c>
      <c r="AG161" s="46">
        <v>45128</v>
      </c>
      <c r="AH161" s="46">
        <v>45258</v>
      </c>
      <c r="AI161" s="45" t="s">
        <v>56</v>
      </c>
    </row>
    <row r="162" spans="1:35" s="1" customFormat="1" ht="11.5" customHeight="1">
      <c r="A162" s="30">
        <v>4</v>
      </c>
      <c r="B162" s="304" t="s">
        <v>964</v>
      </c>
      <c r="C162" s="27" t="s">
        <v>965</v>
      </c>
      <c r="D162" s="384" t="s">
        <v>966</v>
      </c>
      <c r="E162" s="304" t="s">
        <v>1001</v>
      </c>
      <c r="F162" s="27" t="s">
        <v>1023</v>
      </c>
      <c r="G162" s="63" t="s">
        <v>1003</v>
      </c>
      <c r="H162" s="27" t="s">
        <v>1004</v>
      </c>
      <c r="I162" s="27" t="s">
        <v>1005</v>
      </c>
      <c r="J162" s="30" t="s">
        <v>1030</v>
      </c>
      <c r="K162" s="27" t="s">
        <v>1031</v>
      </c>
      <c r="L162" s="27" t="s">
        <v>1032</v>
      </c>
      <c r="M162" s="32" t="s">
        <v>44</v>
      </c>
      <c r="N162" s="30" t="s">
        <v>727</v>
      </c>
      <c r="O162" s="41" t="s">
        <v>975</v>
      </c>
      <c r="P162" s="33">
        <v>8374527</v>
      </c>
      <c r="Q162" s="33">
        <f t="shared" si="18"/>
        <v>9852385</v>
      </c>
      <c r="R162" s="43">
        <f t="shared" si="19"/>
        <v>0.84999997462543331</v>
      </c>
      <c r="S162" s="33">
        <f>ROUND((P162/0.85)*0.15,0)</f>
        <v>1477858</v>
      </c>
      <c r="T162" s="350" t="s">
        <v>1033</v>
      </c>
      <c r="U162" s="318">
        <v>0.85</v>
      </c>
      <c r="V162" s="319" t="s">
        <v>975</v>
      </c>
      <c r="W162" s="320" t="s">
        <v>1010</v>
      </c>
      <c r="X162" s="320" t="s">
        <v>1034</v>
      </c>
      <c r="Y162" s="41" t="s">
        <v>50</v>
      </c>
      <c r="Z162" s="30" t="s">
        <v>51</v>
      </c>
      <c r="AA162" s="32" t="s">
        <v>63</v>
      </c>
      <c r="AB162" s="30" t="s">
        <v>54</v>
      </c>
      <c r="AC162" s="27" t="s">
        <v>1035</v>
      </c>
      <c r="AD162" s="32" t="s">
        <v>51</v>
      </c>
      <c r="AE162" s="46">
        <v>45225</v>
      </c>
      <c r="AF162" s="45">
        <v>45265</v>
      </c>
      <c r="AG162" s="46">
        <v>45338</v>
      </c>
      <c r="AH162" s="45">
        <v>45475</v>
      </c>
      <c r="AI162" s="45" t="s">
        <v>56</v>
      </c>
    </row>
    <row r="163" spans="1:35" s="1" customFormat="1" ht="11.5" customHeight="1">
      <c r="A163" s="30">
        <v>4</v>
      </c>
      <c r="B163" s="304" t="s">
        <v>964</v>
      </c>
      <c r="C163" s="27" t="s">
        <v>965</v>
      </c>
      <c r="D163" s="384" t="s">
        <v>966</v>
      </c>
      <c r="E163" s="304" t="s">
        <v>1001</v>
      </c>
      <c r="F163" s="27" t="s">
        <v>1002</v>
      </c>
      <c r="G163" s="63" t="s">
        <v>1003</v>
      </c>
      <c r="H163" s="27" t="s">
        <v>1004</v>
      </c>
      <c r="I163" s="27" t="s">
        <v>1005</v>
      </c>
      <c r="J163" s="30" t="s">
        <v>1036</v>
      </c>
      <c r="K163" s="27" t="s">
        <v>1037</v>
      </c>
      <c r="L163" s="27" t="s">
        <v>1038</v>
      </c>
      <c r="M163" s="32" t="s">
        <v>44</v>
      </c>
      <c r="N163" s="30" t="s">
        <v>727</v>
      </c>
      <c r="O163" s="41" t="s">
        <v>975</v>
      </c>
      <c r="P163" s="33">
        <v>6800000</v>
      </c>
      <c r="Q163" s="33">
        <f t="shared" si="18"/>
        <v>8000000</v>
      </c>
      <c r="R163" s="43">
        <f t="shared" si="19"/>
        <v>0.85</v>
      </c>
      <c r="S163" s="33">
        <f>ROUNDUP((P163/0.85)*0.15,0)</f>
        <v>1200000</v>
      </c>
      <c r="T163" s="351" t="s">
        <v>1039</v>
      </c>
      <c r="U163" s="318">
        <v>0.85</v>
      </c>
      <c r="V163" s="319" t="s">
        <v>975</v>
      </c>
      <c r="W163" s="320" t="s">
        <v>1010</v>
      </c>
      <c r="X163" s="320" t="s">
        <v>65</v>
      </c>
      <c r="Y163" s="41" t="s">
        <v>50</v>
      </c>
      <c r="Z163" s="30" t="s">
        <v>51</v>
      </c>
      <c r="AA163" s="30" t="s">
        <v>1028</v>
      </c>
      <c r="AB163" s="32" t="s">
        <v>51</v>
      </c>
      <c r="AC163" s="27" t="s">
        <v>1040</v>
      </c>
      <c r="AD163" s="32" t="s">
        <v>51</v>
      </c>
      <c r="AE163" s="45">
        <v>45071</v>
      </c>
      <c r="AF163" s="45">
        <v>45107</v>
      </c>
      <c r="AG163" s="46">
        <v>45092</v>
      </c>
      <c r="AH163" s="46">
        <v>45265</v>
      </c>
      <c r="AI163" s="45" t="s">
        <v>56</v>
      </c>
    </row>
    <row r="164" spans="1:35" s="1" customFormat="1" ht="11.5" customHeight="1">
      <c r="A164" s="30">
        <v>4</v>
      </c>
      <c r="B164" s="304" t="s">
        <v>964</v>
      </c>
      <c r="C164" s="27" t="s">
        <v>965</v>
      </c>
      <c r="D164" s="384" t="s">
        <v>966</v>
      </c>
      <c r="E164" s="304" t="s">
        <v>1001</v>
      </c>
      <c r="F164" s="27" t="s">
        <v>1002</v>
      </c>
      <c r="G164" s="63" t="s">
        <v>1003</v>
      </c>
      <c r="H164" s="27" t="s">
        <v>1004</v>
      </c>
      <c r="I164" s="27" t="s">
        <v>1005</v>
      </c>
      <c r="J164" s="30" t="s">
        <v>1041</v>
      </c>
      <c r="K164" s="27" t="s">
        <v>1042</v>
      </c>
      <c r="L164" s="27" t="s">
        <v>1043</v>
      </c>
      <c r="M164" s="32" t="s">
        <v>44</v>
      </c>
      <c r="N164" s="30" t="s">
        <v>727</v>
      </c>
      <c r="O164" s="41" t="s">
        <v>975</v>
      </c>
      <c r="P164" s="33">
        <v>4249999</v>
      </c>
      <c r="Q164" s="33">
        <f t="shared" si="18"/>
        <v>4999999</v>
      </c>
      <c r="R164" s="43">
        <f t="shared" si="19"/>
        <v>0.84999996999999405</v>
      </c>
      <c r="S164" s="33">
        <f>ROUND((P164/0.85)*0.15,0)</f>
        <v>750000</v>
      </c>
      <c r="T164" s="352" t="s">
        <v>1044</v>
      </c>
      <c r="U164" s="318">
        <v>0.85</v>
      </c>
      <c r="V164" s="319" t="s">
        <v>975</v>
      </c>
      <c r="W164" s="321" t="s">
        <v>1045</v>
      </c>
      <c r="X164" s="320" t="s">
        <v>65</v>
      </c>
      <c r="Y164" s="41" t="s">
        <v>50</v>
      </c>
      <c r="Z164" s="30" t="s">
        <v>51</v>
      </c>
      <c r="AA164" s="30" t="s">
        <v>1028</v>
      </c>
      <c r="AB164" s="32" t="s">
        <v>51</v>
      </c>
      <c r="AC164" s="27" t="s">
        <v>1046</v>
      </c>
      <c r="AD164" s="32" t="s">
        <v>51</v>
      </c>
      <c r="AE164" s="46">
        <v>45260</v>
      </c>
      <c r="AF164" s="45">
        <v>45296</v>
      </c>
      <c r="AG164" s="46">
        <v>45271</v>
      </c>
      <c r="AH164" s="45">
        <v>45412</v>
      </c>
      <c r="AI164" s="45" t="s">
        <v>56</v>
      </c>
    </row>
    <row r="165" spans="1:35" s="1" customFormat="1" ht="11.5" customHeight="1">
      <c r="A165" s="30">
        <v>4</v>
      </c>
      <c r="B165" s="304" t="s">
        <v>964</v>
      </c>
      <c r="C165" s="27" t="s">
        <v>965</v>
      </c>
      <c r="D165" s="384" t="s">
        <v>966</v>
      </c>
      <c r="E165" s="304" t="s">
        <v>1047</v>
      </c>
      <c r="F165" s="27" t="s">
        <v>1048</v>
      </c>
      <c r="G165" s="63" t="s">
        <v>1049</v>
      </c>
      <c r="H165" s="27" t="s">
        <v>1050</v>
      </c>
      <c r="I165" s="27" t="s">
        <v>1051</v>
      </c>
      <c r="J165" s="30" t="s">
        <v>1052</v>
      </c>
      <c r="K165" s="27" t="s">
        <v>1053</v>
      </c>
      <c r="L165" s="27" t="s">
        <v>1054</v>
      </c>
      <c r="M165" s="32" t="s">
        <v>44</v>
      </c>
      <c r="N165" s="30" t="s">
        <v>727</v>
      </c>
      <c r="O165" s="41" t="s">
        <v>975</v>
      </c>
      <c r="P165" s="33">
        <v>1700000</v>
      </c>
      <c r="Q165" s="33">
        <f t="shared" si="18"/>
        <v>2000000</v>
      </c>
      <c r="R165" s="43">
        <f t="shared" si="19"/>
        <v>0.85</v>
      </c>
      <c r="S165" s="33">
        <f t="shared" ref="S165:S171" si="21">ROUNDUP((P165/0.85)*0.15,0)</f>
        <v>300000</v>
      </c>
      <c r="T165" s="356" t="s">
        <v>1055</v>
      </c>
      <c r="U165" s="325">
        <v>0.85</v>
      </c>
      <c r="V165" s="319" t="s">
        <v>975</v>
      </c>
      <c r="W165" s="321" t="s">
        <v>975</v>
      </c>
      <c r="X165" s="320" t="s">
        <v>1056</v>
      </c>
      <c r="Y165" s="41" t="s">
        <v>50</v>
      </c>
      <c r="Z165" s="30" t="s">
        <v>51</v>
      </c>
      <c r="AA165" s="30" t="s">
        <v>52</v>
      </c>
      <c r="AB165" s="32" t="s">
        <v>51</v>
      </c>
      <c r="AC165" s="27" t="s">
        <v>1057</v>
      </c>
      <c r="AD165" s="32" t="s">
        <v>51</v>
      </c>
      <c r="AE165" s="45">
        <v>44959</v>
      </c>
      <c r="AF165" s="45">
        <v>45007</v>
      </c>
      <c r="AG165" s="46">
        <v>44908</v>
      </c>
      <c r="AH165" s="46">
        <v>45120</v>
      </c>
      <c r="AI165" s="45" t="s">
        <v>56</v>
      </c>
    </row>
    <row r="166" spans="1:35" s="1" customFormat="1" ht="12.25" customHeight="1">
      <c r="A166" s="30">
        <v>4</v>
      </c>
      <c r="B166" s="304" t="s">
        <v>964</v>
      </c>
      <c r="C166" s="27" t="s">
        <v>965</v>
      </c>
      <c r="D166" s="384" t="s">
        <v>966</v>
      </c>
      <c r="E166" s="304" t="s">
        <v>1047</v>
      </c>
      <c r="F166" s="27" t="s">
        <v>1048</v>
      </c>
      <c r="G166" s="63" t="s">
        <v>1049</v>
      </c>
      <c r="H166" s="27" t="s">
        <v>1058</v>
      </c>
      <c r="I166" s="27" t="s">
        <v>1059</v>
      </c>
      <c r="J166" s="30" t="s">
        <v>1060</v>
      </c>
      <c r="K166" s="27" t="s">
        <v>1061</v>
      </c>
      <c r="L166" s="27" t="s">
        <v>1062</v>
      </c>
      <c r="M166" s="32">
        <v>1</v>
      </c>
      <c r="N166" s="30" t="s">
        <v>727</v>
      </c>
      <c r="O166" s="41" t="s">
        <v>975</v>
      </c>
      <c r="P166" s="33">
        <v>1079661</v>
      </c>
      <c r="Q166" s="33">
        <f t="shared" si="18"/>
        <v>1270190</v>
      </c>
      <c r="R166" s="43">
        <f t="shared" si="19"/>
        <v>0.8499996063581039</v>
      </c>
      <c r="S166" s="33">
        <f t="shared" si="21"/>
        <v>190529</v>
      </c>
      <c r="T166" s="353" t="s">
        <v>1063</v>
      </c>
      <c r="U166" s="325">
        <v>0.85</v>
      </c>
      <c r="V166" s="319" t="s">
        <v>975</v>
      </c>
      <c r="W166" s="320" t="s">
        <v>776</v>
      </c>
      <c r="X166" s="320" t="s">
        <v>65</v>
      </c>
      <c r="Y166" s="41" t="s">
        <v>71</v>
      </c>
      <c r="Z166" s="30" t="s">
        <v>51</v>
      </c>
      <c r="AA166" s="30" t="s">
        <v>52</v>
      </c>
      <c r="AB166" s="32" t="s">
        <v>51</v>
      </c>
      <c r="AC166" s="27" t="s">
        <v>1064</v>
      </c>
      <c r="AD166" s="32" t="s">
        <v>51</v>
      </c>
      <c r="AE166" s="46">
        <v>45260</v>
      </c>
      <c r="AF166" s="46">
        <v>45320</v>
      </c>
      <c r="AG166" s="46">
        <v>45257</v>
      </c>
      <c r="AH166" s="46">
        <v>45384</v>
      </c>
      <c r="AI166" s="45" t="s">
        <v>56</v>
      </c>
    </row>
    <row r="167" spans="1:35" s="1" customFormat="1" ht="11.5" customHeight="1">
      <c r="A167" s="30">
        <v>4</v>
      </c>
      <c r="B167" s="304" t="s">
        <v>964</v>
      </c>
      <c r="C167" s="27" t="s">
        <v>965</v>
      </c>
      <c r="D167" s="384" t="s">
        <v>966</v>
      </c>
      <c r="E167" s="304" t="s">
        <v>1047</v>
      </c>
      <c r="F167" s="27" t="s">
        <v>1048</v>
      </c>
      <c r="G167" s="63" t="s">
        <v>1049</v>
      </c>
      <c r="H167" s="27" t="s">
        <v>1058</v>
      </c>
      <c r="I167" s="27" t="s">
        <v>1059</v>
      </c>
      <c r="J167" s="30" t="s">
        <v>1060</v>
      </c>
      <c r="K167" s="27" t="s">
        <v>1061</v>
      </c>
      <c r="L167" s="27" t="s">
        <v>1062</v>
      </c>
      <c r="M167" s="32">
        <v>2</v>
      </c>
      <c r="N167" s="30" t="s">
        <v>727</v>
      </c>
      <c r="O167" s="41" t="s">
        <v>975</v>
      </c>
      <c r="P167" s="33">
        <v>1961606</v>
      </c>
      <c r="Q167" s="33">
        <f t="shared" si="18"/>
        <v>2307772</v>
      </c>
      <c r="R167" s="43">
        <f t="shared" si="19"/>
        <v>0.84999991333632607</v>
      </c>
      <c r="S167" s="33">
        <f t="shared" si="21"/>
        <v>346166</v>
      </c>
      <c r="T167" s="353" t="s">
        <v>1063</v>
      </c>
      <c r="U167" s="325">
        <v>0.85</v>
      </c>
      <c r="V167" s="319" t="s">
        <v>975</v>
      </c>
      <c r="W167" s="320" t="s">
        <v>776</v>
      </c>
      <c r="X167" s="320" t="s">
        <v>65</v>
      </c>
      <c r="Y167" s="41" t="s">
        <v>71</v>
      </c>
      <c r="Z167" s="30" t="s">
        <v>51</v>
      </c>
      <c r="AA167" s="30" t="s">
        <v>52</v>
      </c>
      <c r="AB167" s="32" t="s">
        <v>51</v>
      </c>
      <c r="AC167" s="27" t="s">
        <v>1064</v>
      </c>
      <c r="AD167" s="32" t="s">
        <v>51</v>
      </c>
      <c r="AE167" s="46">
        <v>45260</v>
      </c>
      <c r="AF167" s="46">
        <v>45320</v>
      </c>
      <c r="AG167" s="46">
        <v>45257</v>
      </c>
      <c r="AH167" s="46">
        <v>45384</v>
      </c>
      <c r="AI167" s="380" t="s">
        <v>274</v>
      </c>
    </row>
    <row r="168" spans="1:35" s="1" customFormat="1" ht="11.5" customHeight="1">
      <c r="A168" s="30">
        <v>4</v>
      </c>
      <c r="B168" s="304" t="s">
        <v>964</v>
      </c>
      <c r="C168" s="27" t="s">
        <v>965</v>
      </c>
      <c r="D168" s="384" t="s">
        <v>966</v>
      </c>
      <c r="E168" s="304" t="s">
        <v>1047</v>
      </c>
      <c r="F168" s="27" t="s">
        <v>1048</v>
      </c>
      <c r="G168" s="63" t="s">
        <v>1049</v>
      </c>
      <c r="H168" s="27" t="s">
        <v>1058</v>
      </c>
      <c r="I168" s="27" t="s">
        <v>1059</v>
      </c>
      <c r="J168" s="30" t="s">
        <v>1065</v>
      </c>
      <c r="K168" s="27" t="s">
        <v>1066</v>
      </c>
      <c r="L168" s="27" t="s">
        <v>1067</v>
      </c>
      <c r="M168" s="32" t="s">
        <v>44</v>
      </c>
      <c r="N168" s="30" t="s">
        <v>727</v>
      </c>
      <c r="O168" s="41" t="s">
        <v>975</v>
      </c>
      <c r="P168" s="33">
        <v>4513381</v>
      </c>
      <c r="Q168" s="33">
        <f t="shared" si="18"/>
        <v>5309860</v>
      </c>
      <c r="R168" s="43">
        <f t="shared" si="19"/>
        <v>0.85</v>
      </c>
      <c r="S168" s="33">
        <f t="shared" si="21"/>
        <v>796479</v>
      </c>
      <c r="T168" s="354" t="s">
        <v>1068</v>
      </c>
      <c r="U168" s="325">
        <v>0.85</v>
      </c>
      <c r="V168" s="319" t="s">
        <v>975</v>
      </c>
      <c r="W168" s="321" t="s">
        <v>975</v>
      </c>
      <c r="X168" s="320" t="s">
        <v>65</v>
      </c>
      <c r="Y168" s="41" t="s">
        <v>50</v>
      </c>
      <c r="Z168" s="30" t="s">
        <v>51</v>
      </c>
      <c r="AA168" s="30" t="s">
        <v>52</v>
      </c>
      <c r="AB168" s="32" t="s">
        <v>51</v>
      </c>
      <c r="AC168" s="27" t="s">
        <v>1069</v>
      </c>
      <c r="AD168" s="32" t="s">
        <v>51</v>
      </c>
      <c r="AE168" s="45">
        <v>45043</v>
      </c>
      <c r="AF168" s="45">
        <v>45086</v>
      </c>
      <c r="AG168" s="46">
        <v>45063</v>
      </c>
      <c r="AH168" s="45">
        <v>45174</v>
      </c>
      <c r="AI168" s="45" t="s">
        <v>56</v>
      </c>
    </row>
    <row r="169" spans="1:35" s="1" customFormat="1" ht="11.15" customHeight="1">
      <c r="A169" s="30">
        <v>4</v>
      </c>
      <c r="B169" s="304" t="s">
        <v>964</v>
      </c>
      <c r="C169" s="27" t="s">
        <v>965</v>
      </c>
      <c r="D169" s="384" t="s">
        <v>966</v>
      </c>
      <c r="E169" s="304" t="s">
        <v>1047</v>
      </c>
      <c r="F169" s="27" t="s">
        <v>1048</v>
      </c>
      <c r="G169" s="63" t="s">
        <v>1049</v>
      </c>
      <c r="H169" s="27" t="s">
        <v>1050</v>
      </c>
      <c r="I169" s="27" t="s">
        <v>1051</v>
      </c>
      <c r="J169" s="32" t="s">
        <v>1070</v>
      </c>
      <c r="K169" s="27" t="s">
        <v>1071</v>
      </c>
      <c r="L169" s="27" t="s">
        <v>1072</v>
      </c>
      <c r="M169" s="32" t="s">
        <v>44</v>
      </c>
      <c r="N169" s="30" t="s">
        <v>727</v>
      </c>
      <c r="O169" s="50" t="s">
        <v>244</v>
      </c>
      <c r="P169" s="33">
        <v>1448713</v>
      </c>
      <c r="Q169" s="33">
        <f t="shared" si="18"/>
        <v>1704369</v>
      </c>
      <c r="R169" s="43">
        <f t="shared" si="19"/>
        <v>0.84999961862718698</v>
      </c>
      <c r="S169" s="33">
        <f t="shared" si="21"/>
        <v>255656</v>
      </c>
      <c r="T169" s="340" t="s">
        <v>1073</v>
      </c>
      <c r="U169" s="318">
        <v>0.85</v>
      </c>
      <c r="V169" s="327" t="s">
        <v>244</v>
      </c>
      <c r="W169" s="320" t="s">
        <v>1074</v>
      </c>
      <c r="X169" s="320" t="s">
        <v>65</v>
      </c>
      <c r="Y169" s="50" t="s">
        <v>50</v>
      </c>
      <c r="Z169" s="32" t="s">
        <v>51</v>
      </c>
      <c r="AA169" s="32" t="s">
        <v>52</v>
      </c>
      <c r="AB169" s="32" t="s">
        <v>51</v>
      </c>
      <c r="AC169" s="27" t="s">
        <v>1075</v>
      </c>
      <c r="AD169" s="32" t="s">
        <v>51</v>
      </c>
      <c r="AE169" s="45">
        <v>45043</v>
      </c>
      <c r="AF169" s="45">
        <v>45086</v>
      </c>
      <c r="AG169" s="46">
        <v>45041</v>
      </c>
      <c r="AH169" s="45">
        <v>45174</v>
      </c>
      <c r="AI169" s="45" t="s">
        <v>56</v>
      </c>
    </row>
    <row r="170" spans="1:35" s="1" customFormat="1" ht="11.5" customHeight="1">
      <c r="A170" s="30">
        <v>4</v>
      </c>
      <c r="B170" s="304" t="s">
        <v>964</v>
      </c>
      <c r="C170" s="27" t="s">
        <v>965</v>
      </c>
      <c r="D170" s="384" t="s">
        <v>966</v>
      </c>
      <c r="E170" s="304" t="s">
        <v>1047</v>
      </c>
      <c r="F170" s="27" t="s">
        <v>1048</v>
      </c>
      <c r="G170" s="63" t="s">
        <v>1049</v>
      </c>
      <c r="H170" s="27" t="s">
        <v>1058</v>
      </c>
      <c r="I170" s="27" t="s">
        <v>1059</v>
      </c>
      <c r="J170" s="32" t="s">
        <v>1076</v>
      </c>
      <c r="K170" s="27" t="s">
        <v>1077</v>
      </c>
      <c r="L170" s="27" t="s">
        <v>1078</v>
      </c>
      <c r="M170" s="32" t="s">
        <v>44</v>
      </c>
      <c r="N170" s="30" t="s">
        <v>727</v>
      </c>
      <c r="O170" s="50" t="s">
        <v>244</v>
      </c>
      <c r="P170" s="33">
        <v>1479000</v>
      </c>
      <c r="Q170" s="33">
        <f t="shared" si="18"/>
        <v>1740000</v>
      </c>
      <c r="R170" s="43">
        <f t="shared" si="19"/>
        <v>0.85</v>
      </c>
      <c r="S170" s="33">
        <f t="shared" si="21"/>
        <v>261000</v>
      </c>
      <c r="T170" s="340" t="s">
        <v>1079</v>
      </c>
      <c r="U170" s="318">
        <v>0.85</v>
      </c>
      <c r="V170" s="327" t="s">
        <v>244</v>
      </c>
      <c r="W170" s="320" t="s">
        <v>1080</v>
      </c>
      <c r="X170" s="320" t="s">
        <v>1081</v>
      </c>
      <c r="Y170" s="41" t="s">
        <v>50</v>
      </c>
      <c r="Z170" s="32" t="s">
        <v>51</v>
      </c>
      <c r="AA170" s="32" t="s">
        <v>52</v>
      </c>
      <c r="AB170" s="32" t="s">
        <v>51</v>
      </c>
      <c r="AC170" s="27" t="s">
        <v>1082</v>
      </c>
      <c r="AD170" s="32" t="s">
        <v>51</v>
      </c>
      <c r="AE170" s="45">
        <v>45043</v>
      </c>
      <c r="AF170" s="45">
        <v>45086</v>
      </c>
      <c r="AG170" s="46">
        <v>45043</v>
      </c>
      <c r="AH170" s="45">
        <v>45195</v>
      </c>
      <c r="AI170" s="45" t="s">
        <v>56</v>
      </c>
    </row>
    <row r="171" spans="1:35" s="1" customFormat="1" ht="11.5" customHeight="1">
      <c r="A171" s="30">
        <v>4</v>
      </c>
      <c r="B171" s="304" t="s">
        <v>964</v>
      </c>
      <c r="C171" s="27" t="s">
        <v>965</v>
      </c>
      <c r="D171" s="384" t="s">
        <v>966</v>
      </c>
      <c r="E171" s="304" t="s">
        <v>1047</v>
      </c>
      <c r="F171" s="27" t="s">
        <v>1048</v>
      </c>
      <c r="G171" s="63" t="s">
        <v>1049</v>
      </c>
      <c r="H171" s="27" t="s">
        <v>1058</v>
      </c>
      <c r="I171" s="27" t="s">
        <v>1059</v>
      </c>
      <c r="J171" s="32" t="s">
        <v>1083</v>
      </c>
      <c r="K171" s="27" t="s">
        <v>1084</v>
      </c>
      <c r="L171" s="27" t="s">
        <v>1085</v>
      </c>
      <c r="M171" s="32" t="s">
        <v>44</v>
      </c>
      <c r="N171" s="30" t="s">
        <v>727</v>
      </c>
      <c r="O171" s="50" t="s">
        <v>1086</v>
      </c>
      <c r="P171" s="33">
        <v>2808499</v>
      </c>
      <c r="Q171" s="33">
        <f t="shared" si="18"/>
        <v>3304117</v>
      </c>
      <c r="R171" s="43">
        <f t="shared" si="19"/>
        <v>0.84999986380627568</v>
      </c>
      <c r="S171" s="33">
        <f t="shared" si="21"/>
        <v>495618</v>
      </c>
      <c r="T171" s="354" t="s">
        <v>1087</v>
      </c>
      <c r="U171" s="318">
        <v>0.85</v>
      </c>
      <c r="V171" s="327" t="s">
        <v>1086</v>
      </c>
      <c r="W171" s="320" t="s">
        <v>1088</v>
      </c>
      <c r="X171" s="320" t="s">
        <v>65</v>
      </c>
      <c r="Y171" s="50" t="s">
        <v>50</v>
      </c>
      <c r="Z171" s="32" t="s">
        <v>51</v>
      </c>
      <c r="AA171" s="32" t="s">
        <v>52</v>
      </c>
      <c r="AB171" s="32" t="s">
        <v>51</v>
      </c>
      <c r="AC171" s="27" t="s">
        <v>1089</v>
      </c>
      <c r="AD171" s="32" t="s">
        <v>51</v>
      </c>
      <c r="AE171" s="45">
        <v>44861</v>
      </c>
      <c r="AF171" s="45">
        <v>44952</v>
      </c>
      <c r="AG171" s="46">
        <v>44980</v>
      </c>
      <c r="AH171" s="46">
        <v>45120</v>
      </c>
      <c r="AI171" s="45" t="s">
        <v>56</v>
      </c>
    </row>
    <row r="172" spans="1:35" s="1" customFormat="1" ht="11.15" customHeight="1">
      <c r="A172" s="30">
        <v>4</v>
      </c>
      <c r="B172" s="304" t="s">
        <v>964</v>
      </c>
      <c r="C172" s="27" t="s">
        <v>965</v>
      </c>
      <c r="D172" s="384" t="s">
        <v>966</v>
      </c>
      <c r="E172" s="304" t="s">
        <v>1047</v>
      </c>
      <c r="F172" s="27" t="s">
        <v>1048</v>
      </c>
      <c r="G172" s="63" t="s">
        <v>1049</v>
      </c>
      <c r="H172" s="27" t="s">
        <v>1058</v>
      </c>
      <c r="I172" s="27" t="s">
        <v>1059</v>
      </c>
      <c r="J172" s="32" t="s">
        <v>1090</v>
      </c>
      <c r="K172" s="27" t="s">
        <v>1091</v>
      </c>
      <c r="L172" s="27" t="s">
        <v>1092</v>
      </c>
      <c r="M172" s="32" t="s">
        <v>44</v>
      </c>
      <c r="N172" s="30" t="s">
        <v>727</v>
      </c>
      <c r="O172" s="50" t="s">
        <v>1086</v>
      </c>
      <c r="P172" s="33">
        <v>2808500</v>
      </c>
      <c r="Q172" s="33">
        <f t="shared" si="18"/>
        <v>3304118</v>
      </c>
      <c r="R172" s="43">
        <f t="shared" si="19"/>
        <v>0.8499999092042112</v>
      </c>
      <c r="S172" s="33">
        <f>ROUND((P172/0.85)*0.15,0)</f>
        <v>495618</v>
      </c>
      <c r="T172" s="354" t="s">
        <v>1093</v>
      </c>
      <c r="U172" s="318">
        <v>0.85</v>
      </c>
      <c r="V172" s="327" t="s">
        <v>1086</v>
      </c>
      <c r="W172" s="320" t="s">
        <v>1094</v>
      </c>
      <c r="X172" s="320" t="s">
        <v>65</v>
      </c>
      <c r="Y172" s="50" t="s">
        <v>50</v>
      </c>
      <c r="Z172" s="32" t="s">
        <v>51</v>
      </c>
      <c r="AA172" s="32" t="s">
        <v>52</v>
      </c>
      <c r="AB172" s="32" t="s">
        <v>51</v>
      </c>
      <c r="AC172" s="27" t="s">
        <v>1095</v>
      </c>
      <c r="AD172" s="32" t="s">
        <v>51</v>
      </c>
      <c r="AE172" s="45">
        <v>45043</v>
      </c>
      <c r="AF172" s="45">
        <v>45111</v>
      </c>
      <c r="AG172" s="46">
        <v>45089</v>
      </c>
      <c r="AH172" s="46">
        <v>45265</v>
      </c>
      <c r="AI172" s="45" t="s">
        <v>56</v>
      </c>
    </row>
    <row r="173" spans="1:35" s="1" customFormat="1" ht="11.5" customHeight="1">
      <c r="A173" s="30">
        <v>4</v>
      </c>
      <c r="B173" s="304" t="s">
        <v>964</v>
      </c>
      <c r="C173" s="27" t="s">
        <v>965</v>
      </c>
      <c r="D173" s="384" t="s">
        <v>966</v>
      </c>
      <c r="E173" s="304" t="s">
        <v>1047</v>
      </c>
      <c r="F173" s="27" t="s">
        <v>1048</v>
      </c>
      <c r="G173" s="63" t="s">
        <v>1049</v>
      </c>
      <c r="H173" s="27" t="s">
        <v>1058</v>
      </c>
      <c r="I173" s="27" t="s">
        <v>1059</v>
      </c>
      <c r="J173" s="32" t="s">
        <v>1096</v>
      </c>
      <c r="K173" s="27" t="s">
        <v>1097</v>
      </c>
      <c r="L173" s="27" t="s">
        <v>1098</v>
      </c>
      <c r="M173" s="32" t="s">
        <v>44</v>
      </c>
      <c r="N173" s="30" t="s">
        <v>727</v>
      </c>
      <c r="O173" s="41" t="s">
        <v>925</v>
      </c>
      <c r="P173" s="33">
        <v>2174289</v>
      </c>
      <c r="Q173" s="33">
        <f t="shared" si="18"/>
        <v>2557988</v>
      </c>
      <c r="R173" s="43">
        <f t="shared" si="19"/>
        <v>0.84999968725420139</v>
      </c>
      <c r="S173" s="33">
        <f>ROUNDUP((P173/0.85)*0.15,0)</f>
        <v>383699</v>
      </c>
      <c r="T173" s="354" t="s">
        <v>1099</v>
      </c>
      <c r="U173" s="318">
        <v>0.85</v>
      </c>
      <c r="V173" s="319" t="s">
        <v>925</v>
      </c>
      <c r="W173" s="320" t="s">
        <v>1100</v>
      </c>
      <c r="X173" s="321" t="s">
        <v>1101</v>
      </c>
      <c r="Y173" s="41" t="s">
        <v>50</v>
      </c>
      <c r="Z173" s="30" t="s">
        <v>51</v>
      </c>
      <c r="AA173" s="30" t="s">
        <v>52</v>
      </c>
      <c r="AB173" s="32" t="s">
        <v>51</v>
      </c>
      <c r="AC173" s="27" t="s">
        <v>1102</v>
      </c>
      <c r="AD173" s="32" t="s">
        <v>51</v>
      </c>
      <c r="AE173" s="45">
        <v>45043</v>
      </c>
      <c r="AF173" s="45">
        <v>45107</v>
      </c>
      <c r="AG173" s="46">
        <v>45083</v>
      </c>
      <c r="AH173" s="46">
        <v>45209</v>
      </c>
      <c r="AI173" s="45" t="s">
        <v>56</v>
      </c>
    </row>
    <row r="174" spans="1:35" s="1" customFormat="1" ht="11.5" customHeight="1">
      <c r="A174" s="30">
        <v>4</v>
      </c>
      <c r="B174" s="304" t="s">
        <v>964</v>
      </c>
      <c r="C174" s="27" t="s">
        <v>965</v>
      </c>
      <c r="D174" s="384" t="s">
        <v>966</v>
      </c>
      <c r="E174" s="304" t="s">
        <v>1047</v>
      </c>
      <c r="F174" s="27" t="s">
        <v>1048</v>
      </c>
      <c r="G174" s="63" t="s">
        <v>1049</v>
      </c>
      <c r="H174" s="27" t="s">
        <v>1058</v>
      </c>
      <c r="I174" s="27" t="s">
        <v>1059</v>
      </c>
      <c r="J174" s="32" t="s">
        <v>1103</v>
      </c>
      <c r="K174" s="27" t="s">
        <v>1104</v>
      </c>
      <c r="L174" s="27" t="s">
        <v>1105</v>
      </c>
      <c r="M174" s="32" t="s">
        <v>44</v>
      </c>
      <c r="N174" s="30" t="s">
        <v>727</v>
      </c>
      <c r="O174" s="50" t="s">
        <v>925</v>
      </c>
      <c r="P174" s="33">
        <v>3623815</v>
      </c>
      <c r="Q174" s="33">
        <f t="shared" si="18"/>
        <v>4263312</v>
      </c>
      <c r="R174" s="43">
        <f t="shared" si="19"/>
        <v>0.84999995308811549</v>
      </c>
      <c r="S174" s="33">
        <f>ROUNDUP((P174/0.85)*0.15,0)</f>
        <v>639497</v>
      </c>
      <c r="T174" s="354" t="s">
        <v>1106</v>
      </c>
      <c r="U174" s="318">
        <v>0.85</v>
      </c>
      <c r="V174" s="327" t="s">
        <v>925</v>
      </c>
      <c r="W174" s="320" t="s">
        <v>1107</v>
      </c>
      <c r="X174" s="320" t="s">
        <v>1108</v>
      </c>
      <c r="Y174" s="41" t="s">
        <v>50</v>
      </c>
      <c r="Z174" s="30" t="s">
        <v>51</v>
      </c>
      <c r="AA174" s="30" t="s">
        <v>52</v>
      </c>
      <c r="AB174" s="32" t="s">
        <v>51</v>
      </c>
      <c r="AC174" s="27" t="s">
        <v>1109</v>
      </c>
      <c r="AD174" s="32" t="s">
        <v>51</v>
      </c>
      <c r="AE174" s="46">
        <v>45463</v>
      </c>
      <c r="AF174" s="45">
        <v>45499</v>
      </c>
      <c r="AG174" s="67">
        <v>45516</v>
      </c>
      <c r="AH174" s="46">
        <v>45636</v>
      </c>
      <c r="AI174" s="45" t="s">
        <v>56</v>
      </c>
    </row>
    <row r="175" spans="1:35" s="1" customFormat="1" ht="11.5" customHeight="1">
      <c r="A175" s="30">
        <v>4</v>
      </c>
      <c r="B175" s="304" t="s">
        <v>964</v>
      </c>
      <c r="C175" s="27" t="s">
        <v>965</v>
      </c>
      <c r="D175" s="384" t="s">
        <v>966</v>
      </c>
      <c r="E175" s="304" t="s">
        <v>1110</v>
      </c>
      <c r="F175" s="27" t="s">
        <v>1111</v>
      </c>
      <c r="G175" s="63" t="s">
        <v>1112</v>
      </c>
      <c r="H175" s="27" t="s">
        <v>1113</v>
      </c>
      <c r="I175" s="27" t="s">
        <v>1114</v>
      </c>
      <c r="J175" s="30" t="s">
        <v>1115</v>
      </c>
      <c r="K175" s="27" t="s">
        <v>1116</v>
      </c>
      <c r="L175" s="27" t="s">
        <v>1117</v>
      </c>
      <c r="M175" s="32">
        <v>1</v>
      </c>
      <c r="N175" s="30" t="s">
        <v>727</v>
      </c>
      <c r="O175" s="41" t="s">
        <v>975</v>
      </c>
      <c r="P175" s="33">
        <v>34339831</v>
      </c>
      <c r="Q175" s="33">
        <f t="shared" si="18"/>
        <v>40399802</v>
      </c>
      <c r="R175" s="43">
        <f t="shared" si="19"/>
        <v>0.84999998267318244</v>
      </c>
      <c r="S175" s="33">
        <f>ROUNDUP((P175/0.85)*0.15,0)</f>
        <v>6059971</v>
      </c>
      <c r="T175" s="354" t="s">
        <v>1118</v>
      </c>
      <c r="U175" s="318">
        <v>0.85</v>
      </c>
      <c r="V175" s="319" t="s">
        <v>975</v>
      </c>
      <c r="W175" s="316" t="s">
        <v>1119</v>
      </c>
      <c r="X175" s="320" t="s">
        <v>65</v>
      </c>
      <c r="Y175" s="41" t="s">
        <v>71</v>
      </c>
      <c r="Z175" s="30" t="s">
        <v>51</v>
      </c>
      <c r="AA175" s="30" t="s">
        <v>52</v>
      </c>
      <c r="AB175" s="32" t="s">
        <v>51</v>
      </c>
      <c r="AC175" s="27" t="s">
        <v>1120</v>
      </c>
      <c r="AD175" s="47" t="s">
        <v>54</v>
      </c>
      <c r="AE175" s="46">
        <v>45134</v>
      </c>
      <c r="AF175" s="46">
        <v>45195</v>
      </c>
      <c r="AG175" s="46">
        <v>45247</v>
      </c>
      <c r="AH175" s="46">
        <v>45363</v>
      </c>
      <c r="AI175" s="45" t="s">
        <v>56</v>
      </c>
    </row>
    <row r="176" spans="1:35" s="1" customFormat="1" ht="11.5" customHeight="1">
      <c r="A176" s="30">
        <v>4</v>
      </c>
      <c r="B176" s="304" t="s">
        <v>964</v>
      </c>
      <c r="C176" s="27" t="s">
        <v>965</v>
      </c>
      <c r="D176" s="384" t="s">
        <v>966</v>
      </c>
      <c r="E176" s="304" t="s">
        <v>1110</v>
      </c>
      <c r="F176" s="27" t="s">
        <v>1111</v>
      </c>
      <c r="G176" s="63" t="s">
        <v>1112</v>
      </c>
      <c r="H176" s="27" t="s">
        <v>1113</v>
      </c>
      <c r="I176" s="27" t="s">
        <v>1114</v>
      </c>
      <c r="J176" s="30" t="s">
        <v>1115</v>
      </c>
      <c r="K176" s="27" t="s">
        <v>1116</v>
      </c>
      <c r="L176" s="27" t="s">
        <v>1117</v>
      </c>
      <c r="M176" s="32">
        <v>2</v>
      </c>
      <c r="N176" s="30" t="s">
        <v>727</v>
      </c>
      <c r="O176" s="41" t="s">
        <v>975</v>
      </c>
      <c r="P176" s="33">
        <v>3298476</v>
      </c>
      <c r="Q176" s="33">
        <f t="shared" si="18"/>
        <v>3880560</v>
      </c>
      <c r="R176" s="43">
        <f t="shared" si="19"/>
        <v>0.85</v>
      </c>
      <c r="S176" s="33">
        <f>ROUND((P176/0.85)*0.15,0)</f>
        <v>582084</v>
      </c>
      <c r="T176" s="354" t="s">
        <v>1121</v>
      </c>
      <c r="U176" s="318">
        <v>0.85</v>
      </c>
      <c r="V176" s="319" t="s">
        <v>975</v>
      </c>
      <c r="W176" s="314" t="s">
        <v>1119</v>
      </c>
      <c r="X176" s="320" t="s">
        <v>65</v>
      </c>
      <c r="Y176" s="41" t="s">
        <v>71</v>
      </c>
      <c r="Z176" s="30" t="s">
        <v>51</v>
      </c>
      <c r="AA176" s="30" t="s">
        <v>52</v>
      </c>
      <c r="AB176" s="32" t="s">
        <v>51</v>
      </c>
      <c r="AC176" s="27" t="s">
        <v>1122</v>
      </c>
      <c r="AD176" s="47" t="s">
        <v>54</v>
      </c>
      <c r="AE176" s="45">
        <v>45407</v>
      </c>
      <c r="AF176" s="46">
        <v>45454</v>
      </c>
      <c r="AG176" s="67">
        <v>45426</v>
      </c>
      <c r="AH176" s="67">
        <v>45538</v>
      </c>
      <c r="AI176" s="45" t="s">
        <v>56</v>
      </c>
    </row>
    <row r="177" spans="1:35" s="1" customFormat="1" ht="11.5" customHeight="1">
      <c r="A177" s="30">
        <v>4</v>
      </c>
      <c r="B177" s="304" t="s">
        <v>964</v>
      </c>
      <c r="C177" s="27" t="s">
        <v>965</v>
      </c>
      <c r="D177" s="384" t="s">
        <v>966</v>
      </c>
      <c r="E177" s="304" t="s">
        <v>1110</v>
      </c>
      <c r="F177" s="27" t="s">
        <v>1111</v>
      </c>
      <c r="G177" s="63" t="s">
        <v>1112</v>
      </c>
      <c r="H177" s="27" t="s">
        <v>1113</v>
      </c>
      <c r="I177" s="27" t="s">
        <v>1114</v>
      </c>
      <c r="J177" s="30" t="s">
        <v>1115</v>
      </c>
      <c r="K177" s="27" t="s">
        <v>1116</v>
      </c>
      <c r="L177" s="27" t="s">
        <v>1117</v>
      </c>
      <c r="M177" s="32">
        <v>3</v>
      </c>
      <c r="N177" s="30" t="s">
        <v>727</v>
      </c>
      <c r="O177" s="41" t="s">
        <v>975</v>
      </c>
      <c r="P177" s="33">
        <v>2208099</v>
      </c>
      <c r="Q177" s="33">
        <f t="shared" si="18"/>
        <v>2597764</v>
      </c>
      <c r="R177" s="43">
        <f t="shared" si="19"/>
        <v>0.84999984602142453</v>
      </c>
      <c r="S177" s="33">
        <f>ROUNDUP((P177/0.85)*0.15,0)</f>
        <v>389665</v>
      </c>
      <c r="T177" s="354" t="s">
        <v>1123</v>
      </c>
      <c r="U177" s="318">
        <v>0.85</v>
      </c>
      <c r="V177" s="319" t="s">
        <v>975</v>
      </c>
      <c r="W177" s="314" t="s">
        <v>1124</v>
      </c>
      <c r="X177" s="320" t="s">
        <v>65</v>
      </c>
      <c r="Y177" s="41" t="s">
        <v>50</v>
      </c>
      <c r="Z177" s="30" t="s">
        <v>51</v>
      </c>
      <c r="AA177" s="30" t="s">
        <v>52</v>
      </c>
      <c r="AB177" s="32" t="s">
        <v>51</v>
      </c>
      <c r="AC177" s="27" t="s">
        <v>1125</v>
      </c>
      <c r="AD177" s="47" t="s">
        <v>54</v>
      </c>
      <c r="AE177" s="45">
        <v>45645</v>
      </c>
      <c r="AF177" s="46">
        <v>45691</v>
      </c>
      <c r="AG177" s="45">
        <v>45769</v>
      </c>
      <c r="AH177" s="67">
        <v>45930</v>
      </c>
      <c r="AI177" s="32" t="s">
        <v>1126</v>
      </c>
    </row>
    <row r="178" spans="1:35" s="1" customFormat="1" ht="11.5" customHeight="1">
      <c r="A178" s="30">
        <v>4</v>
      </c>
      <c r="B178" s="304" t="s">
        <v>964</v>
      </c>
      <c r="C178" s="27" t="s">
        <v>965</v>
      </c>
      <c r="D178" s="384" t="s">
        <v>966</v>
      </c>
      <c r="E178" s="304" t="s">
        <v>1110</v>
      </c>
      <c r="F178" s="27" t="s">
        <v>1111</v>
      </c>
      <c r="G178" s="63" t="s">
        <v>1112</v>
      </c>
      <c r="H178" s="27" t="s">
        <v>1113</v>
      </c>
      <c r="I178" s="27" t="s">
        <v>1114</v>
      </c>
      <c r="J178" s="30" t="s">
        <v>1115</v>
      </c>
      <c r="K178" s="27" t="s">
        <v>1116</v>
      </c>
      <c r="L178" s="27" t="s">
        <v>1117</v>
      </c>
      <c r="M178" s="32">
        <v>4</v>
      </c>
      <c r="N178" s="30" t="s">
        <v>727</v>
      </c>
      <c r="O178" s="41" t="s">
        <v>975</v>
      </c>
      <c r="P178" s="33">
        <v>13599699</v>
      </c>
      <c r="Q178" s="33">
        <f t="shared" si="18"/>
        <v>15999647</v>
      </c>
      <c r="R178" s="43">
        <f t="shared" si="19"/>
        <v>0.84999994062369</v>
      </c>
      <c r="S178" s="33">
        <f>ROUNDUP((P178/0.85)*0.15,0)+1</f>
        <v>2399948</v>
      </c>
      <c r="T178" s="354" t="s">
        <v>1127</v>
      </c>
      <c r="U178" s="318">
        <v>0.85</v>
      </c>
      <c r="V178" s="319" t="s">
        <v>975</v>
      </c>
      <c r="W178" s="314" t="s">
        <v>1119</v>
      </c>
      <c r="X178" s="320" t="s">
        <v>65</v>
      </c>
      <c r="Y178" s="41" t="s">
        <v>71</v>
      </c>
      <c r="Z178" s="30" t="s">
        <v>51</v>
      </c>
      <c r="AA178" s="30" t="s">
        <v>52</v>
      </c>
      <c r="AB178" s="32" t="s">
        <v>51</v>
      </c>
      <c r="AC178" s="27" t="s">
        <v>1128</v>
      </c>
      <c r="AD178" s="47" t="s">
        <v>54</v>
      </c>
      <c r="AE178" s="46">
        <v>45624</v>
      </c>
      <c r="AF178" s="45">
        <v>45677</v>
      </c>
      <c r="AG178" s="67">
        <v>45638</v>
      </c>
      <c r="AH178" s="67">
        <v>45699</v>
      </c>
      <c r="AI178" s="45" t="s">
        <v>56</v>
      </c>
    </row>
    <row r="179" spans="1:35" s="1" customFormat="1" ht="11.5" customHeight="1">
      <c r="A179" s="30">
        <v>4</v>
      </c>
      <c r="B179" s="304" t="s">
        <v>964</v>
      </c>
      <c r="C179" s="27" t="s">
        <v>965</v>
      </c>
      <c r="D179" s="384" t="s">
        <v>966</v>
      </c>
      <c r="E179" s="304" t="s">
        <v>1110</v>
      </c>
      <c r="F179" s="27" t="s">
        <v>1111</v>
      </c>
      <c r="G179" s="63" t="s">
        <v>1112</v>
      </c>
      <c r="H179" s="27" t="s">
        <v>1113</v>
      </c>
      <c r="I179" s="27" t="s">
        <v>1114</v>
      </c>
      <c r="J179" s="30" t="s">
        <v>1115</v>
      </c>
      <c r="K179" s="27" t="s">
        <v>1116</v>
      </c>
      <c r="L179" s="27" t="s">
        <v>1117</v>
      </c>
      <c r="M179" s="32">
        <v>5</v>
      </c>
      <c r="N179" s="30" t="s">
        <v>727</v>
      </c>
      <c r="O179" s="41" t="s">
        <v>975</v>
      </c>
      <c r="P179" s="33">
        <v>6097264</v>
      </c>
      <c r="Q179" s="33">
        <f t="shared" si="18"/>
        <v>7173252</v>
      </c>
      <c r="R179" s="43">
        <f t="shared" si="19"/>
        <v>0.84999997211864298</v>
      </c>
      <c r="S179" s="33">
        <f t="shared" ref="S179:S186" si="22">ROUNDUP((P179/0.85)*0.15,0)</f>
        <v>1075988</v>
      </c>
      <c r="T179" s="354" t="s">
        <v>1118</v>
      </c>
      <c r="U179" s="318">
        <v>0.85</v>
      </c>
      <c r="V179" s="319" t="s">
        <v>975</v>
      </c>
      <c r="W179" s="314" t="s">
        <v>990</v>
      </c>
      <c r="X179" s="320" t="s">
        <v>65</v>
      </c>
      <c r="Y179" s="41" t="s">
        <v>50</v>
      </c>
      <c r="Z179" s="30" t="s">
        <v>51</v>
      </c>
      <c r="AA179" s="30" t="s">
        <v>52</v>
      </c>
      <c r="AB179" s="32" t="s">
        <v>51</v>
      </c>
      <c r="AC179" s="68" t="s">
        <v>1129</v>
      </c>
      <c r="AD179" s="47" t="s">
        <v>54</v>
      </c>
      <c r="AE179" s="46">
        <v>45624</v>
      </c>
      <c r="AF179" s="45">
        <v>45677</v>
      </c>
      <c r="AG179" s="67">
        <v>45630</v>
      </c>
      <c r="AH179" s="67">
        <v>45699</v>
      </c>
      <c r="AI179" s="45" t="s">
        <v>56</v>
      </c>
    </row>
    <row r="180" spans="1:35" s="1" customFormat="1" ht="11.5" customHeight="1">
      <c r="A180" s="30">
        <v>4</v>
      </c>
      <c r="B180" s="304" t="s">
        <v>964</v>
      </c>
      <c r="C180" s="27" t="s">
        <v>965</v>
      </c>
      <c r="D180" s="384" t="s">
        <v>966</v>
      </c>
      <c r="E180" s="304" t="s">
        <v>1110</v>
      </c>
      <c r="F180" s="27" t="s">
        <v>1111</v>
      </c>
      <c r="G180" s="63" t="s">
        <v>1112</v>
      </c>
      <c r="H180" s="27" t="s">
        <v>1113</v>
      </c>
      <c r="I180" s="27" t="s">
        <v>1114</v>
      </c>
      <c r="J180" s="30" t="s">
        <v>1130</v>
      </c>
      <c r="K180" s="27" t="s">
        <v>1131</v>
      </c>
      <c r="L180" s="27" t="s">
        <v>1132</v>
      </c>
      <c r="M180" s="32" t="s">
        <v>44</v>
      </c>
      <c r="N180" s="30" t="s">
        <v>727</v>
      </c>
      <c r="O180" s="41" t="s">
        <v>975</v>
      </c>
      <c r="P180" s="33">
        <v>5950000</v>
      </c>
      <c r="Q180" s="33">
        <f t="shared" si="18"/>
        <v>7000000</v>
      </c>
      <c r="R180" s="43">
        <f t="shared" si="19"/>
        <v>0.85</v>
      </c>
      <c r="S180" s="33">
        <f t="shared" si="22"/>
        <v>1050000</v>
      </c>
      <c r="T180" s="354" t="s">
        <v>1133</v>
      </c>
      <c r="U180" s="318">
        <v>0.85</v>
      </c>
      <c r="V180" s="319" t="s">
        <v>975</v>
      </c>
      <c r="W180" s="321" t="s">
        <v>975</v>
      </c>
      <c r="X180" s="320" t="s">
        <v>1134</v>
      </c>
      <c r="Y180" s="41" t="s">
        <v>50</v>
      </c>
      <c r="Z180" s="30" t="s">
        <v>51</v>
      </c>
      <c r="AA180" s="30" t="s">
        <v>52</v>
      </c>
      <c r="AB180" s="32" t="s">
        <v>51</v>
      </c>
      <c r="AC180" s="27" t="s">
        <v>1135</v>
      </c>
      <c r="AD180" s="32" t="s">
        <v>51</v>
      </c>
      <c r="AE180" s="47" t="s">
        <v>327</v>
      </c>
      <c r="AF180" s="47" t="s">
        <v>327</v>
      </c>
      <c r="AG180" s="67">
        <v>45639</v>
      </c>
      <c r="AH180" s="67">
        <v>45741</v>
      </c>
      <c r="AI180" s="45" t="s">
        <v>56</v>
      </c>
    </row>
    <row r="181" spans="1:35" s="1" customFormat="1" ht="11.5" customHeight="1">
      <c r="A181" s="30">
        <v>4</v>
      </c>
      <c r="B181" s="304" t="s">
        <v>964</v>
      </c>
      <c r="C181" s="27" t="s">
        <v>965</v>
      </c>
      <c r="D181" s="384" t="s">
        <v>966</v>
      </c>
      <c r="E181" s="304" t="s">
        <v>1110</v>
      </c>
      <c r="F181" s="27" t="s">
        <v>1111</v>
      </c>
      <c r="G181" s="63" t="s">
        <v>1112</v>
      </c>
      <c r="H181" s="27" t="s">
        <v>1113</v>
      </c>
      <c r="I181" s="27" t="s">
        <v>1114</v>
      </c>
      <c r="J181" s="30" t="s">
        <v>1136</v>
      </c>
      <c r="K181" s="53" t="s">
        <v>1137</v>
      </c>
      <c r="L181" s="27" t="s">
        <v>1138</v>
      </c>
      <c r="M181" s="32" t="s">
        <v>44</v>
      </c>
      <c r="N181" s="30" t="s">
        <v>727</v>
      </c>
      <c r="O181" s="41" t="s">
        <v>975</v>
      </c>
      <c r="P181" s="33">
        <v>6120000</v>
      </c>
      <c r="Q181" s="33">
        <f t="shared" si="18"/>
        <v>7200000</v>
      </c>
      <c r="R181" s="43">
        <f t="shared" si="19"/>
        <v>0.85</v>
      </c>
      <c r="S181" s="33">
        <f t="shared" si="22"/>
        <v>1080000</v>
      </c>
      <c r="T181" s="354" t="s">
        <v>1139</v>
      </c>
      <c r="U181" s="318">
        <v>0.85</v>
      </c>
      <c r="V181" s="319" t="s">
        <v>975</v>
      </c>
      <c r="W181" s="321" t="s">
        <v>975</v>
      </c>
      <c r="X181" s="320" t="s">
        <v>65</v>
      </c>
      <c r="Y181" s="41" t="s">
        <v>50</v>
      </c>
      <c r="Z181" s="30" t="s">
        <v>51</v>
      </c>
      <c r="AA181" s="30" t="s">
        <v>52</v>
      </c>
      <c r="AB181" s="32" t="s">
        <v>51</v>
      </c>
      <c r="AC181" s="27" t="s">
        <v>1140</v>
      </c>
      <c r="AD181" s="32" t="s">
        <v>51</v>
      </c>
      <c r="AE181" s="45">
        <v>45260</v>
      </c>
      <c r="AF181" s="45">
        <v>45296</v>
      </c>
      <c r="AG181" s="45">
        <v>45341</v>
      </c>
      <c r="AH181" s="46">
        <v>45440</v>
      </c>
      <c r="AI181" s="45" t="s">
        <v>56</v>
      </c>
    </row>
    <row r="182" spans="1:35" s="1" customFormat="1" ht="11.5" customHeight="1">
      <c r="A182" s="30">
        <v>4</v>
      </c>
      <c r="B182" s="304" t="s">
        <v>964</v>
      </c>
      <c r="C182" s="27" t="s">
        <v>965</v>
      </c>
      <c r="D182" s="384" t="s">
        <v>966</v>
      </c>
      <c r="E182" s="304" t="s">
        <v>1110</v>
      </c>
      <c r="F182" s="27" t="s">
        <v>1111</v>
      </c>
      <c r="G182" s="63" t="s">
        <v>1112</v>
      </c>
      <c r="H182" s="27" t="s">
        <v>1113</v>
      </c>
      <c r="I182" s="27" t="s">
        <v>1114</v>
      </c>
      <c r="J182" s="30" t="s">
        <v>1141</v>
      </c>
      <c r="K182" s="53" t="s">
        <v>1142</v>
      </c>
      <c r="L182" s="27" t="s">
        <v>1143</v>
      </c>
      <c r="M182" s="32" t="s">
        <v>44</v>
      </c>
      <c r="N182" s="30" t="s">
        <v>727</v>
      </c>
      <c r="O182" s="41" t="s">
        <v>975</v>
      </c>
      <c r="P182" s="33">
        <v>10599500</v>
      </c>
      <c r="Q182" s="33">
        <f t="shared" si="18"/>
        <v>12470000</v>
      </c>
      <c r="R182" s="43">
        <f t="shared" si="19"/>
        <v>0.85</v>
      </c>
      <c r="S182" s="33">
        <f t="shared" si="22"/>
        <v>1870500</v>
      </c>
      <c r="T182" s="353" t="s">
        <v>1144</v>
      </c>
      <c r="U182" s="318">
        <v>0.85</v>
      </c>
      <c r="V182" s="319" t="s">
        <v>975</v>
      </c>
      <c r="W182" s="321" t="s">
        <v>975</v>
      </c>
      <c r="X182" s="320" t="s">
        <v>65</v>
      </c>
      <c r="Y182" s="41" t="s">
        <v>50</v>
      </c>
      <c r="Z182" s="30" t="s">
        <v>51</v>
      </c>
      <c r="AA182" s="30" t="s">
        <v>52</v>
      </c>
      <c r="AB182" s="32" t="s">
        <v>51</v>
      </c>
      <c r="AC182" s="27" t="s">
        <v>1145</v>
      </c>
      <c r="AD182" s="32" t="s">
        <v>51</v>
      </c>
      <c r="AE182" s="45">
        <v>44679</v>
      </c>
      <c r="AF182" s="45">
        <v>44952</v>
      </c>
      <c r="AG182" s="45">
        <v>45090</v>
      </c>
      <c r="AH182" s="46">
        <v>45272</v>
      </c>
      <c r="AI182" s="45" t="s">
        <v>56</v>
      </c>
    </row>
    <row r="183" spans="1:35" s="1" customFormat="1" ht="11.5" customHeight="1">
      <c r="A183" s="30">
        <v>4</v>
      </c>
      <c r="B183" s="304" t="s">
        <v>964</v>
      </c>
      <c r="C183" s="27" t="s">
        <v>965</v>
      </c>
      <c r="D183" s="384" t="s">
        <v>966</v>
      </c>
      <c r="E183" s="304" t="s">
        <v>1110</v>
      </c>
      <c r="F183" s="27" t="s">
        <v>1111</v>
      </c>
      <c r="G183" s="63" t="s">
        <v>1112</v>
      </c>
      <c r="H183" s="27" t="s">
        <v>1113</v>
      </c>
      <c r="I183" s="27" t="s">
        <v>1114</v>
      </c>
      <c r="J183" s="30" t="s">
        <v>1146</v>
      </c>
      <c r="K183" s="53" t="s">
        <v>1147</v>
      </c>
      <c r="L183" s="383" t="s">
        <v>1148</v>
      </c>
      <c r="M183" s="32" t="s">
        <v>44</v>
      </c>
      <c r="N183" s="30" t="s">
        <v>727</v>
      </c>
      <c r="O183" s="41" t="s">
        <v>1086</v>
      </c>
      <c r="P183" s="33">
        <v>1087059</v>
      </c>
      <c r="Q183" s="33">
        <f t="shared" ref="Q183:Q214" si="23">P183+S183</f>
        <v>1278893</v>
      </c>
      <c r="R183" s="43">
        <f t="shared" ref="R183:R214" si="24">P183/Q183</f>
        <v>0.84999996090368779</v>
      </c>
      <c r="S183" s="33">
        <f t="shared" si="22"/>
        <v>191834</v>
      </c>
      <c r="T183" s="354" t="s">
        <v>1149</v>
      </c>
      <c r="U183" s="318">
        <v>0.85</v>
      </c>
      <c r="V183" s="319" t="s">
        <v>1086</v>
      </c>
      <c r="W183" s="320" t="s">
        <v>1150</v>
      </c>
      <c r="X183" s="320" t="s">
        <v>65</v>
      </c>
      <c r="Y183" s="41" t="s">
        <v>50</v>
      </c>
      <c r="Z183" s="30" t="s">
        <v>51</v>
      </c>
      <c r="AA183" s="30" t="s">
        <v>52</v>
      </c>
      <c r="AB183" s="32" t="s">
        <v>51</v>
      </c>
      <c r="AC183" s="27" t="s">
        <v>1151</v>
      </c>
      <c r="AD183" s="32" t="s">
        <v>51</v>
      </c>
      <c r="AE183" s="45">
        <v>45071</v>
      </c>
      <c r="AF183" s="45">
        <v>45111</v>
      </c>
      <c r="AG183" s="46">
        <v>45126</v>
      </c>
      <c r="AH183" s="46">
        <v>45349</v>
      </c>
      <c r="AI183" s="45" t="s">
        <v>56</v>
      </c>
    </row>
    <row r="184" spans="1:35" s="1" customFormat="1" ht="11.5" customHeight="1">
      <c r="A184" s="30">
        <v>4</v>
      </c>
      <c r="B184" s="304" t="s">
        <v>964</v>
      </c>
      <c r="C184" s="27" t="s">
        <v>965</v>
      </c>
      <c r="D184" s="384" t="s">
        <v>966</v>
      </c>
      <c r="E184" s="304" t="s">
        <v>1152</v>
      </c>
      <c r="F184" s="27" t="s">
        <v>1153</v>
      </c>
      <c r="G184" s="27" t="s">
        <v>1154</v>
      </c>
      <c r="H184" s="27" t="s">
        <v>1155</v>
      </c>
      <c r="I184" s="27" t="s">
        <v>1156</v>
      </c>
      <c r="J184" s="30" t="s">
        <v>1157</v>
      </c>
      <c r="K184" s="53" t="s">
        <v>1158</v>
      </c>
      <c r="L184" s="27" t="s">
        <v>1159</v>
      </c>
      <c r="M184" s="32" t="s">
        <v>44</v>
      </c>
      <c r="N184" s="30" t="s">
        <v>727</v>
      </c>
      <c r="O184" s="41" t="s">
        <v>975</v>
      </c>
      <c r="P184" s="33">
        <v>6732119</v>
      </c>
      <c r="Q184" s="33">
        <f t="shared" si="23"/>
        <v>7920140</v>
      </c>
      <c r="R184" s="43">
        <f t="shared" si="24"/>
        <v>0.85</v>
      </c>
      <c r="S184" s="33">
        <f t="shared" si="22"/>
        <v>1188021</v>
      </c>
      <c r="T184" s="354" t="s">
        <v>1160</v>
      </c>
      <c r="U184" s="318">
        <v>0.85</v>
      </c>
      <c r="V184" s="319" t="s">
        <v>975</v>
      </c>
      <c r="W184" s="320" t="s">
        <v>1161</v>
      </c>
      <c r="X184" s="313" t="s">
        <v>1056</v>
      </c>
      <c r="Y184" s="41" t="s">
        <v>50</v>
      </c>
      <c r="Z184" s="30" t="s">
        <v>51</v>
      </c>
      <c r="AA184" s="30" t="s">
        <v>52</v>
      </c>
      <c r="AB184" s="32" t="s">
        <v>51</v>
      </c>
      <c r="AC184" s="27" t="s">
        <v>1162</v>
      </c>
      <c r="AD184" s="32" t="s">
        <v>51</v>
      </c>
      <c r="AE184" s="45">
        <v>44707</v>
      </c>
      <c r="AF184" s="45">
        <v>44952</v>
      </c>
      <c r="AG184" s="45">
        <v>45082</v>
      </c>
      <c r="AH184" s="45">
        <v>45265</v>
      </c>
      <c r="AI184" s="45" t="s">
        <v>56</v>
      </c>
    </row>
    <row r="185" spans="1:35" s="1" customFormat="1" ht="11.5" customHeight="1">
      <c r="A185" s="30">
        <v>4</v>
      </c>
      <c r="B185" s="304" t="s">
        <v>964</v>
      </c>
      <c r="C185" s="27" t="s">
        <v>965</v>
      </c>
      <c r="D185" s="384" t="s">
        <v>966</v>
      </c>
      <c r="E185" s="304" t="s">
        <v>1152</v>
      </c>
      <c r="F185" s="27" t="s">
        <v>1153</v>
      </c>
      <c r="G185" s="27" t="s">
        <v>1154</v>
      </c>
      <c r="H185" s="27" t="s">
        <v>1155</v>
      </c>
      <c r="I185" s="27" t="s">
        <v>1156</v>
      </c>
      <c r="J185" s="30" t="s">
        <v>1163</v>
      </c>
      <c r="K185" s="53" t="s">
        <v>1164</v>
      </c>
      <c r="L185" s="27" t="s">
        <v>1165</v>
      </c>
      <c r="M185" s="32" t="s">
        <v>44</v>
      </c>
      <c r="N185" s="30" t="s">
        <v>727</v>
      </c>
      <c r="O185" s="41" t="s">
        <v>975</v>
      </c>
      <c r="P185" s="33">
        <v>850000</v>
      </c>
      <c r="Q185" s="33">
        <f t="shared" si="23"/>
        <v>1000000</v>
      </c>
      <c r="R185" s="43">
        <f t="shared" si="24"/>
        <v>0.85</v>
      </c>
      <c r="S185" s="33">
        <f t="shared" si="22"/>
        <v>150000</v>
      </c>
      <c r="T185" s="354" t="s">
        <v>1166</v>
      </c>
      <c r="U185" s="318">
        <v>0.85</v>
      </c>
      <c r="V185" s="319" t="s">
        <v>975</v>
      </c>
      <c r="W185" s="320" t="s">
        <v>1167</v>
      </c>
      <c r="X185" s="320" t="s">
        <v>65</v>
      </c>
      <c r="Y185" s="41" t="s">
        <v>50</v>
      </c>
      <c r="Z185" s="30" t="s">
        <v>51</v>
      </c>
      <c r="AA185" s="30" t="s">
        <v>52</v>
      </c>
      <c r="AB185" s="32" t="s">
        <v>51</v>
      </c>
      <c r="AC185" s="27" t="s">
        <v>1168</v>
      </c>
      <c r="AD185" s="32" t="s">
        <v>51</v>
      </c>
      <c r="AE185" s="45">
        <v>44616</v>
      </c>
      <c r="AF185" s="45">
        <v>44952</v>
      </c>
      <c r="AG185" s="45">
        <v>45012</v>
      </c>
      <c r="AH185" s="45">
        <v>45120</v>
      </c>
      <c r="AI185" s="45" t="s">
        <v>56</v>
      </c>
    </row>
    <row r="186" spans="1:35" s="1" customFormat="1" ht="11.5" customHeight="1">
      <c r="A186" s="30">
        <v>4</v>
      </c>
      <c r="B186" s="304" t="s">
        <v>964</v>
      </c>
      <c r="C186" s="27" t="s">
        <v>965</v>
      </c>
      <c r="D186" s="384" t="s">
        <v>966</v>
      </c>
      <c r="E186" s="304" t="s">
        <v>1152</v>
      </c>
      <c r="F186" s="27" t="s">
        <v>1153</v>
      </c>
      <c r="G186" s="27" t="s">
        <v>1154</v>
      </c>
      <c r="H186" s="27" t="s">
        <v>1155</v>
      </c>
      <c r="I186" s="27" t="s">
        <v>1156</v>
      </c>
      <c r="J186" s="30" t="s">
        <v>1169</v>
      </c>
      <c r="K186" s="53" t="s">
        <v>1170</v>
      </c>
      <c r="L186" s="27" t="s">
        <v>1171</v>
      </c>
      <c r="M186" s="32" t="s">
        <v>44</v>
      </c>
      <c r="N186" s="30" t="s">
        <v>727</v>
      </c>
      <c r="O186" s="41" t="s">
        <v>975</v>
      </c>
      <c r="P186" s="33">
        <v>3697500</v>
      </c>
      <c r="Q186" s="33">
        <f t="shared" si="23"/>
        <v>4350000</v>
      </c>
      <c r="R186" s="43">
        <f t="shared" si="24"/>
        <v>0.85</v>
      </c>
      <c r="S186" s="33">
        <f t="shared" si="22"/>
        <v>652500</v>
      </c>
      <c r="T186" s="354" t="s">
        <v>1172</v>
      </c>
      <c r="U186" s="318">
        <v>0.85</v>
      </c>
      <c r="V186" s="319" t="s">
        <v>975</v>
      </c>
      <c r="W186" s="320" t="s">
        <v>1173</v>
      </c>
      <c r="X186" s="320" t="s">
        <v>1174</v>
      </c>
      <c r="Y186" s="41" t="s">
        <v>50</v>
      </c>
      <c r="Z186" s="30" t="s">
        <v>51</v>
      </c>
      <c r="AA186" s="30" t="s">
        <v>52</v>
      </c>
      <c r="AB186" s="32" t="s">
        <v>51</v>
      </c>
      <c r="AC186" s="27" t="s">
        <v>1175</v>
      </c>
      <c r="AD186" s="32" t="s">
        <v>51</v>
      </c>
      <c r="AE186" s="45">
        <v>44526</v>
      </c>
      <c r="AF186" s="45">
        <v>44952</v>
      </c>
      <c r="AG186" s="45">
        <v>44973</v>
      </c>
      <c r="AH186" s="45">
        <v>45097</v>
      </c>
      <c r="AI186" s="45" t="s">
        <v>56</v>
      </c>
    </row>
    <row r="187" spans="1:35" s="1" customFormat="1" ht="11.5" customHeight="1">
      <c r="A187" s="30">
        <v>4</v>
      </c>
      <c r="B187" s="304" t="s">
        <v>964</v>
      </c>
      <c r="C187" s="27" t="s">
        <v>965</v>
      </c>
      <c r="D187" s="384" t="s">
        <v>966</v>
      </c>
      <c r="E187" s="304" t="s">
        <v>1152</v>
      </c>
      <c r="F187" s="27" t="s">
        <v>1153</v>
      </c>
      <c r="G187" s="27" t="s">
        <v>1154</v>
      </c>
      <c r="H187" s="27" t="s">
        <v>1155</v>
      </c>
      <c r="I187" s="27" t="s">
        <v>1156</v>
      </c>
      <c r="J187" s="30" t="s">
        <v>1176</v>
      </c>
      <c r="K187" s="53" t="s">
        <v>1177</v>
      </c>
      <c r="L187" s="27" t="s">
        <v>1178</v>
      </c>
      <c r="M187" s="42">
        <v>1</v>
      </c>
      <c r="N187" s="30" t="s">
        <v>727</v>
      </c>
      <c r="O187" s="41" t="s">
        <v>975</v>
      </c>
      <c r="P187" s="33">
        <v>8035359</v>
      </c>
      <c r="Q187" s="33">
        <f t="shared" si="23"/>
        <v>9453364</v>
      </c>
      <c r="R187" s="43">
        <f t="shared" si="24"/>
        <v>0.84999995768702019</v>
      </c>
      <c r="S187" s="33">
        <f>ROUND((P187/0.85)*0.15,0)</f>
        <v>1418005</v>
      </c>
      <c r="T187" s="354" t="s">
        <v>1179</v>
      </c>
      <c r="U187" s="318">
        <v>0.85</v>
      </c>
      <c r="V187" s="319" t="s">
        <v>975</v>
      </c>
      <c r="W187" s="321" t="s">
        <v>975</v>
      </c>
      <c r="X187" s="320" t="s">
        <v>65</v>
      </c>
      <c r="Y187" s="41" t="s">
        <v>50</v>
      </c>
      <c r="Z187" s="30" t="s">
        <v>51</v>
      </c>
      <c r="AA187" s="30" t="s">
        <v>52</v>
      </c>
      <c r="AB187" s="32" t="s">
        <v>51</v>
      </c>
      <c r="AC187" s="27" t="s">
        <v>1180</v>
      </c>
      <c r="AD187" s="32" t="s">
        <v>51</v>
      </c>
      <c r="AE187" s="45">
        <v>45281</v>
      </c>
      <c r="AF187" s="46">
        <v>45320</v>
      </c>
      <c r="AG187" s="46">
        <v>45273</v>
      </c>
      <c r="AH187" s="45">
        <v>45342</v>
      </c>
      <c r="AI187" s="45" t="s">
        <v>56</v>
      </c>
    </row>
    <row r="188" spans="1:35" s="1" customFormat="1" ht="11.15" customHeight="1">
      <c r="A188" s="30">
        <v>4</v>
      </c>
      <c r="B188" s="304" t="s">
        <v>964</v>
      </c>
      <c r="C188" s="27" t="s">
        <v>965</v>
      </c>
      <c r="D188" s="384" t="s">
        <v>966</v>
      </c>
      <c r="E188" s="304" t="s">
        <v>1152</v>
      </c>
      <c r="F188" s="27" t="s">
        <v>1153</v>
      </c>
      <c r="G188" s="27" t="s">
        <v>1154</v>
      </c>
      <c r="H188" s="27" t="s">
        <v>1155</v>
      </c>
      <c r="I188" s="27" t="s">
        <v>1156</v>
      </c>
      <c r="J188" s="30" t="s">
        <v>1176</v>
      </c>
      <c r="K188" s="27" t="s">
        <v>1177</v>
      </c>
      <c r="L188" s="27" t="s">
        <v>1178</v>
      </c>
      <c r="M188" s="42">
        <v>2</v>
      </c>
      <c r="N188" s="30" t="s">
        <v>727</v>
      </c>
      <c r="O188" s="41" t="s">
        <v>975</v>
      </c>
      <c r="P188" s="33">
        <v>1280641</v>
      </c>
      <c r="Q188" s="33">
        <f t="shared" si="23"/>
        <v>1506637</v>
      </c>
      <c r="R188" s="43">
        <f t="shared" si="24"/>
        <v>0.84999970132155256</v>
      </c>
      <c r="S188" s="33">
        <f t="shared" ref="S188:S197" si="25">ROUNDUP((P188/0.85)*0.15,0)</f>
        <v>225996</v>
      </c>
      <c r="T188" s="354" t="s">
        <v>1181</v>
      </c>
      <c r="U188" s="318">
        <v>0.85</v>
      </c>
      <c r="V188" s="319" t="s">
        <v>975</v>
      </c>
      <c r="W188" s="320" t="s">
        <v>1182</v>
      </c>
      <c r="X188" s="320" t="s">
        <v>65</v>
      </c>
      <c r="Y188" s="41" t="s">
        <v>71</v>
      </c>
      <c r="Z188" s="30" t="s">
        <v>51</v>
      </c>
      <c r="AA188" s="30" t="s">
        <v>52</v>
      </c>
      <c r="AB188" s="32" t="s">
        <v>51</v>
      </c>
      <c r="AC188" s="27" t="s">
        <v>1183</v>
      </c>
      <c r="AD188" s="32" t="s">
        <v>51</v>
      </c>
      <c r="AE188" s="45">
        <v>45379</v>
      </c>
      <c r="AF188" s="45">
        <v>45433</v>
      </c>
      <c r="AG188" s="46">
        <v>45426</v>
      </c>
      <c r="AH188" s="45">
        <v>45489</v>
      </c>
      <c r="AI188" s="45" t="s">
        <v>56</v>
      </c>
    </row>
    <row r="189" spans="1:35" s="1" customFormat="1" ht="11.5" customHeight="1">
      <c r="A189" s="30">
        <v>4</v>
      </c>
      <c r="B189" s="304" t="s">
        <v>964</v>
      </c>
      <c r="C189" s="27" t="s">
        <v>965</v>
      </c>
      <c r="D189" s="384" t="s">
        <v>966</v>
      </c>
      <c r="E189" s="304" t="s">
        <v>1152</v>
      </c>
      <c r="F189" s="27" t="s">
        <v>1153</v>
      </c>
      <c r="G189" s="27" t="s">
        <v>1154</v>
      </c>
      <c r="H189" s="27" t="s">
        <v>1155</v>
      </c>
      <c r="I189" s="27" t="s">
        <v>1156</v>
      </c>
      <c r="J189" s="30" t="s">
        <v>1184</v>
      </c>
      <c r="K189" s="27" t="s">
        <v>1185</v>
      </c>
      <c r="L189" s="27" t="s">
        <v>1186</v>
      </c>
      <c r="M189" s="32" t="s">
        <v>44</v>
      </c>
      <c r="N189" s="30" t="s">
        <v>727</v>
      </c>
      <c r="O189" s="41" t="s">
        <v>975</v>
      </c>
      <c r="P189" s="33">
        <v>11092500</v>
      </c>
      <c r="Q189" s="33">
        <f t="shared" si="23"/>
        <v>13050000</v>
      </c>
      <c r="R189" s="43">
        <f t="shared" si="24"/>
        <v>0.85</v>
      </c>
      <c r="S189" s="33">
        <f t="shared" si="25"/>
        <v>1957500</v>
      </c>
      <c r="T189" s="354" t="s">
        <v>1187</v>
      </c>
      <c r="U189" s="318">
        <v>0.85</v>
      </c>
      <c r="V189" s="319" t="s">
        <v>975</v>
      </c>
      <c r="W189" s="320" t="s">
        <v>1161</v>
      </c>
      <c r="X189" s="320" t="s">
        <v>1188</v>
      </c>
      <c r="Y189" s="41" t="s">
        <v>50</v>
      </c>
      <c r="Z189" s="30" t="s">
        <v>51</v>
      </c>
      <c r="AA189" s="30" t="s">
        <v>52</v>
      </c>
      <c r="AB189" s="32" t="s">
        <v>51</v>
      </c>
      <c r="AC189" s="27" t="s">
        <v>1189</v>
      </c>
      <c r="AD189" s="32" t="s">
        <v>51</v>
      </c>
      <c r="AE189" s="45">
        <v>45106</v>
      </c>
      <c r="AF189" s="45">
        <v>45156</v>
      </c>
      <c r="AG189" s="45">
        <v>45090</v>
      </c>
      <c r="AH189" s="46">
        <v>45251</v>
      </c>
      <c r="AI189" s="45" t="s">
        <v>56</v>
      </c>
    </row>
    <row r="190" spans="1:35" s="1" customFormat="1" ht="11.15" customHeight="1">
      <c r="A190" s="30">
        <v>4</v>
      </c>
      <c r="B190" s="304" t="s">
        <v>964</v>
      </c>
      <c r="C190" s="27" t="s">
        <v>965</v>
      </c>
      <c r="D190" s="384" t="s">
        <v>966</v>
      </c>
      <c r="E190" s="304" t="s">
        <v>1152</v>
      </c>
      <c r="F190" s="27" t="s">
        <v>1153</v>
      </c>
      <c r="G190" s="27" t="s">
        <v>1154</v>
      </c>
      <c r="H190" s="27" t="s">
        <v>1155</v>
      </c>
      <c r="I190" s="27" t="s">
        <v>1156</v>
      </c>
      <c r="J190" s="386" t="s">
        <v>1190</v>
      </c>
      <c r="K190" s="27" t="s">
        <v>1191</v>
      </c>
      <c r="L190" s="27" t="s">
        <v>1192</v>
      </c>
      <c r="M190" s="32" t="s">
        <v>44</v>
      </c>
      <c r="N190" s="30" t="s">
        <v>727</v>
      </c>
      <c r="O190" s="385" t="s">
        <v>237</v>
      </c>
      <c r="P190" s="33">
        <v>11341112</v>
      </c>
      <c r="Q190" s="33">
        <f t="shared" si="23"/>
        <v>13342485</v>
      </c>
      <c r="R190" s="43">
        <f t="shared" si="24"/>
        <v>0.84999998126286069</v>
      </c>
      <c r="S190" s="33">
        <f t="shared" si="25"/>
        <v>2001373</v>
      </c>
      <c r="T190" s="347" t="s">
        <v>1193</v>
      </c>
      <c r="U190" s="315">
        <v>0.85</v>
      </c>
      <c r="V190" s="324" t="s">
        <v>237</v>
      </c>
      <c r="W190" s="320" t="s">
        <v>462</v>
      </c>
      <c r="X190" s="320" t="s">
        <v>65</v>
      </c>
      <c r="Y190" s="41" t="s">
        <v>71</v>
      </c>
      <c r="Z190" s="30" t="s">
        <v>51</v>
      </c>
      <c r="AA190" s="30" t="s">
        <v>52</v>
      </c>
      <c r="AB190" s="32" t="s">
        <v>51</v>
      </c>
      <c r="AC190" s="27" t="s">
        <v>1194</v>
      </c>
      <c r="AD190" s="32" t="s">
        <v>51</v>
      </c>
      <c r="AE190" s="45">
        <v>45106</v>
      </c>
      <c r="AF190" s="45">
        <v>45196</v>
      </c>
      <c r="AG190" s="45">
        <v>45058</v>
      </c>
      <c r="AH190" s="46">
        <v>45209</v>
      </c>
      <c r="AI190" s="45" t="s">
        <v>56</v>
      </c>
    </row>
    <row r="191" spans="1:35" s="1" customFormat="1" ht="11.5" customHeight="1">
      <c r="A191" s="30">
        <v>4</v>
      </c>
      <c r="B191" s="304" t="s">
        <v>964</v>
      </c>
      <c r="C191" s="27" t="s">
        <v>965</v>
      </c>
      <c r="D191" s="384" t="s">
        <v>966</v>
      </c>
      <c r="E191" s="304" t="s">
        <v>1152</v>
      </c>
      <c r="F191" s="27" t="s">
        <v>1153</v>
      </c>
      <c r="G191" s="27" t="s">
        <v>1154</v>
      </c>
      <c r="H191" s="27" t="s">
        <v>1155</v>
      </c>
      <c r="I191" s="27" t="s">
        <v>1156</v>
      </c>
      <c r="J191" s="30" t="s">
        <v>1195</v>
      </c>
      <c r="K191" s="27" t="s">
        <v>1196</v>
      </c>
      <c r="L191" s="27" t="s">
        <v>1197</v>
      </c>
      <c r="M191" s="32">
        <v>1</v>
      </c>
      <c r="N191" s="30" t="s">
        <v>727</v>
      </c>
      <c r="O191" s="41" t="s">
        <v>244</v>
      </c>
      <c r="P191" s="33">
        <v>18716653</v>
      </c>
      <c r="Q191" s="33">
        <f t="shared" si="23"/>
        <v>22019592</v>
      </c>
      <c r="R191" s="43">
        <f t="shared" si="24"/>
        <v>0.84999999091717959</v>
      </c>
      <c r="S191" s="33">
        <f t="shared" si="25"/>
        <v>3302939</v>
      </c>
      <c r="T191" s="354" t="s">
        <v>1198</v>
      </c>
      <c r="U191" s="315">
        <v>0.85</v>
      </c>
      <c r="V191" s="319" t="s">
        <v>244</v>
      </c>
      <c r="W191" s="320" t="s">
        <v>1199</v>
      </c>
      <c r="X191" s="320" t="s">
        <v>1200</v>
      </c>
      <c r="Y191" s="41" t="s">
        <v>50</v>
      </c>
      <c r="Z191" s="30" t="s">
        <v>51</v>
      </c>
      <c r="AA191" s="30" t="s">
        <v>52</v>
      </c>
      <c r="AB191" s="32" t="s">
        <v>51</v>
      </c>
      <c r="AC191" s="53" t="s">
        <v>1201</v>
      </c>
      <c r="AD191" s="32" t="s">
        <v>51</v>
      </c>
      <c r="AE191" s="45">
        <v>45071</v>
      </c>
      <c r="AF191" s="45">
        <v>45126</v>
      </c>
      <c r="AG191" s="45">
        <v>45096</v>
      </c>
      <c r="AH191" s="46">
        <v>45272</v>
      </c>
      <c r="AI191" s="45" t="s">
        <v>56</v>
      </c>
    </row>
    <row r="192" spans="1:35" s="1" customFormat="1" ht="11.5" customHeight="1">
      <c r="A192" s="30">
        <v>4</v>
      </c>
      <c r="B192" s="304" t="s">
        <v>964</v>
      </c>
      <c r="C192" s="27" t="s">
        <v>965</v>
      </c>
      <c r="D192" s="384" t="s">
        <v>966</v>
      </c>
      <c r="E192" s="304" t="s">
        <v>1152</v>
      </c>
      <c r="F192" s="27" t="s">
        <v>1153</v>
      </c>
      <c r="G192" s="27" t="s">
        <v>1154</v>
      </c>
      <c r="H192" s="27" t="s">
        <v>1155</v>
      </c>
      <c r="I192" s="27" t="s">
        <v>1156</v>
      </c>
      <c r="J192" s="30" t="s">
        <v>1195</v>
      </c>
      <c r="K192" s="27" t="s">
        <v>1196</v>
      </c>
      <c r="L192" s="27" t="s">
        <v>1197</v>
      </c>
      <c r="M192" s="32">
        <v>2</v>
      </c>
      <c r="N192" s="30" t="s">
        <v>727</v>
      </c>
      <c r="O192" s="41" t="s">
        <v>244</v>
      </c>
      <c r="P192" s="33">
        <v>16081760</v>
      </c>
      <c r="Q192" s="33">
        <f t="shared" si="23"/>
        <v>18919718</v>
      </c>
      <c r="R192" s="43">
        <f t="shared" si="24"/>
        <v>0.84999998414352684</v>
      </c>
      <c r="S192" s="33">
        <f t="shared" si="25"/>
        <v>2837958</v>
      </c>
      <c r="T192" s="354" t="s">
        <v>1198</v>
      </c>
      <c r="U192" s="315">
        <v>0.85</v>
      </c>
      <c r="V192" s="319" t="s">
        <v>244</v>
      </c>
      <c r="W192" s="320" t="s">
        <v>1199</v>
      </c>
      <c r="X192" s="320" t="s">
        <v>1200</v>
      </c>
      <c r="Y192" s="41" t="s">
        <v>50</v>
      </c>
      <c r="Z192" s="30" t="s">
        <v>51</v>
      </c>
      <c r="AA192" s="30" t="s">
        <v>52</v>
      </c>
      <c r="AB192" s="32" t="s">
        <v>51</v>
      </c>
      <c r="AC192" s="53" t="s">
        <v>1202</v>
      </c>
      <c r="AD192" s="32" t="s">
        <v>51</v>
      </c>
      <c r="AE192" s="37" t="s">
        <v>416</v>
      </c>
      <c r="AF192" s="37" t="s">
        <v>416</v>
      </c>
      <c r="AG192" s="45">
        <v>45096</v>
      </c>
      <c r="AH192" s="46">
        <v>45272</v>
      </c>
      <c r="AI192" s="46">
        <v>45987</v>
      </c>
    </row>
    <row r="193" spans="1:35" s="1" customFormat="1" ht="11.5" customHeight="1">
      <c r="A193" s="30">
        <v>4</v>
      </c>
      <c r="B193" s="304" t="s">
        <v>964</v>
      </c>
      <c r="C193" s="27" t="s">
        <v>965</v>
      </c>
      <c r="D193" s="384" t="s">
        <v>966</v>
      </c>
      <c r="E193" s="304" t="s">
        <v>1152</v>
      </c>
      <c r="F193" s="27" t="s">
        <v>1153</v>
      </c>
      <c r="G193" s="27" t="s">
        <v>1154</v>
      </c>
      <c r="H193" s="27" t="s">
        <v>1155</v>
      </c>
      <c r="I193" s="27" t="s">
        <v>1156</v>
      </c>
      <c r="J193" s="30" t="s">
        <v>1203</v>
      </c>
      <c r="K193" s="27" t="s">
        <v>1204</v>
      </c>
      <c r="L193" s="27" t="s">
        <v>1205</v>
      </c>
      <c r="M193" s="32" t="s">
        <v>44</v>
      </c>
      <c r="N193" s="30" t="s">
        <v>727</v>
      </c>
      <c r="O193" s="41" t="s">
        <v>244</v>
      </c>
      <c r="P193" s="33">
        <v>3621784</v>
      </c>
      <c r="Q193" s="33">
        <f t="shared" si="23"/>
        <v>4260923</v>
      </c>
      <c r="R193" s="43">
        <f t="shared" si="24"/>
        <v>0.84999987091998608</v>
      </c>
      <c r="S193" s="33">
        <f t="shared" si="25"/>
        <v>639139</v>
      </c>
      <c r="T193" s="354" t="s">
        <v>1206</v>
      </c>
      <c r="U193" s="315">
        <v>0.85</v>
      </c>
      <c r="V193" s="319" t="s">
        <v>244</v>
      </c>
      <c r="W193" s="320" t="s">
        <v>244</v>
      </c>
      <c r="X193" s="320" t="s">
        <v>1207</v>
      </c>
      <c r="Y193" s="41" t="s">
        <v>50</v>
      </c>
      <c r="Z193" s="30" t="s">
        <v>51</v>
      </c>
      <c r="AA193" s="30" t="s">
        <v>52</v>
      </c>
      <c r="AB193" s="32" t="s">
        <v>51</v>
      </c>
      <c r="AC193" s="53" t="s">
        <v>1208</v>
      </c>
      <c r="AD193" s="32" t="s">
        <v>51</v>
      </c>
      <c r="AE193" s="45">
        <v>45071</v>
      </c>
      <c r="AF193" s="45">
        <v>45111</v>
      </c>
      <c r="AG193" s="45">
        <v>45086</v>
      </c>
      <c r="AH193" s="45">
        <v>45181</v>
      </c>
      <c r="AI193" s="45" t="s">
        <v>56</v>
      </c>
    </row>
    <row r="194" spans="1:35" s="1" customFormat="1" ht="11.5" customHeight="1">
      <c r="A194" s="30">
        <v>4</v>
      </c>
      <c r="B194" s="304" t="s">
        <v>964</v>
      </c>
      <c r="C194" s="27" t="s">
        <v>965</v>
      </c>
      <c r="D194" s="384" t="s">
        <v>966</v>
      </c>
      <c r="E194" s="304" t="s">
        <v>1152</v>
      </c>
      <c r="F194" s="27" t="s">
        <v>1153</v>
      </c>
      <c r="G194" s="27" t="s">
        <v>1154</v>
      </c>
      <c r="H194" s="27" t="s">
        <v>1155</v>
      </c>
      <c r="I194" s="27" t="s">
        <v>1156</v>
      </c>
      <c r="J194" s="30" t="s">
        <v>1209</v>
      </c>
      <c r="K194" s="27" t="s">
        <v>1210</v>
      </c>
      <c r="L194" s="27" t="s">
        <v>1211</v>
      </c>
      <c r="M194" s="32">
        <v>1</v>
      </c>
      <c r="N194" s="30" t="s">
        <v>727</v>
      </c>
      <c r="O194" s="41" t="s">
        <v>244</v>
      </c>
      <c r="P194" s="33">
        <v>7137915</v>
      </c>
      <c r="Q194" s="33">
        <f t="shared" si="23"/>
        <v>8397548</v>
      </c>
      <c r="R194" s="43">
        <f t="shared" si="24"/>
        <v>0.84999990473409615</v>
      </c>
      <c r="S194" s="33">
        <f t="shared" si="25"/>
        <v>1259633</v>
      </c>
      <c r="T194" s="354" t="s">
        <v>1212</v>
      </c>
      <c r="U194" s="315">
        <v>0.85</v>
      </c>
      <c r="V194" s="319" t="s">
        <v>244</v>
      </c>
      <c r="W194" s="320" t="s">
        <v>1213</v>
      </c>
      <c r="X194" s="320" t="s">
        <v>1214</v>
      </c>
      <c r="Y194" s="41" t="s">
        <v>50</v>
      </c>
      <c r="Z194" s="30" t="s">
        <v>51</v>
      </c>
      <c r="AA194" s="30" t="s">
        <v>52</v>
      </c>
      <c r="AB194" s="32" t="s">
        <v>51</v>
      </c>
      <c r="AC194" s="53" t="s">
        <v>1215</v>
      </c>
      <c r="AD194" s="32" t="s">
        <v>51</v>
      </c>
      <c r="AE194" s="46">
        <v>45197</v>
      </c>
      <c r="AF194" s="46">
        <v>45252</v>
      </c>
      <c r="AG194" s="45">
        <v>45219</v>
      </c>
      <c r="AH194" s="45">
        <v>45405</v>
      </c>
      <c r="AI194" s="45" t="s">
        <v>56</v>
      </c>
    </row>
    <row r="195" spans="1:35" s="1" customFormat="1" ht="11.5" customHeight="1">
      <c r="A195" s="30">
        <v>4</v>
      </c>
      <c r="B195" s="304" t="s">
        <v>964</v>
      </c>
      <c r="C195" s="27" t="s">
        <v>965</v>
      </c>
      <c r="D195" s="384" t="s">
        <v>966</v>
      </c>
      <c r="E195" s="304" t="s">
        <v>1152</v>
      </c>
      <c r="F195" s="27" t="s">
        <v>1153</v>
      </c>
      <c r="G195" s="27" t="s">
        <v>1154</v>
      </c>
      <c r="H195" s="27" t="s">
        <v>1155</v>
      </c>
      <c r="I195" s="27" t="s">
        <v>1156</v>
      </c>
      <c r="J195" s="30" t="s">
        <v>1209</v>
      </c>
      <c r="K195" s="27" t="s">
        <v>1210</v>
      </c>
      <c r="L195" s="27" t="s">
        <v>1211</v>
      </c>
      <c r="M195" s="32">
        <v>2</v>
      </c>
      <c r="N195" s="30" t="s">
        <v>727</v>
      </c>
      <c r="O195" s="41" t="s">
        <v>244</v>
      </c>
      <c r="P195" s="33">
        <v>4374723</v>
      </c>
      <c r="Q195" s="33">
        <f t="shared" si="23"/>
        <v>5146733</v>
      </c>
      <c r="R195" s="43">
        <f t="shared" si="24"/>
        <v>0.84999999028509932</v>
      </c>
      <c r="S195" s="33">
        <f t="shared" si="25"/>
        <v>772010</v>
      </c>
      <c r="T195" s="354" t="s">
        <v>1212</v>
      </c>
      <c r="U195" s="315">
        <v>0.85</v>
      </c>
      <c r="V195" s="319" t="s">
        <v>244</v>
      </c>
      <c r="W195" s="320" t="s">
        <v>244</v>
      </c>
      <c r="X195" s="320" t="s">
        <v>1214</v>
      </c>
      <c r="Y195" s="41" t="s">
        <v>50</v>
      </c>
      <c r="Z195" s="30" t="s">
        <v>51</v>
      </c>
      <c r="AA195" s="30" t="s">
        <v>52</v>
      </c>
      <c r="AB195" s="32" t="s">
        <v>51</v>
      </c>
      <c r="AC195" s="53" t="s">
        <v>1216</v>
      </c>
      <c r="AD195" s="32" t="s">
        <v>51</v>
      </c>
      <c r="AE195" s="46">
        <v>45197</v>
      </c>
      <c r="AF195" s="46">
        <v>45252</v>
      </c>
      <c r="AG195" s="45">
        <v>45219</v>
      </c>
      <c r="AH195" s="45">
        <v>45405</v>
      </c>
      <c r="AI195" s="45" t="s">
        <v>56</v>
      </c>
    </row>
    <row r="196" spans="1:35" s="1" customFormat="1" ht="11.5" customHeight="1">
      <c r="A196" s="30">
        <v>4</v>
      </c>
      <c r="B196" s="304" t="s">
        <v>964</v>
      </c>
      <c r="C196" s="27" t="s">
        <v>965</v>
      </c>
      <c r="D196" s="384" t="s">
        <v>966</v>
      </c>
      <c r="E196" s="304" t="s">
        <v>1152</v>
      </c>
      <c r="F196" s="27" t="s">
        <v>1153</v>
      </c>
      <c r="G196" s="27" t="s">
        <v>1154</v>
      </c>
      <c r="H196" s="27" t="s">
        <v>1155</v>
      </c>
      <c r="I196" s="27" t="s">
        <v>1156</v>
      </c>
      <c r="J196" s="30" t="s">
        <v>1217</v>
      </c>
      <c r="K196" s="27" t="s">
        <v>1218</v>
      </c>
      <c r="L196" s="27" t="s">
        <v>1211</v>
      </c>
      <c r="M196" s="32" t="s">
        <v>44</v>
      </c>
      <c r="N196" s="30" t="s">
        <v>727</v>
      </c>
      <c r="O196" s="41" t="s">
        <v>244</v>
      </c>
      <c r="P196" s="33">
        <v>1163605</v>
      </c>
      <c r="Q196" s="33">
        <f t="shared" si="23"/>
        <v>1368948</v>
      </c>
      <c r="R196" s="43">
        <f t="shared" si="24"/>
        <v>0.84999941560965064</v>
      </c>
      <c r="S196" s="33">
        <f t="shared" si="25"/>
        <v>205343</v>
      </c>
      <c r="T196" s="34" t="s">
        <v>1806</v>
      </c>
      <c r="U196" s="315">
        <v>0.85</v>
      </c>
      <c r="V196" s="319" t="s">
        <v>244</v>
      </c>
      <c r="W196" s="320" t="s">
        <v>244</v>
      </c>
      <c r="X196" s="320" t="s">
        <v>65</v>
      </c>
      <c r="Y196" s="41" t="s">
        <v>50</v>
      </c>
      <c r="Z196" s="30" t="s">
        <v>51</v>
      </c>
      <c r="AA196" s="30" t="s">
        <v>52</v>
      </c>
      <c r="AB196" s="32" t="s">
        <v>51</v>
      </c>
      <c r="AC196" s="53" t="s">
        <v>1219</v>
      </c>
      <c r="AD196" s="32" t="s">
        <v>51</v>
      </c>
      <c r="AE196" s="46" t="s">
        <v>273</v>
      </c>
      <c r="AF196" s="46" t="s">
        <v>273</v>
      </c>
      <c r="AG196" s="58" t="s">
        <v>420</v>
      </c>
      <c r="AH196" s="57" t="s">
        <v>420</v>
      </c>
      <c r="AI196" s="30" t="s">
        <v>1126</v>
      </c>
    </row>
    <row r="197" spans="1:35" s="1" customFormat="1" ht="11.5" customHeight="1">
      <c r="A197" s="30">
        <v>4</v>
      </c>
      <c r="B197" s="304" t="s">
        <v>1220</v>
      </c>
      <c r="C197" s="27" t="s">
        <v>1221</v>
      </c>
      <c r="D197" s="384" t="s">
        <v>1222</v>
      </c>
      <c r="E197" s="304" t="s">
        <v>1223</v>
      </c>
      <c r="F197" s="27" t="s">
        <v>1224</v>
      </c>
      <c r="G197" s="27" t="s">
        <v>1225</v>
      </c>
      <c r="H197" s="63" t="s">
        <v>1221</v>
      </c>
      <c r="I197" s="27" t="s">
        <v>1226</v>
      </c>
      <c r="J197" s="30" t="s">
        <v>1227</v>
      </c>
      <c r="K197" s="27" t="s">
        <v>1228</v>
      </c>
      <c r="L197" s="27" t="s">
        <v>1229</v>
      </c>
      <c r="M197" s="32" t="s">
        <v>44</v>
      </c>
      <c r="N197" s="30" t="s">
        <v>727</v>
      </c>
      <c r="O197" s="41" t="s">
        <v>975</v>
      </c>
      <c r="P197" s="33">
        <v>8671931</v>
      </c>
      <c r="Q197" s="33">
        <f t="shared" si="23"/>
        <v>10202272</v>
      </c>
      <c r="R197" s="43">
        <f t="shared" si="24"/>
        <v>0.84999998039652347</v>
      </c>
      <c r="S197" s="33">
        <f t="shared" si="25"/>
        <v>1530341</v>
      </c>
      <c r="T197" s="354" t="s">
        <v>1230</v>
      </c>
      <c r="U197" s="318">
        <v>0.85</v>
      </c>
      <c r="V197" s="319" t="s">
        <v>975</v>
      </c>
      <c r="W197" s="320" t="s">
        <v>1231</v>
      </c>
      <c r="X197" s="320" t="s">
        <v>65</v>
      </c>
      <c r="Y197" s="41" t="s">
        <v>50</v>
      </c>
      <c r="Z197" s="30" t="s">
        <v>51</v>
      </c>
      <c r="AA197" s="30" t="s">
        <v>52</v>
      </c>
      <c r="AB197" s="32" t="s">
        <v>51</v>
      </c>
      <c r="AC197" s="27" t="s">
        <v>1232</v>
      </c>
      <c r="AD197" s="47" t="s">
        <v>54</v>
      </c>
      <c r="AE197" s="45">
        <v>45071</v>
      </c>
      <c r="AF197" s="45">
        <v>45112</v>
      </c>
      <c r="AG197" s="46">
        <v>45111</v>
      </c>
      <c r="AH197" s="45">
        <v>45279</v>
      </c>
      <c r="AI197" s="45" t="s">
        <v>56</v>
      </c>
    </row>
    <row r="198" spans="1:35" s="1" customFormat="1" ht="11.5" customHeight="1">
      <c r="A198" s="30">
        <v>5</v>
      </c>
      <c r="B198" s="304" t="s">
        <v>1233</v>
      </c>
      <c r="C198" s="27" t="s">
        <v>1234</v>
      </c>
      <c r="D198" s="384" t="s">
        <v>1235</v>
      </c>
      <c r="E198" s="304" t="s">
        <v>1236</v>
      </c>
      <c r="F198" s="27" t="s">
        <v>1237</v>
      </c>
      <c r="G198" s="27" t="s">
        <v>1238</v>
      </c>
      <c r="H198" s="27" t="s">
        <v>1239</v>
      </c>
      <c r="I198" s="27" t="s">
        <v>1240</v>
      </c>
      <c r="J198" s="386" t="s">
        <v>1241</v>
      </c>
      <c r="K198" s="27" t="s">
        <v>1242</v>
      </c>
      <c r="L198" s="27" t="s">
        <v>1243</v>
      </c>
      <c r="M198" s="32">
        <v>1</v>
      </c>
      <c r="N198" s="30" t="s">
        <v>45</v>
      </c>
      <c r="O198" s="385" t="s">
        <v>237</v>
      </c>
      <c r="P198" s="33">
        <v>34554003</v>
      </c>
      <c r="Q198" s="33">
        <f t="shared" si="23"/>
        <v>40651771</v>
      </c>
      <c r="R198" s="43">
        <f t="shared" si="24"/>
        <v>0.84999994219194042</v>
      </c>
      <c r="S198" s="33">
        <f>ROUNDUP((P198/0.85)*0.15,0)+2</f>
        <v>6097768</v>
      </c>
      <c r="T198" s="340" t="s">
        <v>1244</v>
      </c>
      <c r="U198" s="315">
        <v>0.85</v>
      </c>
      <c r="V198" s="324" t="s">
        <v>237</v>
      </c>
      <c r="W198" s="313" t="s">
        <v>1245</v>
      </c>
      <c r="X198" s="320" t="s">
        <v>1246</v>
      </c>
      <c r="Y198" s="41" t="s">
        <v>50</v>
      </c>
      <c r="Z198" s="30" t="s">
        <v>51</v>
      </c>
      <c r="AA198" s="30" t="s">
        <v>63</v>
      </c>
      <c r="AB198" s="30" t="s">
        <v>51</v>
      </c>
      <c r="AC198" s="53" t="s">
        <v>1247</v>
      </c>
      <c r="AD198" s="32" t="s">
        <v>51</v>
      </c>
      <c r="AE198" s="45">
        <v>45106</v>
      </c>
      <c r="AF198" s="45">
        <v>45140</v>
      </c>
      <c r="AG198" s="46">
        <v>45098</v>
      </c>
      <c r="AH198" s="45">
        <v>45307</v>
      </c>
      <c r="AI198" s="45">
        <v>45421</v>
      </c>
    </row>
    <row r="199" spans="1:35" s="1" customFormat="1" ht="11.15" customHeight="1">
      <c r="A199" s="30">
        <v>5</v>
      </c>
      <c r="B199" s="304" t="s">
        <v>1233</v>
      </c>
      <c r="C199" s="27" t="s">
        <v>1234</v>
      </c>
      <c r="D199" s="384" t="s">
        <v>1235</v>
      </c>
      <c r="E199" s="304" t="s">
        <v>1236</v>
      </c>
      <c r="F199" s="27" t="s">
        <v>1237</v>
      </c>
      <c r="G199" s="27" t="s">
        <v>1248</v>
      </c>
      <c r="H199" s="27" t="s">
        <v>1239</v>
      </c>
      <c r="I199" s="27" t="s">
        <v>1240</v>
      </c>
      <c r="J199" s="386" t="s">
        <v>1241</v>
      </c>
      <c r="K199" s="27" t="s">
        <v>1242</v>
      </c>
      <c r="L199" s="27" t="s">
        <v>1243</v>
      </c>
      <c r="M199" s="32">
        <v>2</v>
      </c>
      <c r="N199" s="30" t="s">
        <v>45</v>
      </c>
      <c r="O199" s="385" t="s">
        <v>237</v>
      </c>
      <c r="P199" s="33">
        <v>48453250</v>
      </c>
      <c r="Q199" s="33">
        <f t="shared" si="23"/>
        <v>57003826</v>
      </c>
      <c r="R199" s="43">
        <f t="shared" si="24"/>
        <v>0.84999996316036752</v>
      </c>
      <c r="S199" s="33">
        <f>ROUNDUP((P199/0.85)*0.15,0)+2</f>
        <v>8550576</v>
      </c>
      <c r="T199" s="340" t="s">
        <v>1244</v>
      </c>
      <c r="U199" s="315">
        <v>0.85</v>
      </c>
      <c r="V199" s="324" t="s">
        <v>237</v>
      </c>
      <c r="W199" s="313" t="s">
        <v>1245</v>
      </c>
      <c r="X199" s="320" t="s">
        <v>1246</v>
      </c>
      <c r="Y199" s="41" t="s">
        <v>71</v>
      </c>
      <c r="Z199" s="30" t="s">
        <v>51</v>
      </c>
      <c r="AA199" s="30" t="s">
        <v>63</v>
      </c>
      <c r="AB199" s="30" t="s">
        <v>51</v>
      </c>
      <c r="AC199" s="53" t="s">
        <v>1249</v>
      </c>
      <c r="AD199" s="32" t="s">
        <v>51</v>
      </c>
      <c r="AE199" s="45">
        <v>45106</v>
      </c>
      <c r="AF199" s="45">
        <v>45140</v>
      </c>
      <c r="AG199" s="46">
        <v>45098</v>
      </c>
      <c r="AH199" s="45">
        <v>45307</v>
      </c>
      <c r="AI199" s="45" t="s">
        <v>56</v>
      </c>
    </row>
    <row r="200" spans="1:35" s="1" customFormat="1" ht="11.5" customHeight="1">
      <c r="A200" s="30">
        <v>5</v>
      </c>
      <c r="B200" s="304" t="s">
        <v>1233</v>
      </c>
      <c r="C200" s="27" t="s">
        <v>1234</v>
      </c>
      <c r="D200" s="384" t="s">
        <v>1235</v>
      </c>
      <c r="E200" s="304" t="s">
        <v>1236</v>
      </c>
      <c r="F200" s="27" t="s">
        <v>1237</v>
      </c>
      <c r="G200" s="27" t="s">
        <v>1248</v>
      </c>
      <c r="H200" s="27" t="s">
        <v>1239</v>
      </c>
      <c r="I200" s="27" t="s">
        <v>1240</v>
      </c>
      <c r="J200" s="386" t="s">
        <v>1241</v>
      </c>
      <c r="K200" s="27" t="s">
        <v>1242</v>
      </c>
      <c r="L200" s="27" t="s">
        <v>1243</v>
      </c>
      <c r="M200" s="32">
        <v>3</v>
      </c>
      <c r="N200" s="30" t="s">
        <v>45</v>
      </c>
      <c r="O200" s="385" t="s">
        <v>237</v>
      </c>
      <c r="P200" s="33">
        <v>56231280</v>
      </c>
      <c r="Q200" s="33">
        <f t="shared" si="23"/>
        <v>66154448</v>
      </c>
      <c r="R200" s="43">
        <f t="shared" si="24"/>
        <v>0.84999998790708675</v>
      </c>
      <c r="S200" s="33">
        <f t="shared" ref="S200:S216" si="26">ROUNDUP((P200/0.85)*0.15,0)</f>
        <v>9923168</v>
      </c>
      <c r="T200" s="340" t="s">
        <v>1244</v>
      </c>
      <c r="U200" s="315">
        <v>0.85</v>
      </c>
      <c r="V200" s="324" t="s">
        <v>237</v>
      </c>
      <c r="W200" s="313" t="s">
        <v>1245</v>
      </c>
      <c r="X200" s="320" t="s">
        <v>1246</v>
      </c>
      <c r="Y200" s="41" t="s">
        <v>71</v>
      </c>
      <c r="Z200" s="30" t="s">
        <v>51</v>
      </c>
      <c r="AA200" s="30" t="s">
        <v>63</v>
      </c>
      <c r="AB200" s="30" t="s">
        <v>51</v>
      </c>
      <c r="AC200" s="53" t="s">
        <v>1250</v>
      </c>
      <c r="AD200" s="32" t="s">
        <v>51</v>
      </c>
      <c r="AE200" s="45">
        <v>45106</v>
      </c>
      <c r="AF200" s="45">
        <v>45140</v>
      </c>
      <c r="AG200" s="46">
        <v>45098</v>
      </c>
      <c r="AH200" s="45">
        <v>45307</v>
      </c>
      <c r="AI200" s="45">
        <v>46045</v>
      </c>
    </row>
    <row r="201" spans="1:35" s="1" customFormat="1" ht="11.5" customHeight="1">
      <c r="A201" s="30">
        <v>5</v>
      </c>
      <c r="B201" s="304" t="s">
        <v>1233</v>
      </c>
      <c r="C201" s="27" t="s">
        <v>1234</v>
      </c>
      <c r="D201" s="384" t="s">
        <v>1235</v>
      </c>
      <c r="E201" s="304" t="s">
        <v>1236</v>
      </c>
      <c r="F201" s="27" t="s">
        <v>1237</v>
      </c>
      <c r="G201" s="27" t="s">
        <v>1248</v>
      </c>
      <c r="H201" s="27" t="s">
        <v>1239</v>
      </c>
      <c r="I201" s="27" t="s">
        <v>1240</v>
      </c>
      <c r="J201" s="386" t="s">
        <v>1251</v>
      </c>
      <c r="K201" s="27" t="s">
        <v>1252</v>
      </c>
      <c r="L201" s="27" t="s">
        <v>1253</v>
      </c>
      <c r="M201" s="32" t="s">
        <v>44</v>
      </c>
      <c r="N201" s="30" t="s">
        <v>45</v>
      </c>
      <c r="O201" s="385" t="s">
        <v>237</v>
      </c>
      <c r="P201" s="33">
        <v>377295</v>
      </c>
      <c r="Q201" s="33">
        <f t="shared" si="23"/>
        <v>443877</v>
      </c>
      <c r="R201" s="43">
        <f t="shared" si="24"/>
        <v>0.84999898620563807</v>
      </c>
      <c r="S201" s="33">
        <f t="shared" si="26"/>
        <v>66582</v>
      </c>
      <c r="T201" s="340" t="s">
        <v>1254</v>
      </c>
      <c r="U201" s="315">
        <v>0.85</v>
      </c>
      <c r="V201" s="324" t="s">
        <v>237</v>
      </c>
      <c r="W201" s="320" t="s">
        <v>1255</v>
      </c>
      <c r="X201" s="320" t="s">
        <v>1256</v>
      </c>
      <c r="Y201" s="41" t="s">
        <v>50</v>
      </c>
      <c r="Z201" s="30" t="s">
        <v>51</v>
      </c>
      <c r="AA201" s="30" t="s">
        <v>52</v>
      </c>
      <c r="AB201" s="32" t="s">
        <v>51</v>
      </c>
      <c r="AC201" s="53" t="s">
        <v>1257</v>
      </c>
      <c r="AD201" s="32" t="s">
        <v>51</v>
      </c>
      <c r="AE201" s="45">
        <v>44924</v>
      </c>
      <c r="AF201" s="45">
        <v>44952</v>
      </c>
      <c r="AG201" s="45">
        <v>44869</v>
      </c>
      <c r="AH201" s="46">
        <v>44957</v>
      </c>
      <c r="AI201" s="45" t="s">
        <v>56</v>
      </c>
    </row>
    <row r="202" spans="1:35" s="1" customFormat="1" ht="11.5" customHeight="1">
      <c r="A202" s="30">
        <v>5</v>
      </c>
      <c r="B202" s="304" t="s">
        <v>1233</v>
      </c>
      <c r="C202" s="27" t="s">
        <v>1234</v>
      </c>
      <c r="D202" s="384" t="s">
        <v>1235</v>
      </c>
      <c r="E202" s="304" t="s">
        <v>1236</v>
      </c>
      <c r="F202" s="27" t="s">
        <v>1237</v>
      </c>
      <c r="G202" s="27" t="s">
        <v>1248</v>
      </c>
      <c r="H202" s="27" t="s">
        <v>1239</v>
      </c>
      <c r="I202" s="27" t="s">
        <v>1240</v>
      </c>
      <c r="J202" s="386" t="s">
        <v>1258</v>
      </c>
      <c r="K202" s="27" t="s">
        <v>1259</v>
      </c>
      <c r="L202" s="27" t="s">
        <v>1260</v>
      </c>
      <c r="M202" s="32" t="s">
        <v>44</v>
      </c>
      <c r="N202" s="30" t="s">
        <v>45</v>
      </c>
      <c r="O202" s="385" t="s">
        <v>237</v>
      </c>
      <c r="P202" s="33">
        <v>26525957</v>
      </c>
      <c r="Q202" s="33">
        <f t="shared" si="23"/>
        <v>31207009</v>
      </c>
      <c r="R202" s="43">
        <f t="shared" si="24"/>
        <v>0.84999997917134573</v>
      </c>
      <c r="S202" s="33">
        <f t="shared" si="26"/>
        <v>4681052</v>
      </c>
      <c r="T202" s="340" t="s">
        <v>1261</v>
      </c>
      <c r="U202" s="315">
        <v>0.85</v>
      </c>
      <c r="V202" s="324" t="s">
        <v>237</v>
      </c>
      <c r="W202" s="320" t="s">
        <v>1262</v>
      </c>
      <c r="X202" s="320" t="s">
        <v>1263</v>
      </c>
      <c r="Y202" s="41" t="s">
        <v>71</v>
      </c>
      <c r="Z202" s="30" t="s">
        <v>51</v>
      </c>
      <c r="AA202" s="30" t="s">
        <v>52</v>
      </c>
      <c r="AB202" s="30" t="s">
        <v>51</v>
      </c>
      <c r="AC202" s="53" t="s">
        <v>1264</v>
      </c>
      <c r="AD202" s="32" t="s">
        <v>51</v>
      </c>
      <c r="AE202" s="45">
        <v>44959</v>
      </c>
      <c r="AF202" s="45">
        <v>44992</v>
      </c>
      <c r="AG202" s="46">
        <v>44939</v>
      </c>
      <c r="AH202" s="46">
        <v>45083</v>
      </c>
      <c r="AI202" s="45" t="s">
        <v>56</v>
      </c>
    </row>
    <row r="203" spans="1:35" s="1" customFormat="1" ht="11.5" customHeight="1">
      <c r="A203" s="30">
        <v>5</v>
      </c>
      <c r="B203" s="304" t="s">
        <v>1233</v>
      </c>
      <c r="C203" s="27" t="s">
        <v>1234</v>
      </c>
      <c r="D203" s="384" t="s">
        <v>1235</v>
      </c>
      <c r="E203" s="304" t="s">
        <v>1236</v>
      </c>
      <c r="F203" s="27" t="s">
        <v>1237</v>
      </c>
      <c r="G203" s="27" t="s">
        <v>1248</v>
      </c>
      <c r="H203" s="27" t="s">
        <v>1239</v>
      </c>
      <c r="I203" s="27" t="s">
        <v>1240</v>
      </c>
      <c r="J203" s="386" t="s">
        <v>1265</v>
      </c>
      <c r="K203" s="27" t="s">
        <v>1266</v>
      </c>
      <c r="L203" s="27" t="s">
        <v>1267</v>
      </c>
      <c r="M203" s="32" t="s">
        <v>44</v>
      </c>
      <c r="N203" s="30" t="s">
        <v>45</v>
      </c>
      <c r="O203" s="385" t="s">
        <v>237</v>
      </c>
      <c r="P203" s="33">
        <v>15529500</v>
      </c>
      <c r="Q203" s="33">
        <f t="shared" si="23"/>
        <v>18270000</v>
      </c>
      <c r="R203" s="43">
        <f t="shared" si="24"/>
        <v>0.85</v>
      </c>
      <c r="S203" s="33">
        <f t="shared" si="26"/>
        <v>2740500</v>
      </c>
      <c r="T203" s="340" t="s">
        <v>1268</v>
      </c>
      <c r="U203" s="315">
        <v>0.85</v>
      </c>
      <c r="V203" s="324" t="s">
        <v>237</v>
      </c>
      <c r="W203" s="320" t="s">
        <v>1262</v>
      </c>
      <c r="X203" s="320" t="s">
        <v>1269</v>
      </c>
      <c r="Y203" s="41" t="s">
        <v>50</v>
      </c>
      <c r="Z203" s="30" t="s">
        <v>51</v>
      </c>
      <c r="AA203" s="30" t="s">
        <v>52</v>
      </c>
      <c r="AB203" s="32" t="s">
        <v>51</v>
      </c>
      <c r="AC203" s="53" t="s">
        <v>1270</v>
      </c>
      <c r="AD203" s="32" t="s">
        <v>51</v>
      </c>
      <c r="AE203" s="45">
        <v>44959</v>
      </c>
      <c r="AF203" s="45">
        <v>44992</v>
      </c>
      <c r="AG203" s="46">
        <v>44942</v>
      </c>
      <c r="AH203" s="46">
        <v>45104</v>
      </c>
      <c r="AI203" s="45" t="s">
        <v>56</v>
      </c>
    </row>
    <row r="204" spans="1:35" s="1" customFormat="1" ht="11.5" customHeight="1">
      <c r="A204" s="30">
        <v>5</v>
      </c>
      <c r="B204" s="304" t="s">
        <v>1233</v>
      </c>
      <c r="C204" s="27" t="s">
        <v>1234</v>
      </c>
      <c r="D204" s="384" t="s">
        <v>1235</v>
      </c>
      <c r="E204" s="304" t="s">
        <v>1236</v>
      </c>
      <c r="F204" s="27" t="s">
        <v>1237</v>
      </c>
      <c r="G204" s="27" t="s">
        <v>1248</v>
      </c>
      <c r="H204" s="27" t="s">
        <v>1239</v>
      </c>
      <c r="I204" s="27" t="s">
        <v>1240</v>
      </c>
      <c r="J204" s="32" t="s">
        <v>1271</v>
      </c>
      <c r="K204" s="27" t="s">
        <v>1272</v>
      </c>
      <c r="L204" s="27" t="s">
        <v>1273</v>
      </c>
      <c r="M204" s="32">
        <v>1</v>
      </c>
      <c r="N204" s="30" t="s">
        <v>45</v>
      </c>
      <c r="O204" s="50" t="s">
        <v>925</v>
      </c>
      <c r="P204" s="33">
        <v>20082491</v>
      </c>
      <c r="Q204" s="33">
        <f t="shared" si="23"/>
        <v>23626460</v>
      </c>
      <c r="R204" s="43">
        <f t="shared" si="24"/>
        <v>0.85</v>
      </c>
      <c r="S204" s="33">
        <f t="shared" si="26"/>
        <v>3543969</v>
      </c>
      <c r="T204" s="340" t="s">
        <v>1274</v>
      </c>
      <c r="U204" s="315">
        <v>0.85</v>
      </c>
      <c r="V204" s="327" t="s">
        <v>925</v>
      </c>
      <c r="W204" s="320" t="s">
        <v>1275</v>
      </c>
      <c r="X204" s="320" t="s">
        <v>1276</v>
      </c>
      <c r="Y204" s="50" t="s">
        <v>50</v>
      </c>
      <c r="Z204" s="32" t="s">
        <v>51</v>
      </c>
      <c r="AA204" s="32" t="s">
        <v>63</v>
      </c>
      <c r="AB204" s="32" t="s">
        <v>51</v>
      </c>
      <c r="AC204" s="53" t="s">
        <v>1277</v>
      </c>
      <c r="AD204" s="47" t="s">
        <v>54</v>
      </c>
      <c r="AE204" s="45">
        <v>45044</v>
      </c>
      <c r="AF204" s="45">
        <v>45126</v>
      </c>
      <c r="AG204" s="46">
        <v>45089</v>
      </c>
      <c r="AH204" s="46">
        <v>45181</v>
      </c>
      <c r="AI204" s="45" t="s">
        <v>56</v>
      </c>
    </row>
    <row r="205" spans="1:35" s="1" customFormat="1" ht="11.5" customHeight="1">
      <c r="A205" s="30">
        <v>5</v>
      </c>
      <c r="B205" s="304" t="s">
        <v>1233</v>
      </c>
      <c r="C205" s="27" t="s">
        <v>1234</v>
      </c>
      <c r="D205" s="384" t="s">
        <v>1235</v>
      </c>
      <c r="E205" s="304" t="s">
        <v>1236</v>
      </c>
      <c r="F205" s="27" t="s">
        <v>1237</v>
      </c>
      <c r="G205" s="27" t="s">
        <v>1248</v>
      </c>
      <c r="H205" s="27" t="s">
        <v>1239</v>
      </c>
      <c r="I205" s="27" t="s">
        <v>1240</v>
      </c>
      <c r="J205" s="32" t="s">
        <v>1271</v>
      </c>
      <c r="K205" s="27" t="s">
        <v>1272</v>
      </c>
      <c r="L205" s="27" t="s">
        <v>1273</v>
      </c>
      <c r="M205" s="32">
        <v>2</v>
      </c>
      <c r="N205" s="30" t="s">
        <v>45</v>
      </c>
      <c r="O205" s="50" t="s">
        <v>925</v>
      </c>
      <c r="P205" s="33">
        <v>8573134</v>
      </c>
      <c r="Q205" s="33">
        <f t="shared" si="23"/>
        <v>10086040</v>
      </c>
      <c r="R205" s="43">
        <f t="shared" si="24"/>
        <v>0.85</v>
      </c>
      <c r="S205" s="33">
        <f t="shared" si="26"/>
        <v>1512906</v>
      </c>
      <c r="T205" s="340" t="s">
        <v>1274</v>
      </c>
      <c r="U205" s="315">
        <v>0.85</v>
      </c>
      <c r="V205" s="327" t="s">
        <v>925</v>
      </c>
      <c r="W205" s="320" t="s">
        <v>1275</v>
      </c>
      <c r="X205" s="320" t="s">
        <v>1276</v>
      </c>
      <c r="Y205" s="50" t="s">
        <v>50</v>
      </c>
      <c r="Z205" s="32" t="s">
        <v>51</v>
      </c>
      <c r="AA205" s="32" t="s">
        <v>63</v>
      </c>
      <c r="AB205" s="32" t="s">
        <v>51</v>
      </c>
      <c r="AC205" s="53" t="s">
        <v>1277</v>
      </c>
      <c r="AD205" s="32" t="s">
        <v>51</v>
      </c>
      <c r="AE205" s="45" t="s">
        <v>287</v>
      </c>
      <c r="AF205" s="45" t="s">
        <v>287</v>
      </c>
      <c r="AG205" s="45" t="s">
        <v>287</v>
      </c>
      <c r="AH205" s="45" t="s">
        <v>65</v>
      </c>
      <c r="AI205" s="45">
        <v>45292</v>
      </c>
    </row>
    <row r="206" spans="1:35" s="1" customFormat="1" ht="11.5" customHeight="1">
      <c r="A206" s="30">
        <v>5</v>
      </c>
      <c r="B206" s="304" t="s">
        <v>1233</v>
      </c>
      <c r="C206" s="27" t="s">
        <v>1234</v>
      </c>
      <c r="D206" s="384" t="s">
        <v>1235</v>
      </c>
      <c r="E206" s="304" t="s">
        <v>1236</v>
      </c>
      <c r="F206" s="27" t="s">
        <v>1237</v>
      </c>
      <c r="G206" s="27" t="s">
        <v>1248</v>
      </c>
      <c r="H206" s="27" t="s">
        <v>1239</v>
      </c>
      <c r="I206" s="27" t="s">
        <v>1240</v>
      </c>
      <c r="J206" s="32" t="s">
        <v>1278</v>
      </c>
      <c r="K206" s="27" t="s">
        <v>1279</v>
      </c>
      <c r="L206" s="27" t="s">
        <v>1280</v>
      </c>
      <c r="M206" s="32" t="s">
        <v>44</v>
      </c>
      <c r="N206" s="30" t="s">
        <v>45</v>
      </c>
      <c r="O206" s="50" t="s">
        <v>925</v>
      </c>
      <c r="P206" s="33">
        <v>7395000</v>
      </c>
      <c r="Q206" s="33">
        <f t="shared" si="23"/>
        <v>8700000</v>
      </c>
      <c r="R206" s="43">
        <f t="shared" si="24"/>
        <v>0.85</v>
      </c>
      <c r="S206" s="33">
        <f t="shared" si="26"/>
        <v>1305000</v>
      </c>
      <c r="T206" s="340" t="s">
        <v>1281</v>
      </c>
      <c r="U206" s="315">
        <v>0.85</v>
      </c>
      <c r="V206" s="327" t="s">
        <v>925</v>
      </c>
      <c r="W206" s="320" t="s">
        <v>1282</v>
      </c>
      <c r="X206" s="320" t="s">
        <v>1283</v>
      </c>
      <c r="Y206" s="50" t="s">
        <v>71</v>
      </c>
      <c r="Z206" s="32" t="s">
        <v>51</v>
      </c>
      <c r="AA206" s="32" t="s">
        <v>63</v>
      </c>
      <c r="AB206" s="32" t="s">
        <v>51</v>
      </c>
      <c r="AC206" s="53" t="s">
        <v>1284</v>
      </c>
      <c r="AD206" s="32" t="s">
        <v>51</v>
      </c>
      <c r="AE206" s="46">
        <v>45351</v>
      </c>
      <c r="AF206" s="45">
        <v>45384</v>
      </c>
      <c r="AG206" s="45">
        <v>45412</v>
      </c>
      <c r="AH206" s="46">
        <v>45636</v>
      </c>
      <c r="AI206" s="45" t="s">
        <v>56</v>
      </c>
    </row>
    <row r="207" spans="1:35" s="1" customFormat="1" ht="11.5" customHeight="1">
      <c r="A207" s="30">
        <v>5</v>
      </c>
      <c r="B207" s="304" t="s">
        <v>1233</v>
      </c>
      <c r="C207" s="27" t="s">
        <v>1234</v>
      </c>
      <c r="D207" s="384" t="s">
        <v>1235</v>
      </c>
      <c r="E207" s="304" t="s">
        <v>1236</v>
      </c>
      <c r="F207" s="27" t="s">
        <v>1237</v>
      </c>
      <c r="G207" s="27" t="s">
        <v>1248</v>
      </c>
      <c r="H207" s="27" t="s">
        <v>1239</v>
      </c>
      <c r="I207" s="27" t="s">
        <v>1240</v>
      </c>
      <c r="J207" s="32" t="s">
        <v>1285</v>
      </c>
      <c r="K207" s="27" t="s">
        <v>1286</v>
      </c>
      <c r="L207" s="27" t="s">
        <v>1287</v>
      </c>
      <c r="M207" s="32" t="s">
        <v>44</v>
      </c>
      <c r="N207" s="30" t="s">
        <v>45</v>
      </c>
      <c r="O207" s="50" t="s">
        <v>925</v>
      </c>
      <c r="P207" s="33">
        <v>14790000</v>
      </c>
      <c r="Q207" s="33">
        <f t="shared" si="23"/>
        <v>17400000</v>
      </c>
      <c r="R207" s="43">
        <f t="shared" si="24"/>
        <v>0.85</v>
      </c>
      <c r="S207" s="33">
        <f t="shared" si="26"/>
        <v>2610000</v>
      </c>
      <c r="T207" s="340" t="s">
        <v>1288</v>
      </c>
      <c r="U207" s="315">
        <v>0.85</v>
      </c>
      <c r="V207" s="327" t="s">
        <v>925</v>
      </c>
      <c r="W207" s="320" t="s">
        <v>1289</v>
      </c>
      <c r="X207" s="320" t="s">
        <v>1290</v>
      </c>
      <c r="Y207" s="50" t="s">
        <v>50</v>
      </c>
      <c r="Z207" s="32" t="s">
        <v>51</v>
      </c>
      <c r="AA207" s="32" t="s">
        <v>63</v>
      </c>
      <c r="AB207" s="32" t="s">
        <v>51</v>
      </c>
      <c r="AC207" s="53" t="s">
        <v>1291</v>
      </c>
      <c r="AD207" s="32" t="s">
        <v>51</v>
      </c>
      <c r="AE207" s="45">
        <v>45044</v>
      </c>
      <c r="AF207" s="45">
        <v>45470</v>
      </c>
      <c r="AG207" s="46">
        <v>45082</v>
      </c>
      <c r="AH207" s="46">
        <v>45209</v>
      </c>
      <c r="AI207" s="45" t="s">
        <v>56</v>
      </c>
    </row>
    <row r="208" spans="1:35" s="1" customFormat="1" ht="11.5" customHeight="1">
      <c r="A208" s="30">
        <v>5</v>
      </c>
      <c r="B208" s="304" t="s">
        <v>1292</v>
      </c>
      <c r="C208" s="384" t="s">
        <v>1293</v>
      </c>
      <c r="D208" s="384" t="s">
        <v>1294</v>
      </c>
      <c r="E208" s="304" t="s">
        <v>1295</v>
      </c>
      <c r="F208" s="27" t="s">
        <v>1296</v>
      </c>
      <c r="G208" s="27" t="s">
        <v>1297</v>
      </c>
      <c r="H208" s="27" t="s">
        <v>1293</v>
      </c>
      <c r="I208" s="27" t="s">
        <v>1298</v>
      </c>
      <c r="J208" s="393" t="s">
        <v>1299</v>
      </c>
      <c r="K208" s="388" t="s">
        <v>1300</v>
      </c>
      <c r="L208" s="388" t="s">
        <v>1301</v>
      </c>
      <c r="M208" s="389" t="s">
        <v>44</v>
      </c>
      <c r="N208" s="30" t="s">
        <v>45</v>
      </c>
      <c r="O208" s="50" t="s">
        <v>237</v>
      </c>
      <c r="P208" s="33">
        <v>22196492</v>
      </c>
      <c r="Q208" s="33">
        <f t="shared" si="23"/>
        <v>26113520</v>
      </c>
      <c r="R208" s="43">
        <f t="shared" si="24"/>
        <v>0.85</v>
      </c>
      <c r="S208" s="33">
        <f t="shared" si="26"/>
        <v>3917028</v>
      </c>
      <c r="T208" s="357" t="s">
        <v>1302</v>
      </c>
      <c r="U208" s="325">
        <v>0.85</v>
      </c>
      <c r="V208" s="327" t="s">
        <v>237</v>
      </c>
      <c r="W208" s="313" t="s">
        <v>1303</v>
      </c>
      <c r="X208" s="320" t="s">
        <v>1304</v>
      </c>
      <c r="Y208" s="41" t="s">
        <v>50</v>
      </c>
      <c r="Z208" s="32" t="s">
        <v>51</v>
      </c>
      <c r="AA208" s="32" t="s">
        <v>52</v>
      </c>
      <c r="AB208" s="32" t="s">
        <v>72</v>
      </c>
      <c r="AC208" s="27" t="s">
        <v>1305</v>
      </c>
      <c r="AD208" s="32" t="s">
        <v>51</v>
      </c>
      <c r="AE208" s="37" t="s">
        <v>416</v>
      </c>
      <c r="AF208" s="37" t="s">
        <v>416</v>
      </c>
      <c r="AG208" s="46">
        <v>45728</v>
      </c>
      <c r="AH208" s="46">
        <v>45804</v>
      </c>
      <c r="AI208" s="45">
        <v>45819</v>
      </c>
    </row>
    <row r="209" spans="1:43" s="1" customFormat="1" ht="11.5" customHeight="1">
      <c r="A209" s="30">
        <v>6</v>
      </c>
      <c r="B209" s="304" t="s">
        <v>1306</v>
      </c>
      <c r="C209" s="27" t="s">
        <v>1307</v>
      </c>
      <c r="D209" s="384" t="s">
        <v>1308</v>
      </c>
      <c r="E209" s="304" t="s">
        <v>1309</v>
      </c>
      <c r="F209" s="27" t="s">
        <v>1310</v>
      </c>
      <c r="G209" s="27" t="s">
        <v>1311</v>
      </c>
      <c r="H209" s="27" t="s">
        <v>1312</v>
      </c>
      <c r="I209" s="27" t="s">
        <v>1313</v>
      </c>
      <c r="J209" s="393" t="s">
        <v>1314</v>
      </c>
      <c r="K209" s="388" t="s">
        <v>1315</v>
      </c>
      <c r="L209" s="388" t="s">
        <v>1316</v>
      </c>
      <c r="M209" s="32">
        <v>1</v>
      </c>
      <c r="N209" s="30" t="s">
        <v>1317</v>
      </c>
      <c r="O209" s="50" t="s">
        <v>237</v>
      </c>
      <c r="P209" s="33">
        <v>1908656</v>
      </c>
      <c r="Q209" s="33">
        <f t="shared" si="23"/>
        <v>2245478</v>
      </c>
      <c r="R209" s="43">
        <f t="shared" si="24"/>
        <v>0.84999986639815661</v>
      </c>
      <c r="S209" s="33">
        <f t="shared" si="26"/>
        <v>336822</v>
      </c>
      <c r="T209" s="340" t="s">
        <v>1318</v>
      </c>
      <c r="U209" s="325">
        <v>0.85</v>
      </c>
      <c r="V209" s="327" t="s">
        <v>237</v>
      </c>
      <c r="W209" s="313" t="s">
        <v>1319</v>
      </c>
      <c r="X209" s="313" t="s">
        <v>1320</v>
      </c>
      <c r="Y209" s="49" t="s">
        <v>646</v>
      </c>
      <c r="Z209" s="30" t="s">
        <v>51</v>
      </c>
      <c r="AA209" s="30" t="s">
        <v>52</v>
      </c>
      <c r="AB209" s="30" t="s">
        <v>51</v>
      </c>
      <c r="AC209" s="53" t="s">
        <v>1321</v>
      </c>
      <c r="AD209" s="32" t="s">
        <v>51</v>
      </c>
      <c r="AE209" s="47" t="s">
        <v>327</v>
      </c>
      <c r="AF209" s="47" t="s">
        <v>327</v>
      </c>
      <c r="AG209" s="45">
        <v>45406</v>
      </c>
      <c r="AH209" s="45">
        <v>45482</v>
      </c>
      <c r="AI209" s="45" t="s">
        <v>56</v>
      </c>
    </row>
    <row r="210" spans="1:43" s="1" customFormat="1" ht="11.5" customHeight="1">
      <c r="A210" s="30">
        <v>6</v>
      </c>
      <c r="B210" s="304" t="s">
        <v>1306</v>
      </c>
      <c r="C210" s="27" t="s">
        <v>1307</v>
      </c>
      <c r="D210" s="384" t="s">
        <v>1308</v>
      </c>
      <c r="E210" s="304" t="s">
        <v>1309</v>
      </c>
      <c r="F210" s="27" t="s">
        <v>1310</v>
      </c>
      <c r="G210" s="27" t="s">
        <v>1311</v>
      </c>
      <c r="H210" s="27" t="s">
        <v>1312</v>
      </c>
      <c r="I210" s="27" t="s">
        <v>1313</v>
      </c>
      <c r="J210" s="32" t="s">
        <v>1314</v>
      </c>
      <c r="K210" s="27" t="s">
        <v>1315</v>
      </c>
      <c r="L210" s="27" t="s">
        <v>1316</v>
      </c>
      <c r="M210" s="32">
        <v>2</v>
      </c>
      <c r="N210" s="30" t="s">
        <v>1317</v>
      </c>
      <c r="O210" s="50" t="s">
        <v>237</v>
      </c>
      <c r="P210" s="33">
        <v>871328</v>
      </c>
      <c r="Q210" s="33">
        <f t="shared" si="23"/>
        <v>1025092</v>
      </c>
      <c r="R210" s="43">
        <f t="shared" si="24"/>
        <v>0.8499998048955606</v>
      </c>
      <c r="S210" s="33">
        <f t="shared" si="26"/>
        <v>153764</v>
      </c>
      <c r="T210" s="357" t="s">
        <v>1322</v>
      </c>
      <c r="U210" s="325">
        <v>0.85</v>
      </c>
      <c r="V210" s="327" t="s">
        <v>237</v>
      </c>
      <c r="W210" s="313" t="s">
        <v>462</v>
      </c>
      <c r="X210" s="313" t="s">
        <v>65</v>
      </c>
      <c r="Y210" s="49" t="s">
        <v>50</v>
      </c>
      <c r="Z210" s="30" t="s">
        <v>51</v>
      </c>
      <c r="AA210" s="30" t="s">
        <v>63</v>
      </c>
      <c r="AB210" s="30" t="s">
        <v>51</v>
      </c>
      <c r="AC210" s="27" t="s">
        <v>1323</v>
      </c>
      <c r="AD210" s="32" t="s">
        <v>51</v>
      </c>
      <c r="AE210" s="46">
        <v>45743</v>
      </c>
      <c r="AF210" s="45">
        <v>45789</v>
      </c>
      <c r="AG210" s="45">
        <v>45686</v>
      </c>
      <c r="AH210" s="46">
        <v>45833</v>
      </c>
      <c r="AI210" s="45" t="s">
        <v>56</v>
      </c>
    </row>
    <row r="211" spans="1:43" s="1" customFormat="1" ht="11.5" customHeight="1">
      <c r="A211" s="30">
        <v>6</v>
      </c>
      <c r="B211" s="304" t="s">
        <v>1306</v>
      </c>
      <c r="C211" s="27" t="s">
        <v>1307</v>
      </c>
      <c r="D211" s="384" t="s">
        <v>1308</v>
      </c>
      <c r="E211" s="304" t="s">
        <v>1309</v>
      </c>
      <c r="F211" s="27" t="s">
        <v>1310</v>
      </c>
      <c r="G211" s="27" t="s">
        <v>1311</v>
      </c>
      <c r="H211" s="27" t="s">
        <v>1312</v>
      </c>
      <c r="I211" s="27" t="s">
        <v>1313</v>
      </c>
      <c r="J211" s="32" t="s">
        <v>1314</v>
      </c>
      <c r="K211" s="27" t="s">
        <v>1315</v>
      </c>
      <c r="L211" s="27" t="s">
        <v>1316</v>
      </c>
      <c r="M211" s="32">
        <v>3</v>
      </c>
      <c r="N211" s="30" t="s">
        <v>1317</v>
      </c>
      <c r="O211" s="50" t="s">
        <v>237</v>
      </c>
      <c r="P211" s="33">
        <v>30005000</v>
      </c>
      <c r="Q211" s="33">
        <f t="shared" si="23"/>
        <v>35300000</v>
      </c>
      <c r="R211" s="43">
        <f t="shared" si="24"/>
        <v>0.85</v>
      </c>
      <c r="S211" s="33">
        <f t="shared" si="26"/>
        <v>5295000</v>
      </c>
      <c r="T211" s="357" t="s">
        <v>1324</v>
      </c>
      <c r="U211" s="325">
        <v>0.85</v>
      </c>
      <c r="V211" s="327" t="s">
        <v>237</v>
      </c>
      <c r="W211" s="313" t="s">
        <v>1325</v>
      </c>
      <c r="X211" s="313" t="s">
        <v>65</v>
      </c>
      <c r="Y211" s="49" t="s">
        <v>50</v>
      </c>
      <c r="Z211" s="30" t="s">
        <v>51</v>
      </c>
      <c r="AA211" s="30" t="s">
        <v>52</v>
      </c>
      <c r="AB211" s="30" t="s">
        <v>65</v>
      </c>
      <c r="AC211" s="51" t="s">
        <v>1326</v>
      </c>
      <c r="AD211" s="32" t="s">
        <v>51</v>
      </c>
      <c r="AE211" s="47" t="s">
        <v>653</v>
      </c>
      <c r="AF211" s="46">
        <v>45838</v>
      </c>
      <c r="AG211" s="45">
        <v>45754</v>
      </c>
      <c r="AH211" s="46">
        <v>45839</v>
      </c>
      <c r="AI211" s="67">
        <v>45867</v>
      </c>
    </row>
    <row r="212" spans="1:43" s="1" customFormat="1" ht="11.9" customHeight="1">
      <c r="A212" s="30">
        <v>6</v>
      </c>
      <c r="B212" s="304" t="s">
        <v>1306</v>
      </c>
      <c r="C212" s="27" t="s">
        <v>1307</v>
      </c>
      <c r="D212" s="384" t="s">
        <v>1308</v>
      </c>
      <c r="E212" s="304" t="s">
        <v>1309</v>
      </c>
      <c r="F212" s="27" t="s">
        <v>1310</v>
      </c>
      <c r="G212" s="27" t="s">
        <v>1311</v>
      </c>
      <c r="H212" s="27" t="s">
        <v>1312</v>
      </c>
      <c r="I212" s="27" t="s">
        <v>1313</v>
      </c>
      <c r="J212" s="32" t="s">
        <v>1314</v>
      </c>
      <c r="K212" s="27" t="s">
        <v>1315</v>
      </c>
      <c r="L212" s="27" t="s">
        <v>1316</v>
      </c>
      <c r="M212" s="32">
        <v>4</v>
      </c>
      <c r="N212" s="30" t="s">
        <v>1317</v>
      </c>
      <c r="O212" s="50" t="s">
        <v>237</v>
      </c>
      <c r="P212" s="33">
        <v>2007407</v>
      </c>
      <c r="Q212" s="33">
        <f t="shared" si="23"/>
        <v>2361656</v>
      </c>
      <c r="R212" s="43">
        <f t="shared" si="24"/>
        <v>0.84999974594098382</v>
      </c>
      <c r="S212" s="33">
        <f t="shared" si="26"/>
        <v>354249</v>
      </c>
      <c r="T212" s="357" t="s">
        <v>1327</v>
      </c>
      <c r="U212" s="325">
        <v>0.85</v>
      </c>
      <c r="V212" s="327" t="s">
        <v>237</v>
      </c>
      <c r="W212" s="313" t="s">
        <v>462</v>
      </c>
      <c r="X212" s="313" t="s">
        <v>1328</v>
      </c>
      <c r="Y212" s="49" t="s">
        <v>50</v>
      </c>
      <c r="Z212" s="30" t="s">
        <v>51</v>
      </c>
      <c r="AA212" s="30" t="s">
        <v>52</v>
      </c>
      <c r="AB212" s="30" t="s">
        <v>65</v>
      </c>
      <c r="AC212" s="51" t="s">
        <v>1326</v>
      </c>
      <c r="AD212" s="32" t="s">
        <v>51</v>
      </c>
      <c r="AE212" s="45">
        <v>46009</v>
      </c>
      <c r="AF212" s="46">
        <v>46111</v>
      </c>
      <c r="AG212" s="45">
        <v>45986</v>
      </c>
      <c r="AH212" s="46">
        <v>46091</v>
      </c>
      <c r="AI212" s="32" t="s">
        <v>375</v>
      </c>
    </row>
    <row r="213" spans="1:43" s="1" customFormat="1" ht="11.5" customHeight="1">
      <c r="A213" s="30">
        <v>6</v>
      </c>
      <c r="B213" s="304" t="s">
        <v>1306</v>
      </c>
      <c r="C213" s="27" t="s">
        <v>1307</v>
      </c>
      <c r="D213" s="384" t="s">
        <v>1308</v>
      </c>
      <c r="E213" s="304" t="s">
        <v>1309</v>
      </c>
      <c r="F213" s="27" t="s">
        <v>1310</v>
      </c>
      <c r="G213" s="27" t="s">
        <v>1311</v>
      </c>
      <c r="H213" s="27" t="s">
        <v>1312</v>
      </c>
      <c r="I213" s="27" t="s">
        <v>1313</v>
      </c>
      <c r="J213" s="32" t="s">
        <v>1314</v>
      </c>
      <c r="K213" s="27" t="s">
        <v>1315</v>
      </c>
      <c r="L213" s="27" t="s">
        <v>1316</v>
      </c>
      <c r="M213" s="32">
        <v>5</v>
      </c>
      <c r="N213" s="30" t="s">
        <v>1317</v>
      </c>
      <c r="O213" s="50" t="s">
        <v>237</v>
      </c>
      <c r="P213" s="33">
        <v>14123672</v>
      </c>
      <c r="Q213" s="33">
        <f t="shared" si="23"/>
        <v>16616085</v>
      </c>
      <c r="R213" s="43">
        <f t="shared" si="24"/>
        <v>0.84999998495433793</v>
      </c>
      <c r="S213" s="33">
        <f t="shared" si="26"/>
        <v>2492413</v>
      </c>
      <c r="T213" s="357" t="s">
        <v>1327</v>
      </c>
      <c r="U213" s="325">
        <v>0.85</v>
      </c>
      <c r="V213" s="327" t="s">
        <v>237</v>
      </c>
      <c r="W213" s="313" t="s">
        <v>1328</v>
      </c>
      <c r="X213" s="313" t="s">
        <v>1329</v>
      </c>
      <c r="Y213" s="49" t="s">
        <v>71</v>
      </c>
      <c r="Z213" s="30" t="s">
        <v>51</v>
      </c>
      <c r="AA213" s="30" t="s">
        <v>63</v>
      </c>
      <c r="AB213" s="30" t="s">
        <v>65</v>
      </c>
      <c r="AC213" s="51" t="s">
        <v>1326</v>
      </c>
      <c r="AD213" s="32" t="s">
        <v>51</v>
      </c>
      <c r="AE213" s="45">
        <v>46009</v>
      </c>
      <c r="AF213" s="46">
        <v>46155</v>
      </c>
      <c r="AG213" s="45">
        <v>45986</v>
      </c>
      <c r="AH213" s="46">
        <v>46091</v>
      </c>
      <c r="AI213" s="32" t="s">
        <v>375</v>
      </c>
    </row>
    <row r="214" spans="1:43" s="1" customFormat="1" ht="11.5" customHeight="1">
      <c r="A214" s="30">
        <v>6</v>
      </c>
      <c r="B214" s="304" t="s">
        <v>1306</v>
      </c>
      <c r="C214" s="27" t="s">
        <v>1307</v>
      </c>
      <c r="D214" s="384" t="s">
        <v>1308</v>
      </c>
      <c r="E214" s="304" t="s">
        <v>1309</v>
      </c>
      <c r="F214" s="27" t="s">
        <v>1310</v>
      </c>
      <c r="G214" s="27" t="s">
        <v>1311</v>
      </c>
      <c r="H214" s="27" t="s">
        <v>1312</v>
      </c>
      <c r="I214" s="27" t="s">
        <v>1313</v>
      </c>
      <c r="J214" s="32" t="s">
        <v>1330</v>
      </c>
      <c r="K214" s="27" t="s">
        <v>1331</v>
      </c>
      <c r="L214" s="27" t="s">
        <v>1332</v>
      </c>
      <c r="M214" s="32" t="s">
        <v>44</v>
      </c>
      <c r="N214" s="30" t="s">
        <v>1317</v>
      </c>
      <c r="O214" s="50" t="s">
        <v>46</v>
      </c>
      <c r="P214" s="33">
        <v>5083937</v>
      </c>
      <c r="Q214" s="33">
        <f t="shared" si="23"/>
        <v>5981103</v>
      </c>
      <c r="R214" s="43">
        <f t="shared" si="24"/>
        <v>0.84999990804371706</v>
      </c>
      <c r="S214" s="33">
        <f t="shared" si="26"/>
        <v>897166</v>
      </c>
      <c r="T214" s="340" t="s">
        <v>1333</v>
      </c>
      <c r="U214" s="325">
        <v>0.85</v>
      </c>
      <c r="V214" s="327" t="s">
        <v>46</v>
      </c>
      <c r="W214" s="313" t="s">
        <v>61</v>
      </c>
      <c r="X214" s="313" t="s">
        <v>1334</v>
      </c>
      <c r="Y214" s="49" t="s">
        <v>71</v>
      </c>
      <c r="Z214" s="32" t="s">
        <v>51</v>
      </c>
      <c r="AA214" s="32" t="s">
        <v>52</v>
      </c>
      <c r="AB214" s="32" t="s">
        <v>51</v>
      </c>
      <c r="AC214" s="53" t="s">
        <v>1335</v>
      </c>
      <c r="AD214" s="32" t="s">
        <v>51</v>
      </c>
      <c r="AE214" s="46">
        <v>45442</v>
      </c>
      <c r="AF214" s="46">
        <v>45670</v>
      </c>
      <c r="AG214" s="46">
        <v>45436</v>
      </c>
      <c r="AH214" s="46">
        <v>45622</v>
      </c>
      <c r="AI214" s="45" t="s">
        <v>56</v>
      </c>
    </row>
    <row r="215" spans="1:43" s="1" customFormat="1" ht="11.5" customHeight="1">
      <c r="A215" s="30">
        <v>6</v>
      </c>
      <c r="B215" s="304" t="s">
        <v>1306</v>
      </c>
      <c r="C215" s="27" t="s">
        <v>1307</v>
      </c>
      <c r="D215" s="384" t="s">
        <v>1308</v>
      </c>
      <c r="E215" s="304" t="s">
        <v>1309</v>
      </c>
      <c r="F215" s="27" t="s">
        <v>1310</v>
      </c>
      <c r="G215" s="27" t="s">
        <v>1311</v>
      </c>
      <c r="H215" s="27" t="s">
        <v>1312</v>
      </c>
      <c r="I215" s="27" t="s">
        <v>1313</v>
      </c>
      <c r="J215" s="32" t="s">
        <v>1336</v>
      </c>
      <c r="K215" s="27" t="s">
        <v>1337</v>
      </c>
      <c r="L215" s="27" t="s">
        <v>1338</v>
      </c>
      <c r="M215" s="32">
        <v>1</v>
      </c>
      <c r="N215" s="30" t="s">
        <v>1317</v>
      </c>
      <c r="O215" s="49" t="s">
        <v>237</v>
      </c>
      <c r="P215" s="33">
        <v>42376501</v>
      </c>
      <c r="Q215" s="33">
        <f t="shared" ref="Q215:Q246" si="27">P215+S215</f>
        <v>49854708</v>
      </c>
      <c r="R215" s="43">
        <f t="shared" ref="R215:R246" si="28">P215/Q215</f>
        <v>0.84999998395337106</v>
      </c>
      <c r="S215" s="33">
        <f t="shared" si="26"/>
        <v>7478207</v>
      </c>
      <c r="T215" s="340" t="s">
        <v>1339</v>
      </c>
      <c r="U215" s="325">
        <v>0.85</v>
      </c>
      <c r="V215" s="329" t="s">
        <v>237</v>
      </c>
      <c r="W215" s="313" t="s">
        <v>1245</v>
      </c>
      <c r="X215" s="320" t="s">
        <v>1246</v>
      </c>
      <c r="Y215" s="49" t="s">
        <v>71</v>
      </c>
      <c r="Z215" s="32" t="s">
        <v>51</v>
      </c>
      <c r="AA215" s="32" t="s">
        <v>63</v>
      </c>
      <c r="AB215" s="32" t="s">
        <v>72</v>
      </c>
      <c r="AC215" s="53" t="s">
        <v>1340</v>
      </c>
      <c r="AD215" s="32" t="s">
        <v>51</v>
      </c>
      <c r="AE215" s="45">
        <v>45021</v>
      </c>
      <c r="AF215" s="69">
        <v>45093</v>
      </c>
      <c r="AG215" s="46">
        <v>45009</v>
      </c>
      <c r="AH215" s="46">
        <v>45216</v>
      </c>
      <c r="AI215" s="45" t="s">
        <v>56</v>
      </c>
    </row>
    <row r="216" spans="1:43" s="1" customFormat="1" ht="11.5" customHeight="1">
      <c r="A216" s="30">
        <v>6</v>
      </c>
      <c r="B216" s="304" t="s">
        <v>1306</v>
      </c>
      <c r="C216" s="27" t="s">
        <v>1307</v>
      </c>
      <c r="D216" s="384" t="s">
        <v>1308</v>
      </c>
      <c r="E216" s="304" t="s">
        <v>1309</v>
      </c>
      <c r="F216" s="27" t="s">
        <v>1310</v>
      </c>
      <c r="G216" s="27" t="s">
        <v>1311</v>
      </c>
      <c r="H216" s="27" t="s">
        <v>1312</v>
      </c>
      <c r="I216" s="27" t="s">
        <v>1313</v>
      </c>
      <c r="J216" s="32" t="s">
        <v>1336</v>
      </c>
      <c r="K216" s="27" t="s">
        <v>1337</v>
      </c>
      <c r="L216" s="27" t="s">
        <v>1338</v>
      </c>
      <c r="M216" s="32">
        <v>2</v>
      </c>
      <c r="N216" s="30" t="s">
        <v>1317</v>
      </c>
      <c r="O216" s="49" t="s">
        <v>237</v>
      </c>
      <c r="P216" s="33">
        <v>21602496</v>
      </c>
      <c r="Q216" s="33">
        <f t="shared" si="27"/>
        <v>25414702</v>
      </c>
      <c r="R216" s="43">
        <f t="shared" si="28"/>
        <v>0.84999997245688741</v>
      </c>
      <c r="S216" s="33">
        <f t="shared" si="26"/>
        <v>3812206</v>
      </c>
      <c r="T216" s="340" t="s">
        <v>1339</v>
      </c>
      <c r="U216" s="325">
        <v>0.85</v>
      </c>
      <c r="V216" s="329" t="s">
        <v>237</v>
      </c>
      <c r="W216" s="313" t="s">
        <v>1245</v>
      </c>
      <c r="X216" s="320" t="s">
        <v>1246</v>
      </c>
      <c r="Y216" s="49" t="s">
        <v>71</v>
      </c>
      <c r="Z216" s="32" t="s">
        <v>51</v>
      </c>
      <c r="AA216" s="32" t="s">
        <v>63</v>
      </c>
      <c r="AB216" s="32" t="s">
        <v>72</v>
      </c>
      <c r="AC216" s="53" t="s">
        <v>1340</v>
      </c>
      <c r="AD216" s="32" t="s">
        <v>51</v>
      </c>
      <c r="AE216" s="45">
        <v>45021</v>
      </c>
      <c r="AF216" s="69">
        <v>45093</v>
      </c>
      <c r="AG216" s="46">
        <v>45009</v>
      </c>
      <c r="AH216" s="46">
        <v>45216</v>
      </c>
      <c r="AI216" s="45">
        <v>46127</v>
      </c>
    </row>
    <row r="217" spans="1:43" s="1" customFormat="1" ht="11.5" customHeight="1">
      <c r="A217" s="30">
        <v>6</v>
      </c>
      <c r="B217" s="304" t="s">
        <v>1306</v>
      </c>
      <c r="C217" s="27" t="s">
        <v>1307</v>
      </c>
      <c r="D217" s="384" t="s">
        <v>1308</v>
      </c>
      <c r="E217" s="304" t="s">
        <v>1309</v>
      </c>
      <c r="F217" s="27" t="s">
        <v>1310</v>
      </c>
      <c r="G217" s="27" t="s">
        <v>1311</v>
      </c>
      <c r="H217" s="27" t="s">
        <v>1312</v>
      </c>
      <c r="I217" s="27" t="s">
        <v>1313</v>
      </c>
      <c r="J217" s="32" t="s">
        <v>1341</v>
      </c>
      <c r="K217" s="27" t="s">
        <v>1342</v>
      </c>
      <c r="L217" s="27" t="s">
        <v>1343</v>
      </c>
      <c r="M217" s="32" t="s">
        <v>44</v>
      </c>
      <c r="N217" s="30" t="s">
        <v>1317</v>
      </c>
      <c r="O217" s="50" t="s">
        <v>135</v>
      </c>
      <c r="P217" s="33">
        <v>35298850</v>
      </c>
      <c r="Q217" s="33">
        <f t="shared" si="27"/>
        <v>41528059</v>
      </c>
      <c r="R217" s="43">
        <f t="shared" si="28"/>
        <v>0.84999999638798429</v>
      </c>
      <c r="S217" s="33">
        <f>ROUND((P217/0.85)*0.15,0)</f>
        <v>6229209</v>
      </c>
      <c r="T217" s="347" t="s">
        <v>1344</v>
      </c>
      <c r="U217" s="325">
        <v>0.85</v>
      </c>
      <c r="V217" s="327" t="s">
        <v>135</v>
      </c>
      <c r="W217" s="313" t="s">
        <v>1345</v>
      </c>
      <c r="X217" s="313" t="s">
        <v>1346</v>
      </c>
      <c r="Y217" s="49" t="s">
        <v>2</v>
      </c>
      <c r="Z217" s="32" t="s">
        <v>54</v>
      </c>
      <c r="AA217" s="32" t="s">
        <v>63</v>
      </c>
      <c r="AB217" s="32" t="s">
        <v>51</v>
      </c>
      <c r="AC217" s="53" t="s">
        <v>1347</v>
      </c>
      <c r="AD217" s="32" t="s">
        <v>51</v>
      </c>
      <c r="AE217" s="48" t="s">
        <v>152</v>
      </c>
      <c r="AF217" s="48" t="s">
        <v>152</v>
      </c>
      <c r="AG217" s="62">
        <v>45636</v>
      </c>
      <c r="AH217" s="46">
        <v>45727</v>
      </c>
      <c r="AI217" s="45" t="s">
        <v>152</v>
      </c>
    </row>
    <row r="218" spans="1:43" s="1" customFormat="1" ht="11.5" customHeight="1">
      <c r="A218" s="30">
        <v>6</v>
      </c>
      <c r="B218" s="304" t="s">
        <v>1306</v>
      </c>
      <c r="C218" s="27" t="s">
        <v>1307</v>
      </c>
      <c r="D218" s="384" t="s">
        <v>1308</v>
      </c>
      <c r="E218" s="304" t="s">
        <v>1309</v>
      </c>
      <c r="F218" s="27" t="s">
        <v>1310</v>
      </c>
      <c r="G218" s="27" t="s">
        <v>1311</v>
      </c>
      <c r="H218" s="27" t="s">
        <v>1312</v>
      </c>
      <c r="I218" s="27" t="s">
        <v>1313</v>
      </c>
      <c r="J218" s="32" t="s">
        <v>1348</v>
      </c>
      <c r="K218" s="27" t="s">
        <v>1349</v>
      </c>
      <c r="L218" s="27" t="s">
        <v>1350</v>
      </c>
      <c r="M218" s="32" t="s">
        <v>44</v>
      </c>
      <c r="N218" s="30" t="s">
        <v>1317</v>
      </c>
      <c r="O218" s="50" t="s">
        <v>46</v>
      </c>
      <c r="P218" s="33">
        <v>16946467</v>
      </c>
      <c r="Q218" s="33">
        <f t="shared" si="27"/>
        <v>19937020</v>
      </c>
      <c r="R218" s="43">
        <f t="shared" si="28"/>
        <v>0.85</v>
      </c>
      <c r="S218" s="33">
        <f>ROUNDUP((P218/0.85)*0.15,0)</f>
        <v>2990553</v>
      </c>
      <c r="T218" s="357" t="s">
        <v>1351</v>
      </c>
      <c r="U218" s="325">
        <v>0.85</v>
      </c>
      <c r="V218" s="327" t="s">
        <v>46</v>
      </c>
      <c r="W218" s="313" t="s">
        <v>1352</v>
      </c>
      <c r="X218" s="313" t="s">
        <v>1353</v>
      </c>
      <c r="Y218" s="49" t="s">
        <v>50</v>
      </c>
      <c r="Z218" s="33" t="s">
        <v>51</v>
      </c>
      <c r="AA218" s="33" t="s">
        <v>52</v>
      </c>
      <c r="AB218" s="33" t="s">
        <v>51</v>
      </c>
      <c r="AC218" s="53" t="s">
        <v>1354</v>
      </c>
      <c r="AD218" s="32" t="s">
        <v>51</v>
      </c>
      <c r="AE218" s="47" t="s">
        <v>327</v>
      </c>
      <c r="AF218" s="47" t="s">
        <v>327</v>
      </c>
      <c r="AG218" s="46">
        <v>45623</v>
      </c>
      <c r="AH218" s="46">
        <v>45825</v>
      </c>
      <c r="AI218" s="45" t="s">
        <v>56</v>
      </c>
    </row>
    <row r="219" spans="1:43" s="1" customFormat="1" ht="11.5" customHeight="1">
      <c r="A219" s="30">
        <v>6</v>
      </c>
      <c r="B219" s="304" t="s">
        <v>1306</v>
      </c>
      <c r="C219" s="27" t="s">
        <v>1307</v>
      </c>
      <c r="D219" s="384" t="s">
        <v>1308</v>
      </c>
      <c r="E219" s="304" t="s">
        <v>1309</v>
      </c>
      <c r="F219" s="27" t="s">
        <v>1310</v>
      </c>
      <c r="G219" s="27" t="s">
        <v>1311</v>
      </c>
      <c r="H219" s="27" t="s">
        <v>1312</v>
      </c>
      <c r="I219" s="27" t="s">
        <v>1313</v>
      </c>
      <c r="J219" s="32" t="s">
        <v>1355</v>
      </c>
      <c r="K219" s="27" t="s">
        <v>1356</v>
      </c>
      <c r="L219" s="27" t="s">
        <v>1357</v>
      </c>
      <c r="M219" s="32">
        <v>1</v>
      </c>
      <c r="N219" s="30" t="s">
        <v>1317</v>
      </c>
      <c r="O219" s="49" t="s">
        <v>237</v>
      </c>
      <c r="P219" s="33">
        <v>6480093</v>
      </c>
      <c r="Q219" s="33">
        <f t="shared" si="27"/>
        <v>7623639</v>
      </c>
      <c r="R219" s="43">
        <f t="shared" si="28"/>
        <v>0.84999998032435686</v>
      </c>
      <c r="S219" s="33">
        <f>ROUNDUP((P219/0.85)*0.15,0)</f>
        <v>1143546</v>
      </c>
      <c r="T219" s="340" t="s">
        <v>1358</v>
      </c>
      <c r="U219" s="325">
        <v>0.85</v>
      </c>
      <c r="V219" s="329" t="s">
        <v>237</v>
      </c>
      <c r="W219" s="313" t="s">
        <v>1262</v>
      </c>
      <c r="X219" s="320" t="s">
        <v>65</v>
      </c>
      <c r="Y219" s="41" t="s">
        <v>71</v>
      </c>
      <c r="Z219" s="30" t="s">
        <v>51</v>
      </c>
      <c r="AA219" s="30" t="s">
        <v>52</v>
      </c>
      <c r="AB219" s="32" t="s">
        <v>51</v>
      </c>
      <c r="AC219" s="53" t="s">
        <v>1359</v>
      </c>
      <c r="AD219" s="32" t="s">
        <v>51</v>
      </c>
      <c r="AE219" s="46">
        <v>45197</v>
      </c>
      <c r="AF219" s="46">
        <v>45246</v>
      </c>
      <c r="AG219" s="69">
        <v>45177</v>
      </c>
      <c r="AH219" s="46">
        <v>45314</v>
      </c>
      <c r="AI219" s="45" t="s">
        <v>56</v>
      </c>
    </row>
    <row r="220" spans="1:43" s="1" customFormat="1" ht="11.5" customHeight="1">
      <c r="A220" s="30">
        <v>6</v>
      </c>
      <c r="B220" s="304" t="s">
        <v>1306</v>
      </c>
      <c r="C220" s="27" t="s">
        <v>1307</v>
      </c>
      <c r="D220" s="384" t="s">
        <v>1308</v>
      </c>
      <c r="E220" s="304" t="s">
        <v>1309</v>
      </c>
      <c r="F220" s="27" t="s">
        <v>1310</v>
      </c>
      <c r="G220" s="27" t="s">
        <v>1311</v>
      </c>
      <c r="H220" s="27" t="s">
        <v>1312</v>
      </c>
      <c r="I220" s="27" t="s">
        <v>1313</v>
      </c>
      <c r="J220" s="32" t="s">
        <v>1360</v>
      </c>
      <c r="K220" s="27" t="s">
        <v>1361</v>
      </c>
      <c r="L220" s="27" t="s">
        <v>1362</v>
      </c>
      <c r="M220" s="32" t="s">
        <v>44</v>
      </c>
      <c r="N220" s="30" t="s">
        <v>1317</v>
      </c>
      <c r="O220" s="49" t="s">
        <v>237</v>
      </c>
      <c r="P220" s="33">
        <v>6000000</v>
      </c>
      <c r="Q220" s="33">
        <f t="shared" si="27"/>
        <v>7058824</v>
      </c>
      <c r="R220" s="43">
        <f t="shared" si="28"/>
        <v>0.84999994333333706</v>
      </c>
      <c r="S220" s="33">
        <f>ROUND((P220/0.85)*0.15,0)</f>
        <v>1058824</v>
      </c>
      <c r="T220" s="340" t="s">
        <v>1363</v>
      </c>
      <c r="U220" s="325">
        <v>0.85</v>
      </c>
      <c r="V220" s="329" t="s">
        <v>237</v>
      </c>
      <c r="W220" s="313" t="s">
        <v>1364</v>
      </c>
      <c r="X220" s="313" t="s">
        <v>455</v>
      </c>
      <c r="Y220" s="49" t="s">
        <v>50</v>
      </c>
      <c r="Z220" s="32" t="s">
        <v>51</v>
      </c>
      <c r="AA220" s="32" t="s">
        <v>52</v>
      </c>
      <c r="AB220" s="32" t="s">
        <v>51</v>
      </c>
      <c r="AC220" s="70" t="s">
        <v>1365</v>
      </c>
      <c r="AD220" s="32" t="s">
        <v>51</v>
      </c>
      <c r="AE220" s="45">
        <v>45281</v>
      </c>
      <c r="AF220" s="46">
        <v>45320</v>
      </c>
      <c r="AG220" s="45">
        <v>45296</v>
      </c>
      <c r="AH220" s="45">
        <v>45440</v>
      </c>
      <c r="AI220" s="45" t="s">
        <v>56</v>
      </c>
    </row>
    <row r="221" spans="1:43" s="1" customFormat="1" ht="11.5" customHeight="1">
      <c r="A221" s="30">
        <v>6</v>
      </c>
      <c r="B221" s="304" t="s">
        <v>1306</v>
      </c>
      <c r="C221" s="27" t="s">
        <v>1307</v>
      </c>
      <c r="D221" s="384" t="s">
        <v>1308</v>
      </c>
      <c r="E221" s="304" t="s">
        <v>1309</v>
      </c>
      <c r="F221" s="27" t="s">
        <v>1310</v>
      </c>
      <c r="G221" s="27" t="s">
        <v>1311</v>
      </c>
      <c r="H221" s="27" t="s">
        <v>1312</v>
      </c>
      <c r="I221" s="27" t="s">
        <v>1313</v>
      </c>
      <c r="J221" s="32" t="s">
        <v>1366</v>
      </c>
      <c r="K221" s="27" t="s">
        <v>1367</v>
      </c>
      <c r="L221" s="27" t="s">
        <v>1368</v>
      </c>
      <c r="M221" s="32" t="s">
        <v>44</v>
      </c>
      <c r="N221" s="30" t="s">
        <v>1317</v>
      </c>
      <c r="O221" s="49" t="s">
        <v>237</v>
      </c>
      <c r="P221" s="33">
        <v>1532920</v>
      </c>
      <c r="Q221" s="33">
        <f t="shared" si="27"/>
        <v>1803436</v>
      </c>
      <c r="R221" s="43">
        <f t="shared" si="28"/>
        <v>0.84999966730175069</v>
      </c>
      <c r="S221" s="33">
        <f>ROUNDUP((P221/0.85)*0.15,0)</f>
        <v>270516</v>
      </c>
      <c r="T221" s="340" t="s">
        <v>1369</v>
      </c>
      <c r="U221" s="325">
        <v>0.85</v>
      </c>
      <c r="V221" s="329" t="s">
        <v>237</v>
      </c>
      <c r="W221" s="313" t="s">
        <v>1370</v>
      </c>
      <c r="X221" s="313" t="s">
        <v>1371</v>
      </c>
      <c r="Y221" s="49" t="s">
        <v>50</v>
      </c>
      <c r="Z221" s="32" t="s">
        <v>51</v>
      </c>
      <c r="AA221" s="32" t="s">
        <v>52</v>
      </c>
      <c r="AB221" s="32" t="s">
        <v>51</v>
      </c>
      <c r="AC221" s="53" t="s">
        <v>1372</v>
      </c>
      <c r="AD221" s="32" t="s">
        <v>51</v>
      </c>
      <c r="AE221" s="45">
        <v>45071</v>
      </c>
      <c r="AF221" s="45">
        <v>45126</v>
      </c>
      <c r="AG221" s="46">
        <v>45036</v>
      </c>
      <c r="AH221" s="46">
        <v>45216</v>
      </c>
      <c r="AI221" s="45" t="s">
        <v>56</v>
      </c>
    </row>
    <row r="222" spans="1:43" s="17" customFormat="1" ht="11.5" customHeight="1">
      <c r="A222" s="30">
        <v>7</v>
      </c>
      <c r="B222" s="30" t="s">
        <v>1373</v>
      </c>
      <c r="C222" s="383" t="s">
        <v>1374</v>
      </c>
      <c r="D222" s="384" t="s">
        <v>1375</v>
      </c>
      <c r="E222" s="30" t="s">
        <v>1376</v>
      </c>
      <c r="F222" s="32" t="s">
        <v>1377</v>
      </c>
      <c r="G222" s="32" t="s">
        <v>1801</v>
      </c>
      <c r="H222" s="32" t="s">
        <v>44</v>
      </c>
      <c r="I222" s="27" t="s">
        <v>1801</v>
      </c>
      <c r="J222" s="32" t="s">
        <v>1378</v>
      </c>
      <c r="K222" s="27" t="s">
        <v>1379</v>
      </c>
      <c r="L222" s="27" t="s">
        <v>1799</v>
      </c>
      <c r="M222" s="32" t="s">
        <v>44</v>
      </c>
      <c r="N222" s="30" t="s">
        <v>727</v>
      </c>
      <c r="O222" s="49" t="s">
        <v>616</v>
      </c>
      <c r="P222" s="33">
        <v>1643848</v>
      </c>
      <c r="Q222" s="33">
        <f t="shared" si="27"/>
        <v>1933939</v>
      </c>
      <c r="R222" s="43">
        <f t="shared" si="28"/>
        <v>0.84999992243809142</v>
      </c>
      <c r="S222" s="33">
        <f>ROUND((P222/0.85)*0.15,0)</f>
        <v>290091</v>
      </c>
      <c r="T222" s="340" t="s">
        <v>1380</v>
      </c>
      <c r="U222" s="325">
        <v>0.85</v>
      </c>
      <c r="V222" s="329" t="s">
        <v>616</v>
      </c>
      <c r="W222" s="313" t="s">
        <v>244</v>
      </c>
      <c r="X222" s="320" t="s">
        <v>65</v>
      </c>
      <c r="Y222" s="41" t="s">
        <v>50</v>
      </c>
      <c r="Z222" s="30" t="s">
        <v>51</v>
      </c>
      <c r="AA222" s="30" t="s">
        <v>52</v>
      </c>
      <c r="AB222" s="32" t="s">
        <v>51</v>
      </c>
      <c r="AC222" s="53" t="s">
        <v>1381</v>
      </c>
      <c r="AD222" s="32" t="s">
        <v>51</v>
      </c>
      <c r="AE222" s="54" t="s">
        <v>1382</v>
      </c>
      <c r="AF222" s="54" t="s">
        <v>1382</v>
      </c>
      <c r="AG222" s="46">
        <v>45502</v>
      </c>
      <c r="AH222" s="46">
        <v>45552</v>
      </c>
      <c r="AI222" s="45" t="s">
        <v>56</v>
      </c>
      <c r="AJ222" s="1"/>
      <c r="AQ222" s="1"/>
    </row>
    <row r="223" spans="1:43" s="17" customFormat="1" ht="11.5" customHeight="1">
      <c r="A223" s="30">
        <v>7</v>
      </c>
      <c r="B223" s="30" t="s">
        <v>1373</v>
      </c>
      <c r="C223" s="383" t="s">
        <v>1374</v>
      </c>
      <c r="D223" s="384" t="s">
        <v>1375</v>
      </c>
      <c r="E223" s="30" t="s">
        <v>1383</v>
      </c>
      <c r="F223" s="32" t="s">
        <v>1384</v>
      </c>
      <c r="G223" s="32" t="s">
        <v>1802</v>
      </c>
      <c r="H223" s="32" t="s">
        <v>44</v>
      </c>
      <c r="I223" s="27" t="s">
        <v>1802</v>
      </c>
      <c r="J223" s="32" t="s">
        <v>1385</v>
      </c>
      <c r="K223" s="27" t="s">
        <v>1386</v>
      </c>
      <c r="L223" s="27" t="s">
        <v>1800</v>
      </c>
      <c r="M223" s="32" t="s">
        <v>44</v>
      </c>
      <c r="N223" s="30" t="s">
        <v>45</v>
      </c>
      <c r="O223" s="49" t="s">
        <v>616</v>
      </c>
      <c r="P223" s="33">
        <v>3000000</v>
      </c>
      <c r="Q223" s="33">
        <f t="shared" si="27"/>
        <v>3529412</v>
      </c>
      <c r="R223" s="43">
        <f t="shared" si="28"/>
        <v>0.84999994333333706</v>
      </c>
      <c r="S223" s="33">
        <f>ROUND((P223/0.85)*0.15,0)</f>
        <v>529412</v>
      </c>
      <c r="T223" s="340" t="s">
        <v>1380</v>
      </c>
      <c r="U223" s="325">
        <v>0.85</v>
      </c>
      <c r="V223" s="329" t="s">
        <v>616</v>
      </c>
      <c r="W223" s="313" t="s">
        <v>616</v>
      </c>
      <c r="X223" s="320" t="s">
        <v>65</v>
      </c>
      <c r="Y223" s="41" t="s">
        <v>50</v>
      </c>
      <c r="Z223" s="30" t="s">
        <v>51</v>
      </c>
      <c r="AA223" s="30" t="s">
        <v>52</v>
      </c>
      <c r="AB223" s="32" t="s">
        <v>51</v>
      </c>
      <c r="AC223" s="53" t="s">
        <v>1387</v>
      </c>
      <c r="AD223" s="32" t="s">
        <v>51</v>
      </c>
      <c r="AE223" s="54" t="s">
        <v>1382</v>
      </c>
      <c r="AF223" s="54" t="s">
        <v>1382</v>
      </c>
      <c r="AG223" s="46">
        <v>45502</v>
      </c>
      <c r="AH223" s="46">
        <v>45552</v>
      </c>
      <c r="AI223" s="45" t="s">
        <v>56</v>
      </c>
      <c r="AJ223" s="1"/>
      <c r="AQ223" s="1"/>
    </row>
    <row r="224" spans="1:43" s="1" customFormat="1" ht="11.5" customHeight="1">
      <c r="A224" s="71" t="s">
        <v>1388</v>
      </c>
      <c r="B224" s="71" t="s">
        <v>1388</v>
      </c>
      <c r="C224" s="71" t="s">
        <v>1388</v>
      </c>
      <c r="D224" s="71" t="s">
        <v>1388</v>
      </c>
      <c r="E224" s="71" t="s">
        <v>1388</v>
      </c>
      <c r="F224" s="71" t="s">
        <v>1388</v>
      </c>
      <c r="G224" s="74" t="s">
        <v>1388</v>
      </c>
      <c r="H224" s="74" t="s">
        <v>1388</v>
      </c>
      <c r="I224" s="74" t="s">
        <v>1388</v>
      </c>
      <c r="J224" s="71" t="s">
        <v>1388</v>
      </c>
      <c r="K224" s="72"/>
      <c r="L224" s="73"/>
      <c r="M224" s="72"/>
      <c r="N224" s="72" t="s">
        <v>1388</v>
      </c>
      <c r="O224" s="75" t="s">
        <v>1388</v>
      </c>
      <c r="P224" s="72">
        <f>SUBTOTAL(9,P5:P223)</f>
        <v>4230696129</v>
      </c>
      <c r="Q224" s="72">
        <f>SUBTOTAL(9,Q5:Q223)</f>
        <v>4980574248</v>
      </c>
      <c r="R224" s="72">
        <f>SUBTOTAL(9,R5:R223)</f>
        <v>184.70844217073758</v>
      </c>
      <c r="S224" s="72">
        <f>SUBTOTAL(9,S5:S223)</f>
        <v>749878119</v>
      </c>
      <c r="T224" s="72"/>
      <c r="U224" s="75"/>
      <c r="V224" s="75" t="s">
        <v>1388</v>
      </c>
      <c r="W224" s="75" t="s">
        <v>1388</v>
      </c>
      <c r="X224" s="75" t="s">
        <v>1388</v>
      </c>
      <c r="Y224" s="75" t="s">
        <v>1388</v>
      </c>
      <c r="Z224" s="75" t="s">
        <v>1388</v>
      </c>
      <c r="AA224" s="75" t="s">
        <v>1388</v>
      </c>
      <c r="AB224" s="75" t="s">
        <v>1388</v>
      </c>
      <c r="AC224" s="75" t="s">
        <v>1388</v>
      </c>
      <c r="AD224" s="75" t="s">
        <v>1388</v>
      </c>
      <c r="AE224" s="75" t="s">
        <v>1388</v>
      </c>
      <c r="AF224" s="75" t="s">
        <v>1388</v>
      </c>
      <c r="AG224" s="75" t="s">
        <v>1388</v>
      </c>
      <c r="AH224" s="75" t="s">
        <v>1388</v>
      </c>
      <c r="AI224" s="75" t="s">
        <v>1388</v>
      </c>
    </row>
    <row r="225" spans="1:35" ht="15.05" customHeight="1">
      <c r="E225" s="7" t="s">
        <v>1389</v>
      </c>
      <c r="J225" s="76"/>
      <c r="K225" s="77"/>
      <c r="L225" s="77"/>
      <c r="N225" s="78"/>
      <c r="P225" s="38"/>
      <c r="Q225" s="78"/>
      <c r="R225" s="29"/>
      <c r="S225" s="29"/>
      <c r="U225" s="22"/>
      <c r="AH225" s="4"/>
      <c r="AI225" s="4"/>
    </row>
    <row r="226" spans="1:35" ht="15.05" customHeight="1">
      <c r="E226" s="7"/>
      <c r="J226" s="76"/>
      <c r="K226" s="77"/>
      <c r="L226" s="77"/>
      <c r="N226" s="78"/>
      <c r="P226" s="38"/>
      <c r="Q226" s="78"/>
      <c r="R226" s="29"/>
      <c r="S226" s="29"/>
      <c r="U226" s="22"/>
      <c r="AH226" s="4"/>
      <c r="AI226" s="4"/>
    </row>
    <row r="227" spans="1:35" ht="11.15" customHeight="1">
      <c r="A227" s="398"/>
      <c r="B227" s="398"/>
      <c r="C227" s="398"/>
      <c r="D227" s="398"/>
      <c r="E227" s="398"/>
      <c r="F227" s="398"/>
      <c r="G227" s="398"/>
      <c r="H227" s="398"/>
      <c r="I227" s="398"/>
      <c r="J227" s="398"/>
      <c r="K227" s="398"/>
      <c r="L227" s="398"/>
      <c r="M227" s="398"/>
      <c r="N227" s="398"/>
      <c r="O227" s="398"/>
      <c r="P227" s="398"/>
      <c r="Q227" s="25"/>
      <c r="R227" s="25"/>
      <c r="S227" s="25"/>
      <c r="U227" s="18"/>
      <c r="V227" s="12"/>
      <c r="W227" s="12"/>
      <c r="X227" s="12"/>
    </row>
    <row r="228" spans="1:35" ht="11.15" customHeight="1">
      <c r="A228" s="1" t="s">
        <v>1390</v>
      </c>
      <c r="B228" s="1"/>
      <c r="C228" s="1"/>
      <c r="D228" s="1"/>
      <c r="E228" s="1"/>
      <c r="F228" s="1"/>
      <c r="G228" s="1"/>
      <c r="H228" s="1"/>
      <c r="I228" s="1"/>
      <c r="J228" s="1"/>
      <c r="K228" s="1"/>
      <c r="L228" s="1"/>
      <c r="M228" s="1"/>
      <c r="N228" s="1"/>
      <c r="P228" s="25"/>
      <c r="Q228" s="25"/>
      <c r="R228" s="25"/>
      <c r="S228" s="25"/>
      <c r="X228" s="12"/>
    </row>
    <row r="229" spans="1:35" ht="11.15" customHeight="1">
      <c r="A229" s="88" t="s">
        <v>1391</v>
      </c>
      <c r="B229" s="89"/>
      <c r="C229" s="89"/>
      <c r="D229" s="89"/>
      <c r="E229" s="89"/>
      <c r="F229" s="89"/>
      <c r="G229" s="89"/>
      <c r="H229" s="89"/>
      <c r="I229" s="11"/>
      <c r="J229" s="11"/>
      <c r="K229" s="11"/>
      <c r="L229" s="11"/>
      <c r="M229" s="25"/>
      <c r="N229" s="25"/>
      <c r="P229" s="25"/>
      <c r="Q229" s="25"/>
      <c r="R229" s="25"/>
      <c r="S229" s="25"/>
      <c r="X229" s="12"/>
    </row>
    <row r="230" spans="1:35" ht="11.15" customHeight="1">
      <c r="A230" s="88" t="s">
        <v>1392</v>
      </c>
      <c r="B230" s="89"/>
      <c r="C230" s="89"/>
      <c r="D230" s="89"/>
      <c r="E230" s="89"/>
      <c r="F230" s="89"/>
      <c r="G230" s="89"/>
      <c r="H230" s="89"/>
      <c r="I230" s="11"/>
      <c r="J230" s="11"/>
      <c r="K230" s="11"/>
      <c r="L230" s="11"/>
      <c r="M230" s="25"/>
      <c r="N230" s="25"/>
      <c r="P230" s="25"/>
      <c r="Q230" s="25"/>
      <c r="R230" s="25"/>
      <c r="S230" s="25"/>
      <c r="X230" s="12"/>
      <c r="Y230" s="21"/>
      <c r="Z230" s="19"/>
      <c r="AA230" s="19"/>
    </row>
    <row r="231" spans="1:35" ht="11.15" customHeight="1">
      <c r="A231" s="90" t="s">
        <v>1393</v>
      </c>
      <c r="B231" s="89"/>
      <c r="C231" s="89"/>
      <c r="D231" s="89"/>
      <c r="E231" s="89"/>
      <c r="F231" s="89"/>
      <c r="G231" s="89"/>
      <c r="H231" s="89"/>
      <c r="I231" s="11"/>
      <c r="J231" s="11"/>
      <c r="K231" s="11"/>
      <c r="L231" s="11"/>
      <c r="M231" s="25"/>
      <c r="N231" s="25"/>
      <c r="P231" s="25"/>
      <c r="Q231" s="25"/>
      <c r="R231" s="25"/>
      <c r="S231" s="25"/>
      <c r="X231" s="12"/>
      <c r="Y231" s="21"/>
      <c r="Z231" s="19"/>
      <c r="AA231" s="19"/>
    </row>
    <row r="232" spans="1:35" ht="11.15" customHeight="1">
      <c r="A232" s="88" t="s">
        <v>1394</v>
      </c>
      <c r="B232" s="89"/>
      <c r="C232" s="89"/>
      <c r="D232" s="89"/>
      <c r="E232" s="89"/>
      <c r="F232" s="89"/>
      <c r="G232" s="89"/>
      <c r="H232" s="89"/>
      <c r="I232" s="11"/>
      <c r="J232" s="11"/>
      <c r="K232" s="11"/>
      <c r="L232" s="11"/>
      <c r="M232" s="25"/>
      <c r="N232" s="25"/>
      <c r="P232" s="25"/>
      <c r="Q232" s="25"/>
      <c r="R232" s="25"/>
      <c r="S232" s="25"/>
      <c r="T232" s="25"/>
      <c r="X232" s="12"/>
      <c r="Y232" s="21"/>
      <c r="Z232" s="19"/>
      <c r="AA232" s="19"/>
    </row>
    <row r="233" spans="1:35" ht="11.15" customHeight="1">
      <c r="A233" s="88" t="s">
        <v>1395</v>
      </c>
      <c r="B233" s="89"/>
      <c r="C233" s="89"/>
      <c r="D233" s="89"/>
      <c r="E233" s="89"/>
      <c r="F233" s="89"/>
      <c r="G233" s="89"/>
      <c r="H233" s="89"/>
      <c r="I233" s="11"/>
      <c r="J233" s="11"/>
      <c r="K233" s="11"/>
      <c r="L233" s="11"/>
      <c r="M233" s="25"/>
      <c r="N233" s="25"/>
      <c r="P233" s="25"/>
      <c r="Q233" s="25"/>
      <c r="R233" s="25"/>
      <c r="S233" s="25"/>
      <c r="T233" s="25"/>
      <c r="X233" s="12"/>
      <c r="Y233" s="21"/>
      <c r="Z233" s="19"/>
      <c r="AA233" s="19"/>
    </row>
    <row r="234" spans="1:35" ht="11.15" customHeight="1">
      <c r="A234" s="88" t="s">
        <v>1396</v>
      </c>
      <c r="B234" s="1"/>
      <c r="C234" s="91"/>
      <c r="D234" s="1"/>
      <c r="E234" s="91"/>
      <c r="F234" s="1"/>
      <c r="G234" s="6"/>
      <c r="H234" s="5"/>
      <c r="I234" s="11"/>
      <c r="J234" s="11"/>
      <c r="K234" s="11"/>
      <c r="L234" s="11"/>
      <c r="M234" s="25"/>
      <c r="N234" s="25"/>
      <c r="P234" s="25"/>
      <c r="Q234" s="25"/>
      <c r="R234" s="25"/>
      <c r="S234" s="25"/>
      <c r="T234" s="25"/>
      <c r="Y234" s="21"/>
      <c r="Z234" s="19"/>
      <c r="AA234" s="19"/>
    </row>
    <row r="235" spans="1:35" ht="11.15" customHeight="1">
      <c r="A235" s="88" t="s">
        <v>1397</v>
      </c>
      <c r="D235" s="5"/>
      <c r="E235" s="4"/>
      <c r="F235" s="5"/>
      <c r="G235" s="6"/>
      <c r="H235" s="5"/>
      <c r="I235" s="11"/>
      <c r="J235" s="11"/>
      <c r="K235" s="11"/>
      <c r="L235" s="11"/>
      <c r="M235" s="25"/>
      <c r="N235" s="25"/>
      <c r="P235" s="11"/>
      <c r="Q235" s="25"/>
      <c r="R235" s="25"/>
      <c r="S235" s="25"/>
      <c r="T235" s="25"/>
      <c r="X235" s="12"/>
      <c r="Y235" s="21"/>
      <c r="Z235" s="19"/>
      <c r="AA235" s="19"/>
    </row>
    <row r="236" spans="1:35" ht="11.15" customHeight="1">
      <c r="A236" s="88" t="s">
        <v>1398</v>
      </c>
      <c r="D236" s="5"/>
      <c r="E236" s="4"/>
      <c r="F236" s="5"/>
      <c r="G236" s="6"/>
      <c r="H236" s="5"/>
      <c r="I236" s="11"/>
      <c r="J236" s="11"/>
      <c r="K236" s="11"/>
      <c r="L236" s="11"/>
      <c r="M236" s="25"/>
      <c r="N236" s="25"/>
      <c r="P236" s="25"/>
      <c r="Q236" s="25"/>
      <c r="R236" s="25"/>
      <c r="S236" s="25"/>
      <c r="T236" s="25"/>
      <c r="Y236" s="21"/>
      <c r="Z236" s="19"/>
      <c r="AA236" s="19"/>
    </row>
    <row r="237" spans="1:35" ht="11.15" customHeight="1">
      <c r="A237" s="88" t="s">
        <v>1399</v>
      </c>
      <c r="D237" s="5"/>
      <c r="E237" s="4"/>
      <c r="F237" s="5"/>
      <c r="G237" s="19"/>
      <c r="H237" s="11"/>
      <c r="I237" s="11"/>
      <c r="J237" s="11"/>
      <c r="K237" s="11"/>
      <c r="L237" s="11"/>
      <c r="M237" s="25"/>
      <c r="N237" s="25"/>
      <c r="P237" s="25"/>
      <c r="Q237" s="25"/>
      <c r="R237" s="25"/>
      <c r="S237" s="25"/>
      <c r="T237" s="25"/>
      <c r="X237" s="12"/>
      <c r="Y237" s="21"/>
      <c r="Z237" s="19"/>
      <c r="AA237" s="19"/>
    </row>
    <row r="238" spans="1:35" ht="11.15" customHeight="1">
      <c r="A238" s="88" t="s">
        <v>1400</v>
      </c>
      <c r="D238" s="5"/>
      <c r="E238" s="4"/>
      <c r="F238" s="5"/>
      <c r="G238" s="6"/>
      <c r="H238" s="5"/>
      <c r="I238" s="5"/>
      <c r="K238" s="5"/>
      <c r="L238" s="5"/>
      <c r="M238" s="25"/>
      <c r="N238" s="25"/>
      <c r="P238" s="25"/>
      <c r="Q238" s="25"/>
      <c r="R238" s="25"/>
      <c r="S238" s="25"/>
      <c r="T238" s="25"/>
      <c r="X238" s="12"/>
      <c r="Y238" s="21"/>
      <c r="Z238" s="19"/>
      <c r="AA238" s="19"/>
      <c r="AC238" s="20"/>
      <c r="AD238" s="19"/>
    </row>
    <row r="239" spans="1:35" ht="11.15" customHeight="1">
      <c r="A239" s="88" t="s">
        <v>1401</v>
      </c>
      <c r="D239" s="5"/>
      <c r="E239" s="4"/>
      <c r="F239" s="5"/>
      <c r="G239" s="6"/>
      <c r="H239" s="5"/>
      <c r="I239" s="5"/>
      <c r="K239" s="5"/>
      <c r="L239" s="5"/>
      <c r="M239" s="25"/>
      <c r="N239" s="25"/>
      <c r="P239" s="25"/>
      <c r="Q239" s="25"/>
      <c r="R239" s="25"/>
      <c r="S239" s="25"/>
      <c r="T239" s="25"/>
      <c r="Y239" s="21"/>
      <c r="Z239" s="19"/>
      <c r="AA239" s="19"/>
      <c r="AC239" s="20"/>
      <c r="AD239" s="19"/>
    </row>
    <row r="240" spans="1:35" ht="11.15" customHeight="1">
      <c r="A240" s="88" t="s">
        <v>1402</v>
      </c>
      <c r="C240" s="28"/>
      <c r="D240" s="92"/>
      <c r="E240" s="93"/>
      <c r="F240" s="12"/>
      <c r="G240" s="6"/>
      <c r="H240" s="5"/>
      <c r="I240" s="11"/>
      <c r="J240" s="11"/>
      <c r="K240" s="11"/>
      <c r="L240" s="11"/>
      <c r="M240" s="25"/>
      <c r="N240" s="25"/>
      <c r="O240" s="7"/>
      <c r="P240" s="25"/>
      <c r="Q240" s="25"/>
      <c r="R240" s="25"/>
      <c r="S240" s="25"/>
      <c r="T240" s="25"/>
      <c r="V240" s="7"/>
      <c r="W240" s="4"/>
      <c r="X240" s="12"/>
      <c r="Y240" s="21"/>
      <c r="Z240" s="19"/>
      <c r="AA240" s="19"/>
      <c r="AC240" s="20"/>
      <c r="AD240" s="19"/>
    </row>
    <row r="241" spans="1:30" ht="11.15" customHeight="1">
      <c r="A241" s="88" t="s">
        <v>1403</v>
      </c>
      <c r="C241" s="28"/>
      <c r="D241" s="13"/>
      <c r="E241" s="93"/>
      <c r="F241" s="12"/>
      <c r="G241" s="6"/>
      <c r="H241" s="5"/>
      <c r="I241" s="11"/>
      <c r="J241" s="11"/>
      <c r="K241" s="11"/>
      <c r="L241" s="11"/>
      <c r="M241" s="25"/>
      <c r="N241" s="25"/>
      <c r="O241" s="7"/>
      <c r="P241" s="25"/>
      <c r="Q241" s="25"/>
      <c r="R241" s="25"/>
      <c r="S241" s="25"/>
      <c r="T241" s="25"/>
      <c r="V241" s="7"/>
      <c r="W241" s="4"/>
      <c r="X241" s="12"/>
      <c r="Y241" s="21"/>
      <c r="Z241" s="19"/>
      <c r="AA241" s="19"/>
    </row>
    <row r="242" spans="1:30" ht="10.4" customHeight="1">
      <c r="A242" s="88" t="s">
        <v>1404</v>
      </c>
      <c r="C242" s="28"/>
      <c r="D242" s="13"/>
      <c r="E242" s="93"/>
      <c r="F242" s="12"/>
      <c r="G242" s="6"/>
      <c r="H242" s="5"/>
      <c r="I242" s="5"/>
      <c r="K242" s="5"/>
      <c r="L242" s="5"/>
      <c r="M242" s="25"/>
      <c r="N242" s="25"/>
      <c r="P242" s="25"/>
      <c r="Q242" s="338"/>
      <c r="R242" s="25"/>
      <c r="S242" s="25"/>
      <c r="T242" s="25"/>
      <c r="X242" s="12"/>
      <c r="Y242" s="21"/>
      <c r="Z242" s="19"/>
      <c r="AC242" s="20"/>
      <c r="AD242" s="19"/>
    </row>
    <row r="243" spans="1:30" ht="10.4" customHeight="1">
      <c r="A243" s="88" t="s">
        <v>1405</v>
      </c>
      <c r="C243" s="28"/>
      <c r="D243" s="13"/>
      <c r="E243" s="93"/>
      <c r="F243" s="12"/>
      <c r="G243" s="6"/>
      <c r="H243" s="5"/>
      <c r="I243" s="5"/>
      <c r="K243" s="5"/>
      <c r="L243" s="5"/>
      <c r="N243" s="7"/>
      <c r="P243" s="20"/>
      <c r="Q243" s="338"/>
      <c r="R243" s="11"/>
      <c r="S243" s="25"/>
    </row>
    <row r="244" spans="1:30" ht="10.4" customHeight="1">
      <c r="A244" s="88" t="s">
        <v>1406</v>
      </c>
      <c r="C244" s="28"/>
      <c r="D244" s="13"/>
      <c r="E244" s="93"/>
      <c r="F244" s="12"/>
      <c r="G244" s="6"/>
      <c r="H244" s="5"/>
      <c r="I244" s="5"/>
      <c r="K244" s="5"/>
      <c r="L244" s="5"/>
      <c r="N244" s="7"/>
      <c r="P244" s="22"/>
      <c r="Q244" s="338"/>
      <c r="R244" s="11"/>
      <c r="S244" s="25"/>
      <c r="T244" s="11"/>
      <c r="Y244" s="21"/>
      <c r="AB244" s="19"/>
    </row>
    <row r="245" spans="1:30" ht="10.4" customHeight="1">
      <c r="A245" s="1" t="s">
        <v>1407</v>
      </c>
      <c r="C245" s="28"/>
      <c r="D245" s="13"/>
      <c r="E245" s="93"/>
      <c r="F245" s="12"/>
      <c r="G245" s="6"/>
      <c r="H245" s="5"/>
      <c r="I245" s="5"/>
      <c r="K245" s="5"/>
      <c r="L245" s="5"/>
      <c r="N245" s="7"/>
      <c r="P245" s="22"/>
      <c r="Q245" s="11"/>
      <c r="R245" s="11"/>
      <c r="S245" s="11"/>
      <c r="T245" s="11"/>
    </row>
    <row r="246" spans="1:30" ht="10.4" customHeight="1">
      <c r="A246" s="88" t="s">
        <v>1408</v>
      </c>
      <c r="C246" s="28"/>
      <c r="D246" s="13"/>
      <c r="E246" s="93"/>
      <c r="F246" s="12"/>
      <c r="G246" s="6"/>
      <c r="H246" s="5"/>
      <c r="I246" s="5"/>
      <c r="K246" s="5"/>
      <c r="L246" s="5"/>
      <c r="N246" s="7"/>
      <c r="P246" s="26"/>
      <c r="Q246" s="26"/>
      <c r="R246" s="26"/>
    </row>
    <row r="247" spans="1:30" ht="10.4" customHeight="1">
      <c r="A247" s="88" t="s">
        <v>1409</v>
      </c>
      <c r="C247" s="28"/>
      <c r="D247" s="13"/>
      <c r="E247" s="93"/>
      <c r="F247" s="12"/>
      <c r="G247" s="6"/>
      <c r="H247" s="5"/>
      <c r="I247" s="5"/>
      <c r="K247" s="5"/>
      <c r="L247" s="5"/>
      <c r="N247" s="7"/>
      <c r="O247" s="4"/>
      <c r="P247" s="22"/>
      <c r="U247" s="4"/>
      <c r="V247" s="4"/>
    </row>
    <row r="248" spans="1:30" ht="10.4" customHeight="1">
      <c r="A248" s="88" t="s">
        <v>1410</v>
      </c>
      <c r="O248" s="4"/>
      <c r="P248" s="94"/>
      <c r="Q248" s="94"/>
      <c r="R248" s="94"/>
      <c r="S248" s="94"/>
      <c r="T248" s="94"/>
      <c r="U248" s="94"/>
      <c r="V248" s="94"/>
      <c r="W248" s="4"/>
      <c r="X248" s="4"/>
      <c r="Y248" s="4"/>
    </row>
    <row r="249" spans="1:30" ht="11.15" customHeight="1">
      <c r="A249" s="1" t="s">
        <v>1804</v>
      </c>
      <c r="C249" s="28"/>
      <c r="D249" s="28"/>
      <c r="E249" s="13"/>
      <c r="F249" s="93"/>
      <c r="G249" s="93"/>
      <c r="H249" s="93"/>
      <c r="I249" s="93"/>
      <c r="J249" s="12"/>
      <c r="N249" s="5"/>
      <c r="O249" s="4"/>
      <c r="P249" s="11"/>
      <c r="Q249" s="11"/>
      <c r="R249" s="11"/>
      <c r="S249" s="11"/>
      <c r="T249" s="11"/>
      <c r="U249" s="11"/>
      <c r="V249" s="11"/>
      <c r="W249" s="4"/>
      <c r="X249" s="4"/>
      <c r="Y249" s="4"/>
      <c r="Z249" s="19"/>
      <c r="AA249" s="19"/>
      <c r="AB249" s="19"/>
      <c r="AD249" s="4"/>
    </row>
    <row r="250" spans="1:30" ht="11.15" customHeight="1">
      <c r="C250" s="28"/>
      <c r="D250" s="28"/>
      <c r="E250" s="13"/>
      <c r="F250" s="93"/>
      <c r="G250" s="93"/>
      <c r="H250" s="93"/>
      <c r="I250" s="93"/>
      <c r="J250" s="12"/>
      <c r="N250" s="5"/>
      <c r="O250" s="4"/>
      <c r="P250" s="11"/>
      <c r="Q250" s="11"/>
      <c r="R250" s="11"/>
      <c r="S250" s="11"/>
      <c r="T250" s="11"/>
      <c r="U250" s="11"/>
      <c r="V250" s="11"/>
      <c r="W250" s="4"/>
      <c r="X250" s="4"/>
      <c r="Y250" s="4"/>
      <c r="Z250" s="19"/>
      <c r="AA250" s="19"/>
      <c r="AB250" s="19"/>
      <c r="AD250" s="4"/>
    </row>
    <row r="251" spans="1:30" ht="11.15" customHeight="1">
      <c r="C251" s="28"/>
      <c r="D251" s="28"/>
      <c r="E251" s="13"/>
      <c r="F251" s="93"/>
      <c r="G251" s="93"/>
      <c r="H251" s="93"/>
      <c r="I251" s="93"/>
      <c r="J251" s="12"/>
      <c r="N251" s="5"/>
      <c r="O251" s="4"/>
      <c r="P251" s="11"/>
      <c r="Q251" s="11"/>
      <c r="R251" s="11"/>
      <c r="S251" s="11"/>
      <c r="T251" s="11"/>
      <c r="U251" s="11"/>
      <c r="V251" s="11"/>
      <c r="W251" s="4"/>
      <c r="X251" s="4"/>
      <c r="Y251" s="4"/>
      <c r="Z251" s="19"/>
      <c r="AA251" s="19"/>
      <c r="AB251" s="19"/>
      <c r="AD251" s="4"/>
    </row>
    <row r="252" spans="1:30" ht="11.15" customHeight="1">
      <c r="C252" s="28"/>
      <c r="D252" s="28"/>
      <c r="E252" s="13"/>
      <c r="F252" s="93"/>
      <c r="G252" s="93"/>
      <c r="H252" s="93"/>
      <c r="I252" s="93"/>
      <c r="J252" s="12"/>
      <c r="N252" s="5"/>
      <c r="O252" s="4"/>
      <c r="P252" s="11"/>
      <c r="Q252" s="11"/>
      <c r="R252" s="11"/>
      <c r="S252" s="11"/>
      <c r="T252" s="11"/>
      <c r="U252" s="11"/>
      <c r="V252" s="11"/>
      <c r="W252" s="4"/>
      <c r="X252" s="4"/>
      <c r="Y252" s="4"/>
      <c r="Z252" s="19"/>
      <c r="AA252" s="19"/>
      <c r="AB252" s="19"/>
      <c r="AD252" s="4"/>
    </row>
    <row r="253" spans="1:30" ht="11.15" customHeight="1">
      <c r="C253" s="28"/>
      <c r="D253" s="28"/>
      <c r="E253" s="13"/>
      <c r="F253" s="93"/>
      <c r="G253" s="93"/>
      <c r="H253" s="93"/>
      <c r="I253" s="93"/>
      <c r="J253" s="12"/>
      <c r="N253" s="5"/>
      <c r="O253" s="4"/>
      <c r="P253" s="11"/>
      <c r="Q253" s="11"/>
      <c r="R253" s="11"/>
      <c r="S253" s="11"/>
      <c r="T253" s="11"/>
      <c r="U253" s="11"/>
      <c r="V253" s="11"/>
      <c r="W253" s="4"/>
      <c r="X253" s="4"/>
      <c r="Y253" s="4"/>
      <c r="Z253" s="19"/>
      <c r="AA253" s="19"/>
      <c r="AB253" s="19"/>
      <c r="AD253" s="4"/>
    </row>
    <row r="254" spans="1:30" ht="11.15" customHeight="1">
      <c r="C254" s="28"/>
      <c r="D254" s="28"/>
      <c r="E254" s="13"/>
      <c r="F254" s="93"/>
      <c r="G254" s="93"/>
      <c r="H254" s="93"/>
      <c r="I254" s="93"/>
      <c r="J254" s="12"/>
      <c r="N254" s="5"/>
      <c r="O254" s="4"/>
      <c r="P254" s="11"/>
      <c r="Q254" s="11"/>
      <c r="R254" s="11"/>
      <c r="S254" s="11"/>
      <c r="T254" s="11"/>
      <c r="U254" s="11"/>
      <c r="V254" s="11"/>
      <c r="W254" s="4"/>
      <c r="X254" s="4"/>
      <c r="Y254" s="4"/>
      <c r="Z254" s="19"/>
      <c r="AA254" s="19"/>
      <c r="AB254" s="19"/>
      <c r="AD254" s="4"/>
    </row>
    <row r="255" spans="1:30" ht="11.15" customHeight="1">
      <c r="C255" s="28"/>
      <c r="D255" s="28"/>
      <c r="E255" s="13"/>
      <c r="F255" s="93"/>
      <c r="G255" s="93"/>
      <c r="H255" s="93"/>
      <c r="I255" s="93"/>
      <c r="J255" s="12"/>
      <c r="N255" s="5"/>
      <c r="O255" s="4"/>
      <c r="P255" s="11"/>
      <c r="Q255" s="11"/>
      <c r="R255" s="11"/>
      <c r="S255" s="11"/>
      <c r="T255" s="11"/>
      <c r="U255" s="11"/>
      <c r="V255" s="11"/>
      <c r="W255" s="4"/>
      <c r="X255" s="4"/>
      <c r="Y255" s="4"/>
      <c r="Z255" s="19"/>
      <c r="AA255" s="19"/>
      <c r="AB255" s="19"/>
      <c r="AD255" s="4"/>
    </row>
    <row r="256" spans="1:30" ht="11.15" customHeight="1">
      <c r="C256" s="28"/>
      <c r="D256" s="28"/>
      <c r="E256" s="13"/>
      <c r="F256" s="93"/>
      <c r="G256" s="93"/>
      <c r="H256" s="93"/>
      <c r="I256" s="93"/>
      <c r="J256" s="12"/>
      <c r="N256" s="5"/>
      <c r="O256" s="4"/>
      <c r="P256" s="11"/>
      <c r="Q256" s="11"/>
      <c r="R256" s="11"/>
      <c r="S256" s="11"/>
      <c r="T256" s="11"/>
      <c r="U256" s="11"/>
      <c r="V256" s="11"/>
      <c r="W256" s="4"/>
      <c r="X256" s="4"/>
      <c r="Y256" s="4"/>
      <c r="Z256" s="19"/>
      <c r="AA256" s="19"/>
      <c r="AB256" s="19"/>
      <c r="AD256" s="4"/>
    </row>
    <row r="257" spans="3:30" ht="11.15" customHeight="1">
      <c r="C257" s="28"/>
      <c r="D257" s="28"/>
      <c r="E257" s="13"/>
      <c r="F257" s="93"/>
      <c r="G257" s="93"/>
      <c r="H257" s="93"/>
      <c r="I257" s="93"/>
      <c r="J257" s="12"/>
      <c r="N257" s="5"/>
      <c r="O257" s="4"/>
      <c r="P257" s="11"/>
      <c r="Q257" s="11"/>
      <c r="R257" s="11"/>
      <c r="S257" s="11"/>
      <c r="T257" s="11"/>
      <c r="U257" s="11"/>
      <c r="V257" s="11"/>
      <c r="W257" s="4"/>
      <c r="X257" s="4"/>
      <c r="Y257" s="4"/>
      <c r="Z257" s="19"/>
      <c r="AA257" s="19"/>
      <c r="AB257" s="19"/>
      <c r="AD257" s="4"/>
    </row>
    <row r="258" spans="3:30" ht="11.15" customHeight="1">
      <c r="C258" s="28"/>
      <c r="D258" s="28"/>
      <c r="E258" s="13"/>
      <c r="F258" s="93"/>
      <c r="G258" s="93"/>
      <c r="H258" s="93"/>
      <c r="I258" s="93"/>
      <c r="J258" s="12"/>
      <c r="N258" s="5"/>
      <c r="O258" s="4"/>
      <c r="P258" s="11"/>
      <c r="Q258" s="11"/>
      <c r="R258" s="11"/>
      <c r="S258" s="11"/>
      <c r="T258" s="11"/>
      <c r="U258" s="11"/>
      <c r="V258" s="11"/>
      <c r="W258" s="4"/>
      <c r="X258" s="4"/>
      <c r="Y258" s="4"/>
      <c r="Z258" s="19"/>
      <c r="AA258" s="19"/>
      <c r="AB258" s="19"/>
      <c r="AD258" s="4"/>
    </row>
    <row r="259" spans="3:30" ht="11.15" customHeight="1">
      <c r="C259" s="28"/>
      <c r="D259" s="28"/>
      <c r="E259" s="13"/>
      <c r="F259" s="93"/>
      <c r="G259" s="93"/>
      <c r="H259" s="93"/>
      <c r="I259" s="93"/>
      <c r="J259" s="12"/>
      <c r="N259" s="5"/>
      <c r="O259" s="4"/>
      <c r="P259" s="11"/>
      <c r="Q259" s="11"/>
      <c r="R259" s="11"/>
      <c r="S259" s="11"/>
      <c r="T259" s="11"/>
      <c r="U259" s="11"/>
      <c r="V259" s="11"/>
      <c r="W259" s="4"/>
      <c r="X259" s="4"/>
      <c r="Y259" s="4"/>
      <c r="Z259" s="19"/>
      <c r="AA259" s="19"/>
      <c r="AB259" s="19"/>
      <c r="AD259" s="4"/>
    </row>
    <row r="260" spans="3:30" ht="11.15" customHeight="1">
      <c r="C260" s="28"/>
      <c r="D260" s="28"/>
      <c r="E260" s="13"/>
      <c r="F260" s="93"/>
      <c r="G260" s="93"/>
      <c r="H260" s="93"/>
      <c r="I260" s="93"/>
      <c r="J260" s="12"/>
      <c r="N260" s="5"/>
      <c r="O260" s="4"/>
      <c r="P260" s="11"/>
      <c r="Q260" s="11"/>
      <c r="R260" s="11"/>
      <c r="S260" s="11"/>
      <c r="T260" s="11"/>
      <c r="U260" s="11"/>
      <c r="V260" s="11"/>
      <c r="W260" s="4"/>
      <c r="X260" s="4"/>
      <c r="Y260" s="4"/>
      <c r="Z260" s="19"/>
      <c r="AA260" s="19"/>
      <c r="AB260" s="19"/>
      <c r="AD260" s="4"/>
    </row>
    <row r="261" spans="3:30" ht="11.15" customHeight="1">
      <c r="C261" s="28"/>
      <c r="D261" s="28"/>
      <c r="E261" s="13"/>
      <c r="F261" s="93"/>
      <c r="G261" s="93"/>
      <c r="H261" s="93"/>
      <c r="I261" s="93"/>
      <c r="J261" s="12"/>
      <c r="N261" s="5"/>
      <c r="O261" s="4"/>
      <c r="P261" s="11"/>
      <c r="Q261" s="11"/>
      <c r="R261" s="11"/>
      <c r="S261" s="11"/>
      <c r="T261" s="11"/>
      <c r="U261" s="11"/>
      <c r="V261" s="11"/>
      <c r="W261" s="4"/>
      <c r="X261" s="4"/>
      <c r="Y261" s="4"/>
      <c r="Z261" s="19"/>
      <c r="AA261" s="19"/>
      <c r="AB261" s="19"/>
      <c r="AD261" s="4"/>
    </row>
    <row r="262" spans="3:30" ht="11.15" customHeight="1">
      <c r="C262" s="28"/>
      <c r="D262" s="28"/>
      <c r="E262" s="13"/>
      <c r="F262" s="93"/>
      <c r="G262" s="93"/>
      <c r="H262" s="93"/>
      <c r="I262" s="93"/>
      <c r="J262" s="12"/>
      <c r="N262" s="5"/>
      <c r="O262" s="4"/>
      <c r="P262" s="11"/>
      <c r="Q262" s="11"/>
      <c r="R262" s="11"/>
      <c r="S262" s="11"/>
      <c r="T262" s="11"/>
      <c r="U262" s="11"/>
      <c r="V262" s="11"/>
      <c r="W262" s="4"/>
      <c r="X262" s="4"/>
      <c r="Y262" s="4"/>
      <c r="Z262" s="19"/>
      <c r="AA262" s="19"/>
      <c r="AB262" s="19"/>
      <c r="AD262" s="4"/>
    </row>
    <row r="263" spans="3:30" ht="12.25" customHeight="1">
      <c r="C263" s="28"/>
      <c r="D263" s="28"/>
      <c r="E263" s="12"/>
      <c r="F263" s="93"/>
      <c r="G263" s="93"/>
      <c r="H263" s="93"/>
      <c r="I263" s="93"/>
      <c r="J263" s="12"/>
      <c r="N263" s="5"/>
      <c r="O263" s="4"/>
      <c r="P263" s="11"/>
      <c r="Q263" s="11"/>
      <c r="R263" s="11"/>
      <c r="S263" s="11"/>
      <c r="T263" s="11"/>
      <c r="U263" s="11"/>
      <c r="V263" s="11"/>
      <c r="W263" s="4"/>
      <c r="X263" s="4"/>
      <c r="Y263" s="4"/>
      <c r="Z263" s="19"/>
      <c r="AA263" s="19"/>
      <c r="AB263" s="19"/>
      <c r="AD263" s="4"/>
    </row>
    <row r="264" spans="3:30" ht="11.15" customHeight="1">
      <c r="N264" s="5"/>
      <c r="O264" s="4"/>
      <c r="P264" s="11"/>
      <c r="Q264" s="11"/>
      <c r="R264" s="11"/>
      <c r="S264" s="11"/>
      <c r="T264" s="11"/>
      <c r="U264" s="11"/>
      <c r="V264" s="11"/>
      <c r="W264" s="4"/>
      <c r="X264" s="4"/>
      <c r="Y264" s="4"/>
      <c r="Z264" s="19"/>
      <c r="AA264" s="19"/>
      <c r="AB264" s="19"/>
      <c r="AD264" s="4"/>
    </row>
    <row r="265" spans="3:30" ht="11.15" customHeight="1">
      <c r="N265" s="5"/>
      <c r="O265" s="4"/>
      <c r="P265" s="11"/>
      <c r="Q265" s="11"/>
      <c r="R265" s="11"/>
      <c r="S265" s="11"/>
      <c r="T265" s="11"/>
      <c r="U265" s="11"/>
      <c r="V265" s="11"/>
      <c r="W265" s="4"/>
      <c r="X265" s="4"/>
      <c r="Y265" s="4"/>
      <c r="Z265" s="19"/>
      <c r="AA265" s="19"/>
      <c r="AB265" s="19"/>
      <c r="AD265" s="4"/>
    </row>
    <row r="266" spans="3:30" ht="11.15" customHeight="1">
      <c r="N266" s="5"/>
      <c r="O266" s="4"/>
      <c r="P266" s="11"/>
      <c r="Q266" s="11"/>
      <c r="R266" s="11"/>
      <c r="S266" s="11"/>
      <c r="T266" s="11"/>
      <c r="U266" s="11"/>
      <c r="V266" s="11"/>
      <c r="W266" s="4"/>
      <c r="X266" s="4"/>
      <c r="Y266" s="4"/>
      <c r="Z266" s="19"/>
      <c r="AA266" s="19"/>
      <c r="AB266" s="19"/>
      <c r="AD266" s="4"/>
    </row>
    <row r="267" spans="3:30" ht="11.15" customHeight="1">
      <c r="N267" s="5"/>
      <c r="O267" s="4"/>
      <c r="P267" s="11"/>
      <c r="Q267" s="11"/>
      <c r="R267" s="11"/>
      <c r="S267" s="11"/>
      <c r="T267" s="11"/>
      <c r="U267" s="11"/>
      <c r="V267" s="11"/>
      <c r="W267" s="4"/>
      <c r="X267" s="4"/>
      <c r="Y267" s="4"/>
      <c r="Z267" s="19"/>
      <c r="AA267" s="19"/>
      <c r="AB267" s="19"/>
      <c r="AD267" s="4"/>
    </row>
    <row r="268" spans="3:30" ht="11.15" customHeight="1">
      <c r="N268" s="5"/>
      <c r="O268" s="4"/>
      <c r="P268" s="11"/>
      <c r="Q268" s="11"/>
      <c r="R268" s="11"/>
      <c r="S268" s="11"/>
      <c r="T268" s="11"/>
      <c r="U268" s="11"/>
      <c r="V268" s="11"/>
      <c r="W268" s="4"/>
      <c r="X268" s="4"/>
      <c r="Y268" s="4"/>
      <c r="Z268" s="19"/>
      <c r="AA268" s="19"/>
      <c r="AB268" s="19"/>
      <c r="AD268" s="4"/>
    </row>
    <row r="269" spans="3:30" ht="11.15" customHeight="1">
      <c r="N269" s="5"/>
      <c r="O269" s="4"/>
      <c r="P269" s="11"/>
      <c r="Q269" s="11"/>
      <c r="R269" s="11"/>
      <c r="S269" s="11"/>
      <c r="T269" s="11"/>
      <c r="U269" s="11"/>
      <c r="V269" s="11"/>
      <c r="W269" s="4"/>
      <c r="X269" s="4"/>
      <c r="Y269" s="4"/>
      <c r="Z269" s="19"/>
      <c r="AA269" s="19"/>
      <c r="AB269" s="19"/>
      <c r="AD269" s="4"/>
    </row>
    <row r="270" spans="3:30" ht="11.15" customHeight="1">
      <c r="N270" s="5"/>
      <c r="O270" s="4"/>
      <c r="P270" s="11"/>
      <c r="Q270" s="11"/>
      <c r="R270" s="11"/>
      <c r="S270" s="11"/>
      <c r="T270" s="11"/>
      <c r="U270" s="11"/>
      <c r="V270" s="11"/>
      <c r="W270" s="4"/>
      <c r="X270" s="4"/>
      <c r="Y270" s="4"/>
      <c r="Z270" s="19"/>
      <c r="AA270" s="19"/>
      <c r="AB270" s="19"/>
      <c r="AD270" s="4"/>
    </row>
    <row r="271" spans="3:30" ht="11.15" customHeight="1">
      <c r="N271" s="5"/>
      <c r="O271" s="4"/>
      <c r="P271" s="11"/>
      <c r="Q271" s="11"/>
      <c r="R271" s="11"/>
      <c r="S271" s="11"/>
      <c r="T271" s="11"/>
      <c r="U271" s="11"/>
      <c r="V271" s="11"/>
      <c r="W271" s="4"/>
      <c r="X271" s="4"/>
      <c r="Y271" s="4"/>
      <c r="Z271" s="19"/>
      <c r="AA271" s="19"/>
      <c r="AB271" s="19"/>
      <c r="AD271" s="4"/>
    </row>
    <row r="272" spans="3:30" ht="11.15" customHeight="1">
      <c r="N272" s="5"/>
      <c r="O272" s="4"/>
      <c r="P272" s="11"/>
      <c r="Q272" s="11"/>
      <c r="R272" s="11"/>
      <c r="S272" s="11"/>
      <c r="T272" s="11"/>
      <c r="U272" s="11"/>
      <c r="V272" s="11"/>
      <c r="W272" s="4"/>
      <c r="X272" s="4"/>
      <c r="Y272" s="4"/>
      <c r="Z272" s="19"/>
      <c r="AA272" s="19"/>
      <c r="AB272" s="19"/>
      <c r="AD272" s="4"/>
    </row>
    <row r="273" spans="13:30" ht="11.15" customHeight="1">
      <c r="N273" s="5"/>
      <c r="O273" s="4"/>
      <c r="P273" s="11"/>
      <c r="Q273" s="11"/>
      <c r="R273" s="11"/>
      <c r="S273" s="11"/>
      <c r="T273" s="11"/>
      <c r="U273" s="11"/>
      <c r="V273" s="11"/>
      <c r="W273" s="4"/>
      <c r="X273" s="4"/>
      <c r="Y273" s="4"/>
      <c r="Z273" s="19"/>
      <c r="AA273" s="19"/>
      <c r="AB273" s="19"/>
      <c r="AD273" s="4"/>
    </row>
    <row r="274" spans="13:30" ht="11.15" customHeight="1">
      <c r="N274" s="5"/>
      <c r="O274" s="4"/>
      <c r="P274" s="11"/>
      <c r="Q274" s="11"/>
      <c r="R274" s="11"/>
      <c r="S274" s="11"/>
      <c r="T274" s="11"/>
      <c r="U274" s="11"/>
      <c r="V274" s="11"/>
      <c r="W274" s="4"/>
      <c r="X274" s="4"/>
      <c r="Y274" s="4"/>
      <c r="Z274" s="19"/>
      <c r="AA274" s="19"/>
      <c r="AB274" s="19"/>
      <c r="AD274" s="4"/>
    </row>
    <row r="275" spans="13:30" ht="11.15" customHeight="1">
      <c r="N275" s="5"/>
      <c r="O275" s="4"/>
      <c r="P275" s="11"/>
      <c r="Q275" s="11"/>
      <c r="R275" s="11"/>
      <c r="S275" s="11"/>
      <c r="T275" s="11"/>
      <c r="U275" s="11"/>
      <c r="V275" s="11"/>
      <c r="W275" s="4"/>
      <c r="X275" s="4"/>
      <c r="Y275" s="4"/>
      <c r="Z275" s="19"/>
      <c r="AA275" s="19"/>
      <c r="AB275" s="19"/>
      <c r="AD275" s="4"/>
    </row>
    <row r="276" spans="13:30" ht="11.15" customHeight="1">
      <c r="N276" s="5"/>
      <c r="O276" s="4"/>
      <c r="P276" s="11"/>
      <c r="Q276" s="11"/>
      <c r="R276" s="11"/>
      <c r="S276" s="11"/>
      <c r="T276" s="11"/>
      <c r="U276" s="11"/>
      <c r="V276" s="11"/>
      <c r="W276" s="4"/>
      <c r="X276" s="4"/>
      <c r="Y276" s="4"/>
      <c r="Z276" s="19"/>
      <c r="AA276" s="19"/>
      <c r="AB276" s="19"/>
      <c r="AD276" s="4"/>
    </row>
    <row r="277" spans="13:30" ht="11.15" customHeight="1">
      <c r="N277" s="5"/>
      <c r="O277" s="4"/>
      <c r="P277" s="11"/>
      <c r="Q277" s="11"/>
      <c r="R277" s="11"/>
      <c r="S277" s="11"/>
      <c r="T277" s="11"/>
      <c r="U277" s="11"/>
      <c r="V277" s="11"/>
      <c r="W277" s="4"/>
      <c r="X277" s="4"/>
      <c r="Y277" s="4"/>
      <c r="Z277" s="19"/>
      <c r="AA277" s="19"/>
      <c r="AB277" s="19"/>
      <c r="AD277" s="4"/>
    </row>
    <row r="278" spans="13:30" ht="11.15" customHeight="1">
      <c r="N278" s="5"/>
      <c r="O278" s="4"/>
      <c r="P278" s="11"/>
      <c r="Q278" s="11"/>
      <c r="R278" s="11"/>
      <c r="S278" s="11"/>
      <c r="T278" s="11"/>
      <c r="U278" s="11"/>
      <c r="V278" s="11"/>
      <c r="W278" s="4"/>
      <c r="X278" s="4"/>
      <c r="Y278" s="4"/>
      <c r="Z278" s="19"/>
      <c r="AA278" s="19"/>
      <c r="AB278" s="19"/>
      <c r="AD278" s="4"/>
    </row>
    <row r="279" spans="13:30" ht="11.15" customHeight="1">
      <c r="N279" s="5"/>
      <c r="O279" s="4"/>
      <c r="P279" s="11"/>
      <c r="Q279" s="11"/>
      <c r="R279" s="11"/>
      <c r="S279" s="11"/>
      <c r="T279" s="11"/>
      <c r="U279" s="11"/>
      <c r="V279" s="11"/>
      <c r="W279" s="4"/>
      <c r="X279" s="4"/>
      <c r="Y279" s="4"/>
      <c r="Z279" s="19"/>
      <c r="AA279" s="19"/>
      <c r="AB279" s="19"/>
      <c r="AD279" s="4"/>
    </row>
    <row r="280" spans="13:30" ht="11.15" customHeight="1">
      <c r="N280" s="5"/>
      <c r="O280" s="4"/>
      <c r="P280" s="11"/>
      <c r="Q280" s="11"/>
      <c r="R280" s="11"/>
      <c r="S280" s="11"/>
      <c r="T280" s="11"/>
      <c r="U280" s="11"/>
      <c r="V280" s="11"/>
      <c r="W280" s="4"/>
      <c r="X280" s="4"/>
      <c r="Y280" s="4"/>
      <c r="Z280" s="19"/>
      <c r="AA280" s="19"/>
      <c r="AB280" s="19"/>
      <c r="AD280" s="4"/>
    </row>
    <row r="281" spans="13:30" ht="11.15" customHeight="1">
      <c r="N281" s="5"/>
      <c r="O281" s="4"/>
      <c r="P281" s="11"/>
      <c r="Q281" s="11"/>
      <c r="R281" s="11"/>
      <c r="S281" s="11"/>
      <c r="T281" s="11"/>
      <c r="U281" s="11"/>
      <c r="V281" s="11"/>
      <c r="W281" s="4"/>
      <c r="X281" s="4"/>
      <c r="Y281" s="4"/>
      <c r="Z281" s="19"/>
      <c r="AA281" s="19"/>
      <c r="AB281" s="19"/>
      <c r="AD281" s="4"/>
    </row>
    <row r="282" spans="13:30" ht="11.15" customHeight="1">
      <c r="N282" s="5"/>
      <c r="O282" s="4"/>
      <c r="P282" s="11"/>
      <c r="Q282" s="11"/>
      <c r="R282" s="11"/>
      <c r="S282" s="11"/>
      <c r="T282" s="11"/>
      <c r="U282" s="11"/>
      <c r="V282" s="11"/>
      <c r="W282" s="4"/>
      <c r="X282" s="4"/>
      <c r="Y282" s="4"/>
      <c r="Z282" s="19"/>
      <c r="AA282" s="19"/>
      <c r="AB282" s="19"/>
      <c r="AD282" s="4"/>
    </row>
    <row r="283" spans="13:30" ht="11.15" customHeight="1">
      <c r="N283" s="5"/>
      <c r="O283" s="4"/>
      <c r="P283" s="11"/>
      <c r="Q283" s="11"/>
      <c r="R283" s="11"/>
      <c r="S283" s="11"/>
      <c r="T283" s="11"/>
      <c r="U283" s="11"/>
      <c r="V283" s="11"/>
      <c r="W283" s="4"/>
      <c r="X283" s="4"/>
      <c r="Y283" s="4"/>
      <c r="Z283" s="19"/>
      <c r="AA283" s="19"/>
      <c r="AB283" s="19"/>
      <c r="AD283" s="4"/>
    </row>
    <row r="284" spans="13:30" ht="11.15" customHeight="1">
      <c r="N284" s="5"/>
      <c r="O284" s="4"/>
      <c r="P284" s="11"/>
      <c r="Q284" s="11"/>
      <c r="R284" s="11"/>
      <c r="S284" s="11"/>
      <c r="T284" s="11"/>
      <c r="U284" s="11"/>
      <c r="V284" s="11"/>
      <c r="W284" s="4"/>
      <c r="X284" s="4"/>
      <c r="Y284" s="4"/>
      <c r="Z284" s="19"/>
      <c r="AA284" s="19"/>
      <c r="AB284" s="19"/>
      <c r="AD284" s="4"/>
    </row>
    <row r="285" spans="13:30" ht="11.15" customHeight="1">
      <c r="N285" s="5"/>
      <c r="O285" s="4"/>
      <c r="P285" s="11"/>
      <c r="Q285" s="11"/>
      <c r="R285" s="11"/>
      <c r="S285" s="11"/>
      <c r="T285" s="11"/>
      <c r="U285" s="11"/>
      <c r="V285" s="11"/>
      <c r="W285" s="4"/>
      <c r="X285" s="4"/>
      <c r="Y285" s="4"/>
      <c r="Z285" s="19"/>
      <c r="AA285" s="19"/>
      <c r="AB285" s="19"/>
      <c r="AD285" s="4"/>
    </row>
    <row r="286" spans="13:30" ht="11.15" customHeight="1">
      <c r="N286" s="5"/>
      <c r="O286" s="4"/>
      <c r="P286" s="11"/>
      <c r="Q286" s="11"/>
      <c r="R286" s="11"/>
      <c r="S286" s="11"/>
      <c r="T286" s="11"/>
      <c r="U286" s="11"/>
      <c r="V286" s="11"/>
      <c r="W286" s="4"/>
      <c r="X286" s="4"/>
      <c r="Y286" s="4"/>
      <c r="Z286" s="19"/>
      <c r="AA286" s="19"/>
      <c r="AB286" s="19"/>
      <c r="AD286" s="4"/>
    </row>
    <row r="287" spans="13:30" ht="11.15" customHeight="1">
      <c r="M287" s="23"/>
      <c r="N287" s="5"/>
      <c r="O287" s="4"/>
      <c r="P287" s="11"/>
      <c r="Q287" s="11"/>
      <c r="R287" s="11"/>
      <c r="S287" s="11"/>
      <c r="T287" s="11"/>
      <c r="U287" s="11"/>
      <c r="V287" s="11"/>
      <c r="W287" s="4"/>
      <c r="X287" s="4"/>
      <c r="Y287" s="4"/>
      <c r="Z287" s="19"/>
      <c r="AA287" s="19"/>
      <c r="AB287" s="19"/>
      <c r="AD287" s="4"/>
    </row>
    <row r="288" spans="13:30" ht="11.15" customHeight="1">
      <c r="M288" s="23"/>
      <c r="N288" s="5"/>
      <c r="O288" s="4"/>
      <c r="P288" s="11"/>
      <c r="Q288" s="11"/>
      <c r="R288" s="11"/>
      <c r="S288" s="11"/>
      <c r="T288" s="11"/>
      <c r="U288" s="11"/>
      <c r="V288" s="11"/>
      <c r="W288" s="4"/>
      <c r="X288" s="4"/>
      <c r="Y288" s="4"/>
      <c r="Z288" s="19"/>
      <c r="AA288" s="19"/>
      <c r="AB288" s="19"/>
      <c r="AD288" s="4"/>
    </row>
    <row r="289" spans="13:30" ht="11.15" customHeight="1">
      <c r="M289" s="23"/>
      <c r="N289" s="5"/>
      <c r="O289" s="4"/>
      <c r="P289" s="24"/>
      <c r="Q289" s="24"/>
      <c r="R289" s="24"/>
      <c r="S289" s="24"/>
      <c r="T289" s="24"/>
      <c r="U289" s="24"/>
      <c r="V289" s="24"/>
      <c r="W289" s="4"/>
      <c r="X289" s="4"/>
      <c r="Y289" s="4"/>
      <c r="Z289" s="24"/>
      <c r="AA289" s="24"/>
      <c r="AB289" s="24"/>
      <c r="AD289" s="4"/>
    </row>
    <row r="290" spans="13:30" ht="11.15" customHeight="1">
      <c r="N290" s="35"/>
      <c r="O290" s="4"/>
      <c r="P290" s="22"/>
      <c r="Q290" s="22"/>
      <c r="R290" s="22"/>
      <c r="S290" s="22"/>
      <c r="T290" s="22"/>
      <c r="U290" s="22"/>
      <c r="V290" s="22"/>
      <c r="W290" s="4"/>
      <c r="X290" s="4"/>
      <c r="Y290" s="4"/>
      <c r="Z290" s="22"/>
      <c r="AA290" s="22"/>
      <c r="AB290" s="22"/>
      <c r="AD290" s="4"/>
    </row>
  </sheetData>
  <autoFilter ref="A4:AI226" xr:uid="{00000000-0001-0000-0000-000000000000}"/>
  <sortState xmlns:xlrd2="http://schemas.microsoft.com/office/spreadsheetml/2017/richdata2" ref="Q244:Q261">
    <sortCondition ref="Q242"/>
  </sortState>
  <mergeCells count="1">
    <mergeCell ref="A227:P227"/>
  </mergeCells>
  <phoneticPr fontId="6" type="noConversion"/>
  <hyperlinks>
    <hyperlink ref="T113" r:id="rId1" display="https://likumi.lv/ta/id/347726" xr:uid="{6FDE1B15-90F3-48F0-8C2A-246C5AD0B212}"/>
    <hyperlink ref="T114" r:id="rId2" display="https://likumi.lv/ta/id/353529" xr:uid="{D3FB7901-B2B2-4F02-8B50-646A47CD3B90}"/>
    <hyperlink ref="T116" r:id="rId3" xr:uid="{49FCECF7-DCE4-4305-8CB3-88DAB7F52049}"/>
    <hyperlink ref="T135" r:id="rId4" xr:uid="{FF2985A4-2BA4-4E55-A970-60EE92235406}"/>
    <hyperlink ref="T137" r:id="rId5" xr:uid="{49758A6C-B0B1-480F-B454-FDE0B2571B0A}"/>
    <hyperlink ref="T136" r:id="rId6" xr:uid="{C6855F0C-9837-493C-900F-A12F9EBB32A9}"/>
    <hyperlink ref="T120" r:id="rId7" xr:uid="{1142A5A8-1527-4A83-8F44-7C117DD25BFC}"/>
    <hyperlink ref="T146" r:id="rId8" display="https://likumi.lv/ta/id/353690" xr:uid="{A5312880-4725-4D6F-BF03-B692FC14AFC1}"/>
    <hyperlink ref="T148" r:id="rId9" xr:uid="{6B063546-177F-4228-95A8-F99BCAB274F8}"/>
    <hyperlink ref="T127" r:id="rId10" xr:uid="{FA656789-F776-490F-B1D5-09DABA48F174}"/>
    <hyperlink ref="T131" r:id="rId11" xr:uid="{DABB789F-C0EE-44A4-85DF-B1A6906E9FD0}"/>
    <hyperlink ref="T142" r:id="rId12" display="Eiropas Savienības Kohēzijas politikas programmas… - Latvijas Vēstnesis" xr:uid="{85D4352C-646C-47BA-8E9A-B58FEED35DF7}"/>
    <hyperlink ref="T143" r:id="rId13" xr:uid="{BA696A2E-8C30-4B56-90C7-56367917C61F}"/>
    <hyperlink ref="T149" r:id="rId14" xr:uid="{F37EDD9A-285C-4660-B31E-B42F5D96C160}"/>
    <hyperlink ref="T151" r:id="rId15" xr:uid="{62CC3DC2-3986-42A0-A27B-AB725D8ED4AA}"/>
    <hyperlink ref="T190" r:id="rId16" xr:uid="{BDA1DEA1-9047-4BBB-B5D5-6D874AB202B7}"/>
    <hyperlink ref="T132" r:id="rId17" xr:uid="{D8F146EC-144C-4270-893D-31EB7BE8F575}"/>
    <hyperlink ref="T139" r:id="rId18" xr:uid="{8AACB0CD-6B92-4FDB-A8D0-E1F488EF6120}"/>
    <hyperlink ref="T138" r:id="rId19" xr:uid="{94ED80F3-27AE-4D14-AFF6-ED07BEDBA284}"/>
    <hyperlink ref="T140" r:id="rId20" xr:uid="{EDA8CF07-9056-4E6A-A8A0-29C71387E62C}"/>
    <hyperlink ref="T141" r:id="rId21" xr:uid="{51B14C0D-2F0B-4552-8AD9-AF9B29A01230}"/>
    <hyperlink ref="T109" r:id="rId22" display="https://likumi.lv/ta/id/357878-eiropas-savienibas-kohezijas-politikas-programmas-20212027-gadam-411-specifiska-atbalsta-merka-nodrosinat-vienlidzigu-piekluvi-veselibas-aprupei-un-stiprinat-veselibas-sistemu-tostarp-primaras-veselibas-aprupes-noturibu-4113-pasakuma-primaras-veselibas-aprupes-lomas-stiprinasana-attistot-infrastrukturu-otras-kartas-istenosanas-noteikumi" xr:uid="{635BE996-4112-4F51-BECE-8D996D3392CA}"/>
    <hyperlink ref="T108" r:id="rId23" display="Eiropas Savienības kohēzijas politikas programmas 2021.–2027. gadam 4.1.1. specifiskā atbalsta mērķa &quot;Nodrošināt vienlīdzīgu piekļuvi veselības aprūpei un stiprināt veselības sistēmu, tostarp primārās veselības aprūpes noturību&quot; 4.1.1.3. pasākuma &quot;Primārās veselības aprūpes lomas stiprināšana, attīstot infrastruktūru&quot; pirmās kārtas īstenošanas noteikumi" xr:uid="{BEED79B8-DAB7-402F-81FB-2F4814EE08E4}"/>
    <hyperlink ref="T110" r:id="rId24" display="Eiropas Savienības kohēzijas politikas programmas 2021.–2027. gadam 4.1.1. specifiskā atbalsta mērķa &quot;Nodrošināt vienlīdzīgu piekļuvi veselības aprūpei un stiprināt veselības sistēmu, tostarp primārās veselības aprūpes noturību&quot; 4.1.1.4. pasākuma &quot;Veselības aprūpes pārvaldības sistēmas stiprināšana un digitalizācija, attīstot digitālos risinājumus&quot; pirmās un otrās projektu iesniegumu atlases kārtas īstenošanas noteikumi" xr:uid="{D7B673A3-B112-43AB-96A0-E291FAE0B32C}"/>
    <hyperlink ref="T111" r:id="rId25" display="Eiropas Savienības kohēzijas politikas programmas 2021.–2027. gadam 4.1.1. specifiskā atbalsta mērķa &quot;Nodrošināt vienlīdzīgu piekļuvi veselības aprūpei un stiprināt veselības sistēmu, tostarp primārās veselības aprūpes noturību&quot; 4.1.1.4. pasākuma &quot;Veselības aprūpes pārvaldības sistēmas stiprināšana un digitalizācija, attīstot digitālos risinājumus&quot; pirmās un otrās projektu iesniegumu atlases kārtas īstenošanas noteikumi" xr:uid="{7CA8C4B4-C37C-4207-A15E-47C6CDBC4D0D}"/>
    <hyperlink ref="T112" r:id="rId26"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992CC4B7-EC45-42C7-B0DD-16E348B2F5A1}"/>
    <hyperlink ref="T103" r:id="rId27"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674FE4A1-175F-4759-9A01-CC31A87D2118}"/>
    <hyperlink ref="T107" r:id="rId28"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10212B98-9395-4C1E-82D0-7B3A1CA1F4EA}"/>
    <hyperlink ref="T117" r:id="rId29"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5. pasākuma &quot;Piesaistīt un noturēt ārstniecības personas darbam valsts apmaksāto veselības aprūpes pakalpojumu sektorā, īpaši stacionāros&quot; īstenošanas noteikumi" xr:uid="{4B0287DF-7746-4290-A393-482A201B6A6B}"/>
    <hyperlink ref="T118" r:id="rId30"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6. pasākuma &quot;Uzlabot izglītības iespējas ārstniecības personām, t. sk. uzlabojot tālākizglītības pieejamību&quot; īstenošanas noteikumi" xr:uid="{130B5136-DCD4-4D23-9063-966777FE2D27}"/>
    <hyperlink ref="T119" r:id="rId31"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7. pasākuma &quot;Pilnveidot pacientu drošību un aprūpes kvalitāti&quot; īstenošanas noteikumi" xr:uid="{CA82375B-8AEE-490B-B09C-CA5C6BD2F2EF}"/>
    <hyperlink ref="T106" r:id="rId32"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ceturtās kārtas īstenošanas noteikumi" xr:uid="{54236BAE-E77F-4718-BD6B-5AE3CBDD6E1C}"/>
    <hyperlink ref="T105" r:id="rId33"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trešās kārtas īstenošanas noteikumi" xr:uid="{EE33405A-6220-4386-A742-8F23CD4F6064}"/>
    <hyperlink ref="T104" r:id="rId34"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otrās kārtas īstenošanas noteikumi" xr:uid="{320D3F5A-652F-4AC3-9F61-441E8DC946CA}"/>
    <hyperlink ref="T115" r:id="rId35" xr:uid="{4010249C-852A-4C99-A2A2-95E3260CD6E3}"/>
    <hyperlink ref="T124" r:id="rId36" xr:uid="{D17D95CB-4CAF-43C5-8913-551C10E6763A}"/>
    <hyperlink ref="T125" r:id="rId37" xr:uid="{3060DDE9-B67E-479F-AD46-F9717E810AF1}"/>
    <hyperlink ref="T128:T130" r:id="rId38" display="18.06.2024. MKN Nr.388" xr:uid="{9DC8871A-0B5D-49F0-AFEE-7E32C92550C9}"/>
    <hyperlink ref="T133:T134" r:id="rId39" display="07.01.2025. MKN Nr.19" xr:uid="{F544ACED-8377-4FDA-B819-AF69680CCBFA}"/>
    <hyperlink ref="T95" r:id="rId40" display="26.03.2024. MKN Nr. 199" xr:uid="{73620440-9A46-40E0-9100-947581C6B44B}"/>
    <hyperlink ref="T5" r:id="rId41" xr:uid="{884747B1-0A5A-4B5F-8291-75A3ECD8421C}"/>
    <hyperlink ref="T6" r:id="rId42" xr:uid="{FBA2B968-E6B0-435E-9D79-EC3861A95C90}"/>
    <hyperlink ref="T7" r:id="rId43" xr:uid="{986F3A5A-B4F4-49FF-A9A0-6BFE9FDB33FB}"/>
    <hyperlink ref="T8" r:id="rId44" xr:uid="{5F04EF22-1C39-4C89-8DF7-B0F6FBB6036E}"/>
    <hyperlink ref="T19" r:id="rId45" xr:uid="{27BAA41B-BDB2-441C-9404-92A325D0F8D4}"/>
    <hyperlink ref="T22" r:id="rId46" xr:uid="{D8556B07-4F7A-446E-AD0C-40A42CD344DA}"/>
    <hyperlink ref="T13" r:id="rId47" xr:uid="{DC835B78-E6B7-43EA-A935-6976DD2085C4}"/>
    <hyperlink ref="T18" r:id="rId48" xr:uid="{FA7EA06A-C6A5-47FB-B086-7E2479978046}"/>
    <hyperlink ref="T17" r:id="rId49" xr:uid="{59A27E3A-F7B2-48B4-8396-8BC96B141C56}"/>
    <hyperlink ref="T9" r:id="rId50" xr:uid="{2A89CD43-69E7-4F85-935F-4E3F1ABF4467}"/>
    <hyperlink ref="T10" r:id="rId51" xr:uid="{0B3DEC75-14AA-4A2A-8355-87AA3AF283B2}"/>
    <hyperlink ref="T11" r:id="rId52" xr:uid="{8B67D15A-E186-4422-9E1B-F4C28BF94118}"/>
    <hyperlink ref="T12" r:id="rId53" display="24-TA-3298; Vēl nav MKN" xr:uid="{9CDE844F-35DB-4B66-9218-6F50EFDF4E2D}"/>
    <hyperlink ref="T78" r:id="rId54" xr:uid="{99D3483A-326F-4169-91E3-E1E31CF4D7B2}"/>
    <hyperlink ref="T79:T80" r:id="rId55" display="19.11.2024. Nr. 726" xr:uid="{68C8C175-EE5B-4B34-A089-377FB3CA0350}"/>
    <hyperlink ref="T14" r:id="rId56" xr:uid="{6BB5F583-0349-4C0D-884E-C4B8CB097296}"/>
    <hyperlink ref="T81" r:id="rId57" xr:uid="{6F07B681-2CD3-4EA1-8742-A120C9AFED45}"/>
    <hyperlink ref="T198" r:id="rId58" xr:uid="{962389C5-1988-47B7-BFA9-2101B3D4DE9D}"/>
    <hyperlink ref="T49" r:id="rId59" xr:uid="{323CFDAF-60C8-42DA-AEEB-C8CD222EEF37}"/>
    <hyperlink ref="T15" r:id="rId60" xr:uid="{EE0EBE03-C76C-41A0-8078-64EB9578FE1E}"/>
    <hyperlink ref="T199:T200" r:id="rId61" display="16.01.2024. MKN Nr.55" xr:uid="{42B8AE30-AD11-4784-8F5E-25C9D327CC16}"/>
    <hyperlink ref="T23" r:id="rId62" xr:uid="{C784BB5E-0789-4192-97CB-3F2E0CD0A76C}"/>
    <hyperlink ref="T24" r:id="rId63" xr:uid="{E3626694-004F-4FB2-BB10-DC8BDFF8891D}"/>
    <hyperlink ref="T201" r:id="rId64" xr:uid="{843F8A7D-3EBF-4862-BA4B-F5F7D5D476F0}"/>
    <hyperlink ref="T52" r:id="rId65" xr:uid="{D8AA1452-F144-41A5-A11B-D05EBA1B9C10}"/>
    <hyperlink ref="T51" r:id="rId66" xr:uid="{439C6BC4-C61C-4DA4-B0AE-C1695667FE88}"/>
    <hyperlink ref="T203" r:id="rId67" xr:uid="{921301C9-E94B-434B-8244-2F1344A093DA}"/>
    <hyperlink ref="T202" r:id="rId68" xr:uid="{15951D8E-D148-4972-80DA-D00B1B8F3A14}"/>
    <hyperlink ref="T53" r:id="rId69" xr:uid="{71F5E60E-F2B1-42BF-8E87-9B45368FD244}"/>
    <hyperlink ref="T83" r:id="rId70" xr:uid="{64386482-A1AB-4501-B21D-407769B4A915}"/>
    <hyperlink ref="T84" r:id="rId71" xr:uid="{5906CF9E-E082-49A8-890F-446B07B1018F}"/>
    <hyperlink ref="T204" r:id="rId72" xr:uid="{FA0891D0-2A04-4909-9037-93B8F2CAB88E}"/>
    <hyperlink ref="T205" r:id="rId73" xr:uid="{EC26E2DE-88F5-4E8A-B248-91087F45843A}"/>
    <hyperlink ref="T55" r:id="rId74" xr:uid="{00C3EB85-E0D0-4440-B7E9-FB21A01647E0}"/>
    <hyperlink ref="T90" r:id="rId75" xr:uid="{5377511E-B6A4-4FFD-8D55-A3041FC58D88}"/>
    <hyperlink ref="T91" r:id="rId76" xr:uid="{45B925F7-9053-4A7B-9CCB-BEB3FD653AEC}"/>
    <hyperlink ref="T57" r:id="rId77" xr:uid="{1AAFE243-F533-47F4-9256-F4201BEDB77A}"/>
    <hyperlink ref="T92" r:id="rId78" xr:uid="{4ED53B40-DED5-42F0-8346-9B2A959EC6A2}"/>
    <hyperlink ref="T206" r:id="rId79" location="p11.1&amp;pd=1" xr:uid="{F0F74E23-D3F6-4F4B-B278-D5E56B28921A}"/>
    <hyperlink ref="T94" r:id="rId80" xr:uid="{C75D3EE2-4D97-4DA5-8F13-83A789E92237}"/>
    <hyperlink ref="T207" r:id="rId81" xr:uid="{93A81783-29A3-406B-9537-445060A06583}"/>
    <hyperlink ref="T59" r:id="rId82" xr:uid="{140DC488-F17F-4D93-8CEC-47A8088AB64A}"/>
    <hyperlink ref="T60" r:id="rId83" xr:uid="{27A3FEA3-6C23-4F6B-A89E-8E345F12388A}"/>
    <hyperlink ref="T61" r:id="rId84" xr:uid="{7AC62AD0-5566-43CF-8410-11D5FA5343D7}"/>
    <hyperlink ref="T86" r:id="rId85" xr:uid="{DF07D454-CA05-4506-AEA9-75CC6FD6C54A}"/>
    <hyperlink ref="T209" r:id="rId86" xr:uid="{5FE6A0CB-53F7-4A93-8355-D62142A71FF7}"/>
    <hyperlink ref="T159" r:id="rId87" xr:uid="{F5F3C191-C239-4A21-ABAB-86A0FBDC48A3}"/>
    <hyperlink ref="T160" r:id="rId88" xr:uid="{6E075D4E-A033-4404-9F04-AEED677FA455}"/>
    <hyperlink ref="T161" r:id="rId89" xr:uid="{BE614135-1C26-453D-8F7E-4D84302C208C}"/>
    <hyperlink ref="T162" r:id="rId90" xr:uid="{1CBC962E-34B2-4D0B-A17D-7804E7050442}"/>
    <hyperlink ref="T163" r:id="rId91" xr:uid="{6CACBFF7-E391-4139-B37A-BC34B0C74D55}"/>
    <hyperlink ref="T164" r:id="rId92" xr:uid="{BCC9384E-59D8-4901-98BF-04A98C22884B}"/>
    <hyperlink ref="T168" r:id="rId93" xr:uid="{A2FA2F84-204F-46B5-8B4A-59266560F162}"/>
    <hyperlink ref="T169" r:id="rId94" xr:uid="{4C4E2779-7865-41BA-B094-429CEA25161B}"/>
    <hyperlink ref="T170" r:id="rId95" display="26.09.2023." xr:uid="{84AD0632-D2F9-464F-A30C-579CA2CD7012}"/>
    <hyperlink ref="T171" r:id="rId96" xr:uid="{A83C622C-9EF8-4725-99B6-A74B9ACF7810}"/>
    <hyperlink ref="T172" r:id="rId97" xr:uid="{3E5CEF12-4403-46A4-9A3C-86A756CB38AD}"/>
    <hyperlink ref="T173" r:id="rId98" xr:uid="{55243069-B6F0-43E1-A5C0-0683558C1515}"/>
    <hyperlink ref="T174" r:id="rId99" xr:uid="{2557EDE1-4225-4482-A09D-76C5A17FF35B}"/>
    <hyperlink ref="T183" r:id="rId100" xr:uid="{44058464-C765-4B49-8FDD-EBC53EB4131B}"/>
    <hyperlink ref="T157" r:id="rId101" xr:uid="{95080C53-8548-48A2-B5E2-D12F57641AD1}"/>
    <hyperlink ref="T167" r:id="rId102" xr:uid="{6BAF83BC-A0E9-4AB9-8050-DEB835E63FED}"/>
    <hyperlink ref="T166" r:id="rId103" xr:uid="{5D20A87A-9271-4097-A4E2-B03F981D120F}"/>
    <hyperlink ref="T48" r:id="rId104" display="07.01.2025 Nr. 21 ; papildus skatīt kopīgos FI MKN Nr. 510" xr:uid="{C91D667B-746F-4686-9539-49BB84E5C222}"/>
    <hyperlink ref="T214" r:id="rId105" xr:uid="{034A2437-5BF2-4459-89AC-EE8766C885B2}"/>
    <hyperlink ref="T215" r:id="rId106" xr:uid="{ADB34470-B3F8-4EA7-A364-EFBEEC934D9A}"/>
    <hyperlink ref="T216" r:id="rId107" xr:uid="{70AEAF50-2662-47CF-AF36-2F8DBE372BA7}"/>
    <hyperlink ref="T47" r:id="rId108" xr:uid="{30590755-29DC-4842-81FF-073F028BD145}"/>
    <hyperlink ref="T217" r:id="rId109" xr:uid="{E67D27D5-7BA8-489D-9F5D-C1A0E08E6DD5}"/>
    <hyperlink ref="T62" r:id="rId110" xr:uid="{D9A71371-3028-47F4-A990-425A784EA3E7}"/>
    <hyperlink ref="T63" r:id="rId111" xr:uid="{BB9E7AD3-97A5-4668-9865-DCE8C4165F8C}"/>
    <hyperlink ref="T64" r:id="rId112" xr:uid="{6566906B-1174-4372-979D-DC69B225CC21}"/>
    <hyperlink ref="T65" r:id="rId113" xr:uid="{D3066553-54B3-4C67-8DBA-E1568054555C}"/>
    <hyperlink ref="T219" r:id="rId114" xr:uid="{7A10C059-807D-4821-9161-85A8D8E7635B}"/>
    <hyperlink ref="T153" r:id="rId115" xr:uid="{CBE8E345-D405-4569-8C39-12EB2F14D26E}"/>
    <hyperlink ref="T156" r:id="rId116" xr:uid="{507DEE9C-62B4-4CC6-B6A8-96AFC072E533}"/>
    <hyperlink ref="T220" r:id="rId117" xr:uid="{A26FD857-7E42-49A3-BBAD-C7ACEC06C3C8}"/>
    <hyperlink ref="T221" r:id="rId118" xr:uid="{BE592E86-19F0-40F9-A744-8D626115AF8B}"/>
    <hyperlink ref="T38" r:id="rId119" display="11.03.2025 Nr. 155" xr:uid="{0242447D-630D-4DD7-A893-EB46A58D676B}"/>
    <hyperlink ref="T67" r:id="rId120" xr:uid="{76154853-AC6C-4547-B486-0A7798660C4F}"/>
    <hyperlink ref="T68" r:id="rId121" xr:uid="{FAE15FFB-3779-4069-9791-3C5557EEF8AF}"/>
    <hyperlink ref="T66" r:id="rId122" xr:uid="{5D4484FF-20EC-4226-B0DD-16BDFFD97A5D}"/>
    <hyperlink ref="T39" r:id="rId123" xr:uid="{0F45CC66-EFC4-4772-ADE0-C8AE80E3744C}"/>
    <hyperlink ref="T40" r:id="rId124" display="07.11.2025. Nr. 20" xr:uid="{CEE52DF0-9F2D-48AC-9C24-2324F43F1C14}"/>
    <hyperlink ref="T182" r:id="rId125" xr:uid="{67FE4CCE-0F89-42D4-B5EC-D5E31DC14A69}"/>
    <hyperlink ref="T41" r:id="rId126" xr:uid="{9D0A7AE3-CB0D-461C-A9CD-B51ADF82B5DC}"/>
    <hyperlink ref="T175" r:id="rId127" xr:uid="{57903AC4-9BA0-4EEE-A775-2A7E71D902B7}"/>
    <hyperlink ref="T176" r:id="rId128" xr:uid="{81A7A2C7-2F64-4498-B3C2-DB47E08BAB19}"/>
    <hyperlink ref="T178" r:id="rId129" xr:uid="{A9B87712-B49D-4EA5-ACFD-7848005D828D}"/>
    <hyperlink ref="T179" r:id="rId130" xr:uid="{494379AB-49DD-42BD-ABD6-FC807DF9354D}"/>
    <hyperlink ref="T180" r:id="rId131" xr:uid="{04F7FA9F-15DA-4340-BE38-F96EC00B191F}"/>
    <hyperlink ref="T181" r:id="rId132" xr:uid="{249F52FD-D2CD-4709-947F-6A590C68D2E2}"/>
    <hyperlink ref="T184" r:id="rId133" xr:uid="{6FFD5E51-DF0D-4764-8F06-61D3578C8583}"/>
    <hyperlink ref="T185" r:id="rId134" xr:uid="{7E43EB0A-6690-45DF-AFC1-F4E236DFBAE0}"/>
    <hyperlink ref="T186" r:id="rId135" xr:uid="{70F1F13D-3386-49A3-878F-4ED9F78EB43D}"/>
    <hyperlink ref="T187" r:id="rId136" xr:uid="{BB69EB89-BED8-4211-856F-C7391AEEDCA8}"/>
    <hyperlink ref="T188" r:id="rId137" xr:uid="{7B7B6B94-B5C1-4709-8F8C-096515347E30}"/>
    <hyperlink ref="T189" r:id="rId138" xr:uid="{EAC105B6-9FB6-4E49-85D5-2228C684463C}"/>
    <hyperlink ref="T191" r:id="rId139" xr:uid="{B63CB81B-C484-485E-A5A0-B6A92AD8B35F}"/>
    <hyperlink ref="T193" r:id="rId140" xr:uid="{4F9C17DA-1DCB-4B9D-AB75-305038F366EA}"/>
    <hyperlink ref="T194" r:id="rId141" xr:uid="{83A04371-B84A-4894-AE13-113B6B32ED56}"/>
    <hyperlink ref="T195" r:id="rId142" xr:uid="{380D7174-6C27-4274-80CA-0DE1256EF241}"/>
    <hyperlink ref="T197" r:id="rId143" xr:uid="{AAF106FD-8A01-466D-84E1-77CA581A83C2}"/>
    <hyperlink ref="T192" r:id="rId144" xr:uid="{A33C9F35-D592-480F-B044-561C8A9C1C6F}"/>
    <hyperlink ref="T46" r:id="rId145" xr:uid="{FDA96921-8FAF-4470-968C-DA111847D94D}"/>
    <hyperlink ref="T42" r:id="rId146" xr:uid="{0F1457CF-7542-409E-90E6-5B45664D4226}"/>
    <hyperlink ref="T154" r:id="rId147" display="MKN" xr:uid="{B62E243C-135B-4259-A8F3-8A3669B8D189}"/>
    <hyperlink ref="T155" r:id="rId148" display="MKN" xr:uid="{CE25529D-D59A-455E-8E0A-6ACC0EBA4F9B}"/>
    <hyperlink ref="T85" r:id="rId149" xr:uid="{E9056DAC-E9F0-4D96-BE57-4A16D2F4ACA4}"/>
    <hyperlink ref="T43" r:id="rId150" xr:uid="{8BFCE114-B461-49EC-9F1C-1B5BAE443EB1}"/>
    <hyperlink ref="T72" r:id="rId151" xr:uid="{3B5B9C28-B84B-496B-8BC5-C28C23563AAB}"/>
    <hyperlink ref="T73" r:id="rId152" xr:uid="{B985E36A-E4C5-4CB8-B41B-259DDF1A3CA7}"/>
    <hyperlink ref="T74" r:id="rId153" xr:uid="{58AE122C-54C3-4AC6-85BE-AAC45381940D}"/>
    <hyperlink ref="T75" r:id="rId154" xr:uid="{2755A892-C518-4EC7-B49F-7EB600C0B04E}"/>
    <hyperlink ref="T76" r:id="rId155" xr:uid="{D6101240-2DC4-4DAD-9CC1-AED082EE7623}"/>
    <hyperlink ref="T70" r:id="rId156" xr:uid="{DBB14554-E3C1-43F5-AAEC-A73926660BF5}"/>
    <hyperlink ref="T71" r:id="rId157" xr:uid="{53D3A7F9-F85C-4131-8841-A2F2D890F6ED}"/>
    <hyperlink ref="T69" r:id="rId158" xr:uid="{F99C66AE-6738-4994-B599-B80C5ABD920D}"/>
    <hyperlink ref="T77" r:id="rId159" xr:uid="{2568366E-69F5-43F0-96FD-ACB3F49192FF}"/>
    <hyperlink ref="T16" r:id="rId160" xr:uid="{84165CD7-0699-40DC-BE3B-EEA4EDEC30E6}"/>
    <hyperlink ref="T29" r:id="rId161" display="22.08.2023" xr:uid="{B1D6BDC4-729E-4FFE-A5D3-01EE7ABD0699}"/>
    <hyperlink ref="T30" r:id="rId162" display="22.08.2023" xr:uid="{DB3D17BB-65E1-464B-A018-F46889BE8458}"/>
    <hyperlink ref="T31" r:id="rId163" display="04.06.2024" xr:uid="{25E4E5B2-E57C-4EA7-987E-7EEB1C59C23F}"/>
    <hyperlink ref="T32" r:id="rId164" display="26.09.2023" xr:uid="{4DB91024-7BA6-4532-946B-9DE6D5FABE6F}"/>
    <hyperlink ref="T33" r:id="rId165" display="21.05.2024" xr:uid="{4E48594E-30AF-4505-9313-ABDC83A7A2FA}"/>
    <hyperlink ref="T122" r:id="rId166" display="https://likumi.lv/ta/id/359965-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2pasakuma-izveidot-asistivo-tehnologiju-izglitibas-programmu-apguvei-apmainas-sistemu-istenosanas-noteikumi" xr:uid="{2F49A774-F4B3-4C9E-91C3-57F845987AEA}"/>
    <hyperlink ref="T21" r:id="rId167" xr:uid="{DB73587F-A47F-4287-BB8D-B5AC865656F7}"/>
    <hyperlink ref="T20" r:id="rId168" xr:uid="{51843B12-44DA-4EE1-B6F8-C027B0802D15}"/>
    <hyperlink ref="T27" r:id="rId169" xr:uid="{1883F2FD-C734-450E-A62B-950AE19BC6DA}"/>
    <hyperlink ref="T25" r:id="rId170" xr:uid="{E3815845-473D-45D5-B48F-7408995F9643}"/>
    <hyperlink ref="T28" r:id="rId171" display="09.01.2024" xr:uid="{D3031F02-4731-49EB-B269-58E1DF7E27BD}"/>
    <hyperlink ref="T26" r:id="rId172" display="19.09.2023" xr:uid="{075AF4E0-5469-4723-A5E5-5F85B04069EA}"/>
    <hyperlink ref="T144" r:id="rId173" display="27.05.22025. MKN Nr.315" xr:uid="{7F337385-68AA-47C4-8412-F67808367327}"/>
    <hyperlink ref="T145" r:id="rId174" display="27.05.22025. MKN Nr.315" xr:uid="{1703EBCC-F83D-4D2E-9416-573096696D0A}"/>
    <hyperlink ref="T150" r:id="rId175" xr:uid="{4C7CBA5A-DF41-4644-8B4C-8F8CA0048EA2}"/>
    <hyperlink ref="T152" r:id="rId176" xr:uid="{D5BC941D-4954-49FF-A48B-FB30F7676FC7}"/>
    <hyperlink ref="T222" r:id="rId177" xr:uid="{0F75D866-1B8C-4183-80AC-285C410589D3}"/>
    <hyperlink ref="T158" r:id="rId178" xr:uid="{ED70B4B6-1B55-44AA-9DD0-9AB8D2E0BDF5}"/>
    <hyperlink ref="T165" r:id="rId179" xr:uid="{7A72B9CE-58D2-48FC-94E2-3ADDAFD78225}"/>
    <hyperlink ref="T89" r:id="rId180" xr:uid="{28671119-7072-4616-B673-2E7A887B9DB9}"/>
    <hyperlink ref="T93" r:id="rId181" xr:uid="{B04171CE-C603-4698-80F3-67D57BA1552F}"/>
    <hyperlink ref="T98" r:id="rId182" xr:uid="{6C14975F-7F07-4FCB-B4ED-0BA42E180888}"/>
    <hyperlink ref="T97" r:id="rId183" xr:uid="{95913DA6-EA55-4B60-A6A9-D742C56B7A7A}"/>
    <hyperlink ref="T96" r:id="rId184" xr:uid="{596D71F0-B44A-47CE-907D-FACC7C5D3E32}"/>
    <hyperlink ref="T101" r:id="rId185" xr:uid="{8955ABB4-A015-4D79-B88E-120C63EEEF97}"/>
    <hyperlink ref="T102" r:id="rId186" xr:uid="{BBF76E8E-6A04-4F16-915F-E89FD3E3A0D4}"/>
    <hyperlink ref="T123" r:id="rId187" display="https://likumi.lv/ta/id/3473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3-pasakuma-infrastrukturas-un-macibu-vides-pilnveide-efektivas-kvalitativas-un-musdienigas-izglitibas-istenosanai-specialas-izglitibas-iestades-istenosanas-noteikumi" xr:uid="{09CE2A03-2430-4870-B7AB-91CAE41E57F4}"/>
    <hyperlink ref="T126" r:id="rId188" display="https://likumi.lv/ta/id/365219-eiropas-savienibas-kohezijas-politikas-programmas-2021-2027-gadam-4-2-1-specifiska-atbalsta-merka-uzlabot-vienlidzigu" xr:uid="{A53B2D3A-E6A8-49E1-B7E2-2F3A5EDD1A16}"/>
    <hyperlink ref="T121" r:id="rId189" display="10.03.2026. MKN Nr.128" xr:uid="{0A86DAF6-3800-489E-BA3A-9FDCD3835869}"/>
    <hyperlink ref="T147" r:id="rId190" xr:uid="{18BDFAAD-8746-4CAD-99D7-9478FD4684FC}"/>
    <hyperlink ref="T177" r:id="rId191" xr:uid="{595114A3-7AB7-457D-A3CC-0817E4944447}"/>
    <hyperlink ref="T36" r:id="rId192" xr:uid="{A12A618D-5D9B-4231-B760-6D00D01E15CC}"/>
    <hyperlink ref="T37" r:id="rId193" xr:uid="{65A62993-00B5-4A60-8B4D-87BBE5DC23F0}"/>
    <hyperlink ref="T44" r:id="rId194" xr:uid="{14A218D4-EDCC-4793-8A0D-958EDE66267F}"/>
    <hyperlink ref="T50" r:id="rId195" xr:uid="{373C887D-AE59-43EE-B226-16096EF51702}"/>
    <hyperlink ref="T54" r:id="rId196" xr:uid="{B00892A3-CC9C-4091-8C71-F935A721E03B}"/>
    <hyperlink ref="T56" r:id="rId197" xr:uid="{28C43E00-8D6B-461D-9BBB-56D1269B9B9E}"/>
    <hyperlink ref="T58" r:id="rId198" xr:uid="{4D20A89F-B80E-424F-AB22-5D55A7E5C926}"/>
    <hyperlink ref="T34" r:id="rId199" xr:uid="{68F80EE4-D30B-4039-9851-F8117D32F61B}"/>
    <hyperlink ref="T35" r:id="rId200" xr:uid="{CC6B6E07-290D-4924-983E-E68CC09E55EF}"/>
    <hyperlink ref="T218" r:id="rId201" xr:uid="{3C461948-F7AC-4A4E-9626-6737CEA33BD3}"/>
    <hyperlink ref="T208" r:id="rId202" xr:uid="{7AF4C39B-709F-40F3-8D4D-7EA97CBA625F}"/>
    <hyperlink ref="T211" r:id="rId203" xr:uid="{9EE694D7-8A43-42DF-B5AC-C96B305828AB}"/>
    <hyperlink ref="T212" r:id="rId204" xr:uid="{4EE6E6F2-E528-4BB1-B749-6B873FC2227B}"/>
    <hyperlink ref="T213" r:id="rId205" xr:uid="{84876B8C-4820-4FE6-B865-E8A7EC91CC9D}"/>
    <hyperlink ref="T210" r:id="rId206" display="05.06.2025. MKN Nr.394" xr:uid="{60823A48-4E9B-4941-B922-772D6B2C1364}"/>
    <hyperlink ref="T88" r:id="rId207" xr:uid="{6013BE9E-2DC4-4886-9CCE-913C07A44002}"/>
    <hyperlink ref="T87" r:id="rId208" xr:uid="{EA298139-334B-48EC-86BB-60CE1027ACA2}"/>
    <hyperlink ref="T100" r:id="rId209" xr:uid="{0B632CC1-651F-4417-B502-924FB1F1FEC1}"/>
    <hyperlink ref="T99" r:id="rId210" xr:uid="{71D902AF-ADF2-4B42-869C-7500ECD9A993}"/>
    <hyperlink ref="T223" r:id="rId211" xr:uid="{A2683C91-09E4-43A5-945C-B8CDD8253B74}"/>
  </hyperlinks>
  <pageMargins left="0.23622047244094491" right="0.23622047244094491" top="0.74803149606299213" bottom="0.74803149606299213" header="0.31496062992125984" footer="0.31496062992125984"/>
  <pageSetup paperSize="8" scale="29" orientation="landscape" r:id="rId212"/>
  <headerFooter>
    <oddFooter>Page &amp;P</oddFooter>
  </headerFooter>
  <ignoredErrors>
    <ignoredError sqref="S77 S112 S135 S151 S159 S162:S164 S172 S187 S217 S9 S53 S70 S72 S176 S220:S221 S95 S104" formula="1"/>
  </ignoredErrors>
  <drawing r:id="rId2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X50"/>
  <sheetViews>
    <sheetView topLeftCell="E1" zoomScaleNormal="100" workbookViewId="0">
      <pane ySplit="3" topLeftCell="A4" activePane="bottomLeft" state="frozen"/>
      <selection pane="bottomLeft" activeCell="J57" sqref="J57"/>
    </sheetView>
  </sheetViews>
  <sheetFormatPr defaultColWidth="9.42578125" defaultRowHeight="11.15"/>
  <cols>
    <col min="1" max="1" width="6.42578125" style="4" customWidth="1"/>
    <col min="2" max="2" width="9.42578125" style="4" customWidth="1"/>
    <col min="3" max="3" width="16.5703125" style="4" customWidth="1"/>
    <col min="4" max="4" width="8.42578125" style="4" customWidth="1"/>
    <col min="5" max="5" width="8.5703125" style="4" customWidth="1"/>
    <col min="6" max="6" width="54.42578125" style="4" customWidth="1"/>
    <col min="7" max="7" width="7.42578125" style="4" customWidth="1"/>
    <col min="8" max="8" width="16.42578125" style="4" customWidth="1"/>
    <col min="9" max="9" width="17.42578125" style="4" customWidth="1"/>
    <col min="10" max="13" width="14.5703125" style="4" customWidth="1"/>
    <col min="14" max="14" width="7.5703125" style="4" customWidth="1"/>
    <col min="15" max="15" width="9.42578125" style="4" customWidth="1"/>
    <col min="16" max="16" width="10.5703125" style="4" customWidth="1"/>
    <col min="17" max="17" width="35" style="4" customWidth="1"/>
    <col min="18" max="18" width="10.5703125" style="4" customWidth="1"/>
    <col min="19" max="19" width="12.5703125" style="4" customWidth="1"/>
    <col min="20" max="22" width="12.42578125" style="4" bestFit="1" customWidth="1"/>
    <col min="23" max="23" width="11.5703125" style="4" customWidth="1"/>
    <col min="24" max="24" width="13.5703125" style="4" customWidth="1"/>
    <col min="25" max="16384" width="9.42578125" style="4"/>
  </cols>
  <sheetData>
    <row r="1" spans="1:24" s="107" customFormat="1">
      <c r="A1" s="107" t="s">
        <v>1423</v>
      </c>
    </row>
    <row r="2" spans="1:24">
      <c r="H2" s="20"/>
    </row>
    <row r="3" spans="1:24" ht="33.4">
      <c r="A3" s="105" t="s">
        <v>1424</v>
      </c>
      <c r="B3" s="105" t="s">
        <v>1425</v>
      </c>
      <c r="C3" s="105" t="s">
        <v>5</v>
      </c>
      <c r="D3" s="105" t="s">
        <v>16</v>
      </c>
      <c r="E3" s="105" t="s">
        <v>7</v>
      </c>
      <c r="F3" s="105" t="s">
        <v>8</v>
      </c>
      <c r="G3" s="105"/>
      <c r="H3" s="105" t="s">
        <v>1426</v>
      </c>
      <c r="I3" s="108" t="s">
        <v>1427</v>
      </c>
      <c r="J3" s="108" t="s">
        <v>45</v>
      </c>
      <c r="K3" s="108" t="s">
        <v>357</v>
      </c>
      <c r="L3" s="108" t="s">
        <v>727</v>
      </c>
      <c r="M3" s="108" t="s">
        <v>1317</v>
      </c>
      <c r="O3" s="105" t="s">
        <v>1424</v>
      </c>
      <c r="P3" s="105" t="s">
        <v>1425</v>
      </c>
      <c r="Q3" s="105" t="s">
        <v>5</v>
      </c>
      <c r="R3" s="105" t="s">
        <v>16</v>
      </c>
      <c r="S3" s="105" t="s">
        <v>1426</v>
      </c>
      <c r="T3" s="105" t="s">
        <v>1413</v>
      </c>
      <c r="U3" s="108" t="s">
        <v>45</v>
      </c>
      <c r="V3" s="108" t="s">
        <v>357</v>
      </c>
      <c r="W3" s="108" t="s">
        <v>727</v>
      </c>
      <c r="X3" s="108" t="s">
        <v>1317</v>
      </c>
    </row>
    <row r="4" spans="1:24" ht="12.25" customHeight="1">
      <c r="A4" s="39">
        <v>1</v>
      </c>
      <c r="B4" s="109" t="s">
        <v>33</v>
      </c>
      <c r="C4" s="81" t="s">
        <v>34</v>
      </c>
      <c r="D4" s="39" t="s">
        <v>45</v>
      </c>
      <c r="E4" s="39" t="s">
        <v>36</v>
      </c>
      <c r="F4" s="81" t="s">
        <v>1428</v>
      </c>
      <c r="G4" s="110">
        <f>H4/1000000</f>
        <v>276.76935400000002</v>
      </c>
      <c r="H4" s="104">
        <f>SUMIFS(Pasākumi_kārtas!$Q$5:$Q$223,Pasākumi_kārtas!$E$5:$E$223,SAM!E4)</f>
        <v>276769354</v>
      </c>
      <c r="I4" s="111">
        <f>SUMIFS(Pasākumi_kārtas!$P$5:$P$223,Pasākumi_kārtas!$E$5:$E$223,SAM!E4)</f>
        <v>235253947</v>
      </c>
      <c r="J4" s="104">
        <f>SUMIFS(Pasākumi_kārtas!$P$5:$P$223,Pasākumi_kārtas!$E$5:$E$223,SAM!$E4,Pasākumi_kārtas!$N$5:$N$223,J$3)</f>
        <v>235253947</v>
      </c>
      <c r="K4" s="104">
        <f>SUMIFS(Pasākumi_kārtas!$P$5:$P$223,Pasākumi_kārtas!$E$5:$E$223,SAM!$E4,Pasākumi_kārtas!$N$5:$N$223,K$3)</f>
        <v>0</v>
      </c>
      <c r="L4" s="104">
        <f>SUMIFS(Pasākumi_kārtas!$P$5:$P$223,Pasākumi_kārtas!$E$5:$E$223,SAM!$E4,Pasākumi_kārtas!$N$5:$N$223,L$3)</f>
        <v>0</v>
      </c>
      <c r="M4" s="104">
        <f>SUMIFS(Pasākumi_kārtas!$P$5:$P$223,Pasākumi_kārtas!$E$5:$E$223,SAM!$E4,Pasākumi_kārtas!$N$5:$N$223,M$3)</f>
        <v>0</v>
      </c>
      <c r="O4" s="112" t="s">
        <v>1429</v>
      </c>
      <c r="P4" s="79"/>
      <c r="Q4" s="80"/>
      <c r="R4" s="79"/>
      <c r="S4" s="113">
        <f>SUM(S5:S9)</f>
        <v>895611054</v>
      </c>
      <c r="T4" s="113">
        <f t="shared" ref="T4:U4" si="0">SUM(T5:T9)</f>
        <v>761269384</v>
      </c>
      <c r="U4" s="113">
        <f t="shared" si="0"/>
        <v>761269384</v>
      </c>
      <c r="V4" s="113">
        <f t="shared" ref="V4:X4" si="1">SUM(V5:V8)</f>
        <v>0</v>
      </c>
      <c r="W4" s="113">
        <f t="shared" si="1"/>
        <v>0</v>
      </c>
      <c r="X4" s="113">
        <f t="shared" si="1"/>
        <v>0</v>
      </c>
    </row>
    <row r="5" spans="1:24" ht="12.25" customHeight="1">
      <c r="A5" s="39">
        <v>1</v>
      </c>
      <c r="B5" s="109" t="s">
        <v>33</v>
      </c>
      <c r="C5" s="81" t="s">
        <v>34</v>
      </c>
      <c r="D5" s="39" t="s">
        <v>45</v>
      </c>
      <c r="E5" s="39" t="s">
        <v>112</v>
      </c>
      <c r="F5" s="81" t="s">
        <v>1430</v>
      </c>
      <c r="G5" s="110">
        <f t="shared" ref="G5:G16" si="2">H5/1000000</f>
        <v>8.7362000000000002</v>
      </c>
      <c r="H5" s="104">
        <f>SUMIFS(Pasākumi_kārtas!$Q$5:$Q$223,Pasākumi_kārtas!$E$5:$E$223,SAM!E5)</f>
        <v>8736200</v>
      </c>
      <c r="I5" s="111">
        <f>SUMIFS(Pasākumi_kārtas!$P$5:$P$223,Pasākumi_kārtas!$E$5:$E$223,SAM!E5)</f>
        <v>7425770</v>
      </c>
      <c r="J5" s="104">
        <f>SUMIFS(Pasākumi_kārtas!$P$5:$P$223,Pasākumi_kārtas!$E$5:$E$223,SAM!$E5,Pasākumi_kārtas!$N$5:$N$223,J$3)</f>
        <v>7425770</v>
      </c>
      <c r="K5" s="104">
        <f>SUMIFS(Pasākumi_kārtas!$P$5:$P$223,Pasākumi_kārtas!$E$5:$E$223,SAM!$E5,Pasākumi_kārtas!$N$5:$N$223,K$3)</f>
        <v>0</v>
      </c>
      <c r="L5" s="104">
        <f>SUMIFS(Pasākumi_kārtas!$P$5:$P$223,Pasākumi_kārtas!$E$5:$E$223,SAM!$E5,Pasākumi_kārtas!$N$5:$N$223,L$3)</f>
        <v>0</v>
      </c>
      <c r="M5" s="104">
        <f>SUMIFS(Pasākumi_kārtas!$P$5:$P$223,Pasākumi_kārtas!$E$5:$E$223,SAM!$E5,Pasākumi_kārtas!$N$5:$N$223,M$3)</f>
        <v>0</v>
      </c>
      <c r="O5" s="39">
        <v>1</v>
      </c>
      <c r="P5" s="39" t="s">
        <v>33</v>
      </c>
      <c r="Q5" s="81" t="s">
        <v>34</v>
      </c>
      <c r="R5" s="114" t="s">
        <v>45</v>
      </c>
      <c r="S5" s="104">
        <f>SUMIFS($H$4:$H$43,$B$4:$B$43,P5,$D$4:$D$43,R5)</f>
        <v>285505554</v>
      </c>
      <c r="T5" s="104">
        <f>SUMIFS(Pasākumi_kārtas!$P$5:$P$223,Pasākumi_kārtas!$B$5:$B$223,SAM!P5,Pasākumi_kārtas!$N$5:$N$223,SAM!R5)</f>
        <v>242679717</v>
      </c>
      <c r="U5" s="104">
        <f>SUMIFS(Pasākumi_kārtas!$P$5:$P$223,Pasākumi_kārtas!$B$5:$B$223,SAM!P5,Pasākumi_kārtas!$N$5:$N$223,R5)</f>
        <v>242679717</v>
      </c>
      <c r="V5" s="104"/>
      <c r="W5" s="104"/>
      <c r="X5" s="104"/>
    </row>
    <row r="6" spans="1:24" ht="12.25" customHeight="1">
      <c r="A6" s="39">
        <v>1</v>
      </c>
      <c r="B6" s="109" t="s">
        <v>124</v>
      </c>
      <c r="C6" s="81" t="s">
        <v>125</v>
      </c>
      <c r="D6" s="39" t="s">
        <v>45</v>
      </c>
      <c r="E6" s="39" t="s">
        <v>127</v>
      </c>
      <c r="F6" s="81" t="s">
        <v>1431</v>
      </c>
      <c r="G6" s="110">
        <f t="shared" si="2"/>
        <v>99.120549999999994</v>
      </c>
      <c r="H6" s="104">
        <f>SUMIFS(Pasākumi_kārtas!$Q$5:$Q$223,Pasākumi_kārtas!$E$5:$E$223,SAM!E6)</f>
        <v>99120550</v>
      </c>
      <c r="I6" s="111">
        <f>SUMIFS(Pasākumi_kārtas!$P$5:$P$223,Pasākumi_kārtas!$E$5:$E$223,SAM!E6)</f>
        <v>84252465</v>
      </c>
      <c r="J6" s="104">
        <f>SUMIFS(Pasākumi_kārtas!$P$5:$P$223,Pasākumi_kārtas!$E$5:$E$223,SAM!$E6,Pasākumi_kārtas!$N$5:$N$223,J$3)</f>
        <v>84252465</v>
      </c>
      <c r="K6" s="104">
        <f>SUMIFS(Pasākumi_kārtas!$P$5:$P$223,Pasākumi_kārtas!$E$5:$E$223,SAM!$E6,Pasākumi_kārtas!$N$5:$N$223,K$3)</f>
        <v>0</v>
      </c>
      <c r="L6" s="104">
        <f>SUMIFS(Pasākumi_kārtas!$P$5:$P$223,Pasākumi_kārtas!$E$5:$E$223,SAM!$E6,Pasākumi_kārtas!$N$5:$N$223,L$3)</f>
        <v>0</v>
      </c>
      <c r="M6" s="104">
        <f>SUMIFS(Pasākumi_kārtas!$P$5:$P$223,Pasākumi_kārtas!$E$5:$E$223,SAM!$E6,Pasākumi_kārtas!$N$5:$N$223,M$3)</f>
        <v>0</v>
      </c>
      <c r="O6" s="39">
        <v>1</v>
      </c>
      <c r="P6" s="39" t="s">
        <v>124</v>
      </c>
      <c r="Q6" s="81" t="s">
        <v>125</v>
      </c>
      <c r="R6" s="114" t="s">
        <v>45</v>
      </c>
      <c r="S6" s="104">
        <f>SUMIFS($H$4:$H$43,$B$4:$B$43,P6,$D$4:$D$43,R6)</f>
        <v>377641353</v>
      </c>
      <c r="T6" s="104">
        <f>SUMIFS(Pasākumi_kārtas!$P$5:$P$223,Pasākumi_kārtas!$B$5:$B$223,SAM!P6,Pasākumi_kārtas!$N$5:$N$223,SAM!R6)</f>
        <v>320995143</v>
      </c>
      <c r="U6" s="104">
        <f>SUMIFS(Pasākumi_kārtas!$P$5:$P$223,Pasākumi_kārtas!$B$5:$B$223,SAM!P6,Pasākumi_kārtas!$N$5:$N$223,R6)</f>
        <v>320995143</v>
      </c>
      <c r="V6" s="104"/>
      <c r="W6" s="104"/>
      <c r="X6" s="104"/>
    </row>
    <row r="7" spans="1:24" ht="12.25" customHeight="1">
      <c r="A7" s="39">
        <v>1</v>
      </c>
      <c r="B7" s="109" t="s">
        <v>124</v>
      </c>
      <c r="C7" s="81" t="s">
        <v>125</v>
      </c>
      <c r="D7" s="39" t="s">
        <v>45</v>
      </c>
      <c r="E7" s="39" t="s">
        <v>169</v>
      </c>
      <c r="F7" s="81" t="s">
        <v>1432</v>
      </c>
      <c r="G7" s="110">
        <f t="shared" si="2"/>
        <v>23.257923999999999</v>
      </c>
      <c r="H7" s="104">
        <f>SUMIFS(Pasākumi_kārtas!$Q$5:$Q$223,Pasākumi_kārtas!$E$5:$E$223,SAM!E7)</f>
        <v>23257924</v>
      </c>
      <c r="I7" s="111">
        <f>ROUND(SUMIFS(Pasākumi_kārtas!$P$5:$P$223,Pasākumi_kārtas!$E$5:$E$223,SAM!E7),0)</f>
        <v>19769234</v>
      </c>
      <c r="J7" s="104">
        <f>SUMIFS(Pasākumi_kārtas!$P$5:$P$223,Pasākumi_kārtas!$E$5:$E$223,SAM!$E7,Pasākumi_kārtas!$N$5:$N$223,J$3)</f>
        <v>19769234</v>
      </c>
      <c r="K7" s="104">
        <f>SUMIFS(Pasākumi_kārtas!$P$5:$P$223,Pasākumi_kārtas!$E$5:$E$223,SAM!$E7,Pasākumi_kārtas!$N$5:$N$223,K$3)</f>
        <v>0</v>
      </c>
      <c r="L7" s="104">
        <f>SUMIFS(Pasākumi_kārtas!$P$5:$P$223,Pasākumi_kārtas!$E$5:$E$223,SAM!$E7,Pasākumi_kārtas!$N$5:$N$223,L$3)</f>
        <v>0</v>
      </c>
      <c r="M7" s="104">
        <f>SUMIFS(Pasākumi_kārtas!$P$5:$P$223,Pasākumi_kārtas!$E$5:$E$223,SAM!$E7,Pasākumi_kārtas!$N$5:$N$223,M$3)</f>
        <v>0</v>
      </c>
      <c r="O7" s="39">
        <v>1</v>
      </c>
      <c r="P7" s="39" t="s">
        <v>226</v>
      </c>
      <c r="Q7" s="81" t="s">
        <v>227</v>
      </c>
      <c r="R7" s="114" t="s">
        <v>45</v>
      </c>
      <c r="S7" s="104">
        <f>SUMIFS($H$4:$H$43,$B$4:$B$43,P7,$D$4:$D$43,R7)</f>
        <v>158114147</v>
      </c>
      <c r="T7" s="104">
        <f>SUMIFS(Pasākumi_kārtas!$P$5:$P$223,Pasākumi_kārtas!$B$5:$B$223,SAM!P7,Pasākumi_kārtas!$N$5:$N$223,SAM!R7)</f>
        <v>134397024</v>
      </c>
      <c r="U7" s="104">
        <f>SUMIFS(Pasākumi_kārtas!$P$5:$P$223,Pasākumi_kārtas!$B$5:$B$223,SAM!P7,Pasākumi_kārtas!$N$5:$N$223,R7)</f>
        <v>134397024</v>
      </c>
      <c r="V7" s="104"/>
      <c r="W7" s="104"/>
      <c r="X7" s="104"/>
    </row>
    <row r="8" spans="1:24" ht="12.25" customHeight="1">
      <c r="A8" s="39">
        <v>1</v>
      </c>
      <c r="B8" s="109" t="s">
        <v>124</v>
      </c>
      <c r="C8" s="81" t="s">
        <v>125</v>
      </c>
      <c r="D8" s="39" t="s">
        <v>45</v>
      </c>
      <c r="E8" s="39" t="s">
        <v>180</v>
      </c>
      <c r="F8" s="81" t="s">
        <v>1433</v>
      </c>
      <c r="G8" s="110">
        <f t="shared" si="2"/>
        <v>255.262879</v>
      </c>
      <c r="H8" s="104">
        <f>SUMIFS(Pasākumi_kārtas!$Q$5:$Q$223,Pasākumi_kārtas!$E$5:$E$223,SAM!E8)</f>
        <v>255262879</v>
      </c>
      <c r="I8" s="111">
        <f>ROUND(SUMIFS(Pasākumi_kārtas!$P$5:$P$223,Pasākumi_kārtas!$E$5:$E$223,SAM!E8),0)</f>
        <v>216973444</v>
      </c>
      <c r="J8" s="104">
        <f>SUMIFS(Pasākumi_kārtas!$P$5:$P$223,Pasākumi_kārtas!$E$5:$E$223,SAM!$E8,Pasākumi_kārtas!$N$5:$N$223,J$3)</f>
        <v>216973444</v>
      </c>
      <c r="K8" s="104">
        <f>SUMIFS(Pasākumi_kārtas!$P$5:$P$223,Pasākumi_kārtas!$E$5:$E$223,SAM!$E8,Pasākumi_kārtas!$N$5:$N$223,K$3)</f>
        <v>0</v>
      </c>
      <c r="L8" s="104">
        <f>SUMIFS(Pasākumi_kārtas!$P$5:$P$223,Pasākumi_kārtas!$E$5:$E$223,SAM!$E8,Pasākumi_kārtas!$N$5:$N$223,L$3)</f>
        <v>0</v>
      </c>
      <c r="M8" s="104">
        <f>SUMIFS(Pasākumi_kārtas!$P$5:$P$223,Pasākumi_kārtas!$E$5:$E$223,SAM!$E8,Pasākumi_kārtas!$N$5:$N$223,M$3)</f>
        <v>0</v>
      </c>
      <c r="O8" s="39">
        <v>1</v>
      </c>
      <c r="P8" s="39" t="s">
        <v>247</v>
      </c>
      <c r="Q8" s="81" t="s">
        <v>248</v>
      </c>
      <c r="R8" s="114" t="s">
        <v>45</v>
      </c>
      <c r="S8" s="104">
        <f>SUMIFS($H$4:$H$43,$B$4:$B$43,P8,$D$4:$D$43,R8)</f>
        <v>4350000</v>
      </c>
      <c r="T8" s="104">
        <f>SUMIFS(Pasākumi_kārtas!$P$5:$P$223,Pasākumi_kārtas!$B$5:$B$223,SAM!P8,Pasākumi_kārtas!$N$5:$N$223,SAM!R8)</f>
        <v>3697500</v>
      </c>
      <c r="U8" s="104">
        <f>SUMIFS(Pasākumi_kārtas!$P$5:$P$223,Pasākumi_kārtas!$B$5:$B$223,SAM!P8,Pasākumi_kārtas!$N$5:$N$223,R8)</f>
        <v>3697500</v>
      </c>
      <c r="V8" s="104"/>
      <c r="W8" s="104"/>
      <c r="X8" s="104"/>
    </row>
    <row r="9" spans="1:24" ht="12.25" customHeight="1">
      <c r="A9" s="39">
        <v>1</v>
      </c>
      <c r="B9" s="109" t="s">
        <v>226</v>
      </c>
      <c r="C9" s="81" t="s">
        <v>227</v>
      </c>
      <c r="D9" s="39" t="s">
        <v>45</v>
      </c>
      <c r="E9" s="39" t="s">
        <v>229</v>
      </c>
      <c r="F9" s="81" t="s">
        <v>1434</v>
      </c>
      <c r="G9" s="110">
        <f t="shared" si="2"/>
        <v>158.114147</v>
      </c>
      <c r="H9" s="104">
        <f>SUMIFS(Pasākumi_kārtas!$Q$5:$Q$223,Pasākumi_kārtas!$E$5:$E$223,SAM!E9)</f>
        <v>158114147</v>
      </c>
      <c r="I9" s="111">
        <f>ROUND(SUMIFS(Pasākumi_kārtas!$P$5:$P$223,Pasākumi_kārtas!$E$5:$E$223,SAM!E9),0)</f>
        <v>134397024</v>
      </c>
      <c r="J9" s="104">
        <f>SUMIFS(Pasākumi_kārtas!$P$5:$P$223,Pasākumi_kārtas!$E$5:$E$223,SAM!$E9,Pasākumi_kārtas!$N$5:$N$223,J$3)</f>
        <v>134397024</v>
      </c>
      <c r="K9" s="104">
        <f>SUMIFS(Pasākumi_kārtas!$P$5:$P$223,Pasākumi_kārtas!$E$5:$E$223,SAM!$E9,Pasākumi_kārtas!$N$5:$N$223,K$3)</f>
        <v>0</v>
      </c>
      <c r="L9" s="104">
        <f>SUMIFS(Pasākumi_kārtas!$P$5:$P$223,Pasākumi_kārtas!$E$5:$E$223,SAM!$E9,Pasākumi_kārtas!$N$5:$N$223,L$3)</f>
        <v>0</v>
      </c>
      <c r="M9" s="104">
        <f>SUMIFS(Pasākumi_kārtas!$P$5:$P$223,Pasākumi_kārtas!$E$5:$E$223,SAM!$E9,Pasākumi_kārtas!$N$5:$N$223,M$3)</f>
        <v>0</v>
      </c>
      <c r="O9" s="39">
        <v>1</v>
      </c>
      <c r="P9" s="39" t="s">
        <v>261</v>
      </c>
      <c r="Q9" s="81" t="s">
        <v>262</v>
      </c>
      <c r="R9" s="6" t="s">
        <v>45</v>
      </c>
      <c r="S9" s="104">
        <f>SUMIFS($H$4:$H$43,$B$4:$B$43,P9,$D$4:$D$43,R9)</f>
        <v>70000000</v>
      </c>
      <c r="T9" s="104">
        <f>SUMIFS(Pasākumi_kārtas!$P$5:$P$223,Pasākumi_kārtas!$B$5:$B$223,SAM!P9,Pasākumi_kārtas!$N$5:$N$223,SAM!R9)</f>
        <v>59500000</v>
      </c>
      <c r="U9" s="104">
        <f>SUMIFS(Pasākumi_kārtas!$P$5:$P$223,Pasākumi_kārtas!$B$5:$B$223,SAM!P9,Pasākumi_kārtas!$N$5:$N$223,R9)</f>
        <v>59500000</v>
      </c>
    </row>
    <row r="10" spans="1:24" ht="12.25" customHeight="1">
      <c r="A10" s="39">
        <v>1</v>
      </c>
      <c r="B10" s="39" t="s">
        <v>247</v>
      </c>
      <c r="C10" s="81" t="s">
        <v>248</v>
      </c>
      <c r="D10" s="39" t="s">
        <v>45</v>
      </c>
      <c r="E10" s="39" t="s">
        <v>250</v>
      </c>
      <c r="F10" s="115" t="s">
        <v>1435</v>
      </c>
      <c r="G10" s="110">
        <f t="shared" si="2"/>
        <v>4.3499999999999996</v>
      </c>
      <c r="H10" s="104">
        <f>SUMIFS(Pasākumi_kārtas!$Q$5:$Q$223,Pasākumi_kārtas!$E$5:$E$223,SAM!E10)</f>
        <v>4350000</v>
      </c>
      <c r="I10" s="111">
        <f>ROUND(SUMIFS(Pasākumi_kārtas!$P$5:$P$223,Pasākumi_kārtas!$E$5:$E$223,SAM!E10),0)</f>
        <v>3697500</v>
      </c>
      <c r="J10" s="104">
        <f>SUMIFS(Pasākumi_kārtas!$P$5:$P$223,Pasākumi_kārtas!$E$5:$E$223,SAM!$E10,Pasākumi_kārtas!$N$5:$N$223,J$3)</f>
        <v>3697500</v>
      </c>
      <c r="K10" s="104">
        <f>SUMIFS(Pasākumi_kārtas!$P$5:$P$223,Pasākumi_kārtas!$E$5:$E$223,SAM!$E10,Pasākumi_kārtas!$N$5:$N$223,K$3)</f>
        <v>0</v>
      </c>
      <c r="L10" s="104">
        <f>SUMIFS(Pasākumi_kārtas!$P$5:$P$223,Pasākumi_kārtas!$E$5:$E$223,SAM!$E10,Pasākumi_kārtas!$N$5:$N$223,L$3)</f>
        <v>0</v>
      </c>
      <c r="M10" s="104">
        <f>SUMIFS(Pasākumi_kārtas!$P$5:$P$223,Pasākumi_kārtas!$E$5:$E$223,SAM!$E10,Pasākumi_kārtas!$N$5:$N$223,M$3)</f>
        <v>0</v>
      </c>
      <c r="O10" s="112" t="s">
        <v>1436</v>
      </c>
      <c r="P10" s="79"/>
      <c r="Q10" s="80"/>
      <c r="R10" s="116"/>
      <c r="S10" s="113">
        <f>SUM(S11:S18)</f>
        <v>1295433920</v>
      </c>
      <c r="T10" s="113">
        <f t="shared" ref="T10:X10" si="3">SUM(T11:T18)</f>
        <v>1098326909</v>
      </c>
      <c r="U10" s="113">
        <f t="shared" si="3"/>
        <v>838535884</v>
      </c>
      <c r="V10" s="113">
        <f t="shared" si="3"/>
        <v>259791025</v>
      </c>
      <c r="W10" s="113">
        <f t="shared" si="3"/>
        <v>0</v>
      </c>
      <c r="X10" s="113">
        <f t="shared" si="3"/>
        <v>0</v>
      </c>
    </row>
    <row r="11" spans="1:24" ht="12.25" customHeight="1">
      <c r="A11" s="39">
        <v>1</v>
      </c>
      <c r="B11" s="39" t="s">
        <v>261</v>
      </c>
      <c r="C11" s="81" t="s">
        <v>262</v>
      </c>
      <c r="D11" s="39" t="s">
        <v>45</v>
      </c>
      <c r="E11" s="39" t="s">
        <v>263</v>
      </c>
      <c r="F11" s="115" t="s">
        <v>1437</v>
      </c>
      <c r="G11" s="110">
        <f t="shared" ref="G11" si="4">H11/1000000</f>
        <v>70</v>
      </c>
      <c r="H11" s="104">
        <f>SUMIFS(Pasākumi_kārtas!$Q$5:$Q$223,Pasākumi_kārtas!$E$5:$E$223,SAM!E11)</f>
        <v>70000000</v>
      </c>
      <c r="I11" s="111">
        <f>ROUND(SUMIFS(Pasākumi_kārtas!$P$5:$P$223,Pasākumi_kārtas!$E$5:$E$223,SAM!E11),0)</f>
        <v>59500000</v>
      </c>
      <c r="J11" s="104">
        <f>SUMIFS(Pasākumi_kārtas!$P$5:$P$223,Pasākumi_kārtas!$E$5:$E$223,SAM!$E11,Pasākumi_kārtas!$N$5:$N$223,J$3)</f>
        <v>59500000</v>
      </c>
      <c r="K11" s="104">
        <f>SUMIFS(Pasākumi_kārtas!$P$5:$P$223,Pasākumi_kārtas!$E$5:$E$223,SAM!$E11,Pasākumi_kārtas!$N$5:$N$223,K$3)</f>
        <v>0</v>
      </c>
      <c r="L11" s="104">
        <f>SUMIFS(Pasākumi_kārtas!$P$5:$P$223,Pasākumi_kārtas!$E$5:$E$223,SAM!$E11,Pasākumi_kārtas!$N$5:$N$223,L$3)</f>
        <v>0</v>
      </c>
      <c r="M11" s="104">
        <f>SUMIFS(Pasākumi_kārtas!$P$5:$P$223,Pasākumi_kārtas!$E$5:$E$223,SAM!$E11,Pasākumi_kārtas!$N$5:$N$223,M$3)</f>
        <v>0</v>
      </c>
      <c r="O11" s="39">
        <v>2</v>
      </c>
      <c r="P11" s="39" t="s">
        <v>275</v>
      </c>
      <c r="Q11" s="117" t="s">
        <v>276</v>
      </c>
      <c r="R11" s="114" t="s">
        <v>45</v>
      </c>
      <c r="S11" s="104">
        <f t="shared" ref="S11:S18" si="5">SUMIFS($H$4:$H$43,$B$4:$B$43,P11,$D$4:$D$43,R11)</f>
        <v>583766509</v>
      </c>
      <c r="T11" s="104">
        <f>SUMIFS(Pasākumi_kārtas!$P$5:$P$223,Pasākumi_kārtas!$B$5:$B$223,SAM!P11,Pasākumi_kārtas!$N$5:$N$223,SAM!R11)</f>
        <v>495915819</v>
      </c>
      <c r="U11" s="104">
        <f>SUMIFS(Pasākumi_kārtas!$P$5:$P$223,Pasākumi_kārtas!$B$5:$B$223,SAM!P11,Pasākumi_kārtas!$N$5:$N$223,R11)</f>
        <v>495915819</v>
      </c>
      <c r="V11" s="104"/>
      <c r="W11" s="104"/>
      <c r="X11" s="104"/>
    </row>
    <row r="12" spans="1:24" ht="12.25" customHeight="1">
      <c r="A12" s="39">
        <v>2</v>
      </c>
      <c r="B12" s="39" t="s">
        <v>275</v>
      </c>
      <c r="C12" s="81" t="s">
        <v>276</v>
      </c>
      <c r="D12" s="39" t="s">
        <v>45</v>
      </c>
      <c r="E12" s="39" t="s">
        <v>278</v>
      </c>
      <c r="F12" s="115" t="s">
        <v>1438</v>
      </c>
      <c r="G12" s="110">
        <f t="shared" si="2"/>
        <v>417.11349100000001</v>
      </c>
      <c r="H12" s="104">
        <f>SUMIFS(Pasākumi_kārtas!$Q$5:$Q$223,Pasākumi_kārtas!$E$5:$E$223,SAM!E12)</f>
        <v>417113491</v>
      </c>
      <c r="I12" s="111">
        <f>ROUND(SUMIFS(Pasākumi_kārtas!$P$5:$P$223,Pasākumi_kārtas!$E$5:$E$223,SAM!E12),0)</f>
        <v>354260756</v>
      </c>
      <c r="J12" s="104">
        <f>SUMIFS(Pasākumi_kārtas!$P$5:$P$223,Pasākumi_kārtas!$E$5:$E$223,SAM!$E12,Pasākumi_kārtas!$N$5:$N$223,J$3)</f>
        <v>354260756</v>
      </c>
      <c r="K12" s="104">
        <f>SUMIFS(Pasākumi_kārtas!$P$5:$P$223,Pasākumi_kārtas!$E$5:$E$223,SAM!$E12,Pasākumi_kārtas!$N$5:$N$223,K$3)</f>
        <v>0</v>
      </c>
      <c r="L12" s="104">
        <f>SUMIFS(Pasākumi_kārtas!$P$5:$P$223,Pasākumi_kārtas!$E$5:$E$223,SAM!$E12,Pasākumi_kārtas!$N$5:$N$223,L$3)</f>
        <v>0</v>
      </c>
      <c r="M12" s="104">
        <f>SUMIFS(Pasākumi_kārtas!$P$5:$P$223,Pasākumi_kārtas!$E$5:$E$223,SAM!$E12,Pasākumi_kārtas!$N$5:$N$223,M$3)</f>
        <v>0</v>
      </c>
      <c r="O12" s="39" t="s">
        <v>1439</v>
      </c>
      <c r="P12" s="39" t="s">
        <v>275</v>
      </c>
      <c r="Q12" s="117" t="s">
        <v>276</v>
      </c>
      <c r="R12" s="114" t="s">
        <v>357</v>
      </c>
      <c r="S12" s="104">
        <f t="shared" si="5"/>
        <v>21466110</v>
      </c>
      <c r="T12" s="104">
        <f>SUMIFS(Pasākumi_kārtas!$P$5:$P$223,Pasākumi_kārtas!$B$5:$B$223,SAM!P12,Pasākumi_kārtas!$N$5:$N$223,SAM!R12)</f>
        <v>18246193</v>
      </c>
      <c r="U12" s="104"/>
      <c r="V12" s="104">
        <f>SUMIFS(Pasākumi_kārtas!$P$5:$P$223,Pasākumi_kārtas!$B$5:$B$223,SAM!P12,Pasākumi_kārtas!$N$5:$N$223,R12)</f>
        <v>18246193</v>
      </c>
      <c r="W12" s="104"/>
      <c r="X12" s="104"/>
    </row>
    <row r="13" spans="1:24" ht="12.25" customHeight="1">
      <c r="A13" s="39">
        <v>2</v>
      </c>
      <c r="B13" s="39" t="s">
        <v>275</v>
      </c>
      <c r="C13" s="81" t="s">
        <v>276</v>
      </c>
      <c r="D13" s="39" t="s">
        <v>357</v>
      </c>
      <c r="E13" s="39" t="s">
        <v>351</v>
      </c>
      <c r="F13" s="115" t="s">
        <v>1440</v>
      </c>
      <c r="G13" s="110">
        <f t="shared" si="2"/>
        <v>21.46611</v>
      </c>
      <c r="H13" s="104">
        <f>SUMIFS(Pasākumi_kārtas!$Q$5:$Q$223,Pasākumi_kārtas!$E$5:$E$223,SAM!E13)</f>
        <v>21466110</v>
      </c>
      <c r="I13" s="111">
        <f>ROUND(SUMIFS(Pasākumi_kārtas!$P$5:$P$223,Pasākumi_kārtas!$E$5:$E$223,SAM!E13),0)</f>
        <v>18246193</v>
      </c>
      <c r="J13" s="104">
        <f>SUMIFS(Pasākumi_kārtas!$P$5:$P$223,Pasākumi_kārtas!$E$5:$E$223,SAM!$E13,Pasākumi_kārtas!$N$5:$N$223,J$3)</f>
        <v>0</v>
      </c>
      <c r="K13" s="104">
        <f>SUMIFS(Pasākumi_kārtas!$P$5:$P$223,Pasākumi_kārtas!$E$5:$E$223,SAM!$E13,Pasākumi_kārtas!$N$5:$N$223,K$3)</f>
        <v>18246193</v>
      </c>
      <c r="L13" s="104">
        <f>SUMIFS(Pasākumi_kārtas!$P$5:$P$223,Pasākumi_kārtas!$E$5:$E$223,SAM!$E13,Pasākumi_kārtas!$N$5:$N$223,L$3)</f>
        <v>0</v>
      </c>
      <c r="M13" s="104">
        <f>SUMIFS(Pasākumi_kārtas!$P$5:$P$223,Pasākumi_kārtas!$E$5:$E$223,SAM!$E13,Pasākumi_kārtas!$N$5:$N$223,M$3)</f>
        <v>0</v>
      </c>
      <c r="O13" s="39">
        <v>2</v>
      </c>
      <c r="P13" s="39" t="s">
        <v>399</v>
      </c>
      <c r="Q13" s="117" t="s">
        <v>400</v>
      </c>
      <c r="R13" s="114" t="s">
        <v>45</v>
      </c>
      <c r="S13" s="104">
        <f t="shared" si="5"/>
        <v>169221978</v>
      </c>
      <c r="T13" s="104">
        <f>SUMIFS(Pasākumi_kārtas!$P$5:$P$223,Pasākumi_kārtas!$B$5:$B$223,SAM!P13,Pasākumi_kārtas!$N$5:$N$223,SAM!R13)</f>
        <v>143838675</v>
      </c>
      <c r="U13" s="104">
        <f>SUMIFS(Pasākumi_kārtas!$P$5:$P$223,Pasākumi_kārtas!$B$5:$B$223,SAM!P13,Pasākumi_kārtas!$N$5:$N$223,R13)</f>
        <v>143838675</v>
      </c>
      <c r="V13" s="104"/>
      <c r="W13" s="104"/>
      <c r="X13" s="104"/>
    </row>
    <row r="14" spans="1:24" ht="12.25" customHeight="1">
      <c r="A14" s="39">
        <v>2</v>
      </c>
      <c r="B14" s="39" t="s">
        <v>275</v>
      </c>
      <c r="C14" s="81" t="s">
        <v>276</v>
      </c>
      <c r="D14" s="39" t="s">
        <v>45</v>
      </c>
      <c r="E14" s="39" t="s">
        <v>361</v>
      </c>
      <c r="F14" s="115" t="s">
        <v>1441</v>
      </c>
      <c r="G14" s="110">
        <f t="shared" si="2"/>
        <v>166.653018</v>
      </c>
      <c r="H14" s="104">
        <f>SUMIFS(Pasākumi_kārtas!$Q$5:$Q$223,Pasākumi_kārtas!$E$5:$E$223,SAM!E14)</f>
        <v>166653018</v>
      </c>
      <c r="I14" s="111">
        <f>ROUND(SUMIFS(Pasākumi_kārtas!$P$5:$P$223,Pasākumi_kārtas!$E$5:$E$223,SAM!E14),0)</f>
        <v>141655063</v>
      </c>
      <c r="J14" s="104">
        <f>SUMIFS(Pasākumi_kārtas!$P$5:$P$223,Pasākumi_kārtas!$E$5:$E$223,SAM!$E14,Pasākumi_kārtas!$N$5:$N$223,J$3)</f>
        <v>141655063</v>
      </c>
      <c r="K14" s="104">
        <f>SUMIFS(Pasākumi_kārtas!$P$5:$P$223,Pasākumi_kārtas!$E$5:$E$223,SAM!$E14,Pasākumi_kārtas!$N$5:$N$223,K$3)</f>
        <v>0</v>
      </c>
      <c r="L14" s="104">
        <f>SUMIFS(Pasākumi_kārtas!$P$5:$P$223,Pasākumi_kārtas!$E$5:$E$223,SAM!$E14,Pasākumi_kārtas!$N$5:$N$223,L$3)</f>
        <v>0</v>
      </c>
      <c r="M14" s="104">
        <f>SUMIFS(Pasākumi_kārtas!$P$5:$P$223,Pasākumi_kārtas!$E$5:$E$223,SAM!$E14,Pasākumi_kārtas!$N$5:$N$223,M$3)</f>
        <v>0</v>
      </c>
      <c r="O14" s="39">
        <v>2</v>
      </c>
      <c r="P14" s="39" t="s">
        <v>399</v>
      </c>
      <c r="Q14" s="117" t="s">
        <v>400</v>
      </c>
      <c r="R14" s="114" t="s">
        <v>357</v>
      </c>
      <c r="S14" s="104">
        <f t="shared" si="5"/>
        <v>82290153</v>
      </c>
      <c r="T14" s="104">
        <f>SUMIFS(Pasākumi_kārtas!$P$5:$P$223,Pasākumi_kārtas!$B$5:$B$223,SAM!P14,Pasākumi_kārtas!$N$5:$N$223,SAM!R14)</f>
        <v>69946629</v>
      </c>
      <c r="U14" s="104"/>
      <c r="V14" s="104">
        <f>SUMIFS(Pasākumi_kārtas!$P$5:$P$223,Pasākumi_kārtas!$B$5:$B$223,SAM!P14,Pasākumi_kārtas!$N$5:$N$223,R14)</f>
        <v>69946629</v>
      </c>
      <c r="W14" s="104"/>
      <c r="X14" s="104"/>
    </row>
    <row r="15" spans="1:24" ht="12.25" customHeight="1">
      <c r="A15" s="39" t="s">
        <v>1439</v>
      </c>
      <c r="B15" s="39" t="s">
        <v>275</v>
      </c>
      <c r="C15" s="81" t="s">
        <v>276</v>
      </c>
      <c r="D15" s="39" t="s">
        <v>45</v>
      </c>
      <c r="E15" s="39" t="s">
        <v>1411</v>
      </c>
      <c r="F15" s="115" t="s">
        <v>1442</v>
      </c>
      <c r="G15" s="110">
        <f t="shared" si="2"/>
        <v>0</v>
      </c>
      <c r="H15" s="104">
        <f>SUMIFS(Pasākumi_kārtas!$Q$5:$Q$223,Pasākumi_kārtas!$E$5:$E$223,SAM!E15)</f>
        <v>0</v>
      </c>
      <c r="I15" s="111">
        <f>ROUND(SUMIFS(Pasākumi_kārtas!$P$5:$P$223,Pasākumi_kārtas!$E$5:$E$223,SAM!E15),0)</f>
        <v>0</v>
      </c>
      <c r="J15" s="104">
        <f>SUMIFS(Pasākumi_kārtas!$P$5:$P$223,Pasākumi_kārtas!$E$5:$E$223,SAM!$E15,Pasākumi_kārtas!$N$5:$N$223,J$3)</f>
        <v>0</v>
      </c>
      <c r="K15" s="104">
        <f>SUMIFS(Pasākumi_kārtas!$P$5:$P$223,Pasākumi_kārtas!$E$5:$E$223,SAM!$E15,Pasākumi_kārtas!$N$5:$N$223,K$3)</f>
        <v>0</v>
      </c>
      <c r="L15" s="104">
        <f>SUMIFS(Pasākumi_kārtas!$P$5:$P$223,Pasākumi_kārtas!$E$5:$E$223,SAM!$E15,Pasākumi_kārtas!$N$5:$N$223,L$3)</f>
        <v>0</v>
      </c>
      <c r="M15" s="104">
        <f>SUMIFS(Pasākumi_kārtas!$P$5:$P$223,Pasākumi_kārtas!$E$5:$E$223,SAM!$E15,Pasākumi_kārtas!$N$5:$N$223,M$3)</f>
        <v>0</v>
      </c>
      <c r="O15" s="39">
        <v>2</v>
      </c>
      <c r="P15" s="39" t="s">
        <v>494</v>
      </c>
      <c r="Q15" s="117" t="s">
        <v>495</v>
      </c>
      <c r="R15" s="114" t="s">
        <v>45</v>
      </c>
      <c r="S15" s="104">
        <f t="shared" si="5"/>
        <v>128113974</v>
      </c>
      <c r="T15" s="104">
        <f>SUMIFS(Pasākumi_kārtas!$P$5:$P$223,Pasākumi_kārtas!$B$5:$B$223,SAM!P15,Pasākumi_kārtas!$N$5:$N$223,SAM!R15)</f>
        <v>108896876</v>
      </c>
      <c r="U15" s="104">
        <f>SUMIFS(Pasākumi_kārtas!$P$5:$P$223,Pasākumi_kārtas!$B$5:$B$223,SAM!P15,Pasākumi_kārtas!$N$5:$N$223,R15)</f>
        <v>108896876</v>
      </c>
      <c r="V15" s="104"/>
      <c r="W15" s="104"/>
      <c r="X15" s="104"/>
    </row>
    <row r="16" spans="1:24" ht="12.25" customHeight="1">
      <c r="A16" s="39">
        <v>2</v>
      </c>
      <c r="B16" s="39" t="s">
        <v>399</v>
      </c>
      <c r="C16" s="81" t="s">
        <v>400</v>
      </c>
      <c r="D16" s="39" t="s">
        <v>45</v>
      </c>
      <c r="E16" s="39" t="s">
        <v>402</v>
      </c>
      <c r="F16" s="115" t="s">
        <v>1443</v>
      </c>
      <c r="G16" s="110">
        <f t="shared" si="2"/>
        <v>87.247060000000005</v>
      </c>
      <c r="H16" s="104">
        <f>SUMIFS(Pasākumi_kārtas!$Q$5:$Q$223,Pasākumi_kārtas!$E$5:$E$223,SAM!E16)</f>
        <v>87247060</v>
      </c>
      <c r="I16" s="111">
        <f>ROUND(SUMIFS(Pasākumi_kārtas!$P$5:$P$223,Pasākumi_kārtas!$E$5:$E$223,SAM!E16),0)</f>
        <v>74160000</v>
      </c>
      <c r="J16" s="104">
        <f>SUMIFS(Pasākumi_kārtas!$P$5:$P$223,Pasākumi_kārtas!$E$5:$E$223,SAM!$E16,Pasākumi_kārtas!$N$5:$N$223,J$3)</f>
        <v>74160000</v>
      </c>
      <c r="K16" s="104">
        <f>SUMIFS(Pasākumi_kārtas!$P$5:$P$223,Pasākumi_kārtas!$E$5:$E$223,SAM!$E16,Pasākumi_kārtas!$N$5:$N$223,K$3)</f>
        <v>0</v>
      </c>
      <c r="L16" s="104">
        <f>SUMIFS(Pasākumi_kārtas!$P$5:$P$223,Pasākumi_kārtas!$E$5:$E$223,SAM!$E16,Pasākumi_kārtas!$N$5:$N$223,L$3)</f>
        <v>0</v>
      </c>
      <c r="M16" s="104">
        <f>SUMIFS(Pasākumi_kārtas!$P$5:$P$223,Pasākumi_kārtas!$E$5:$E$223,SAM!$E16,Pasākumi_kārtas!$N$5:$N$223,M$3)</f>
        <v>0</v>
      </c>
      <c r="O16" s="82">
        <v>2</v>
      </c>
      <c r="P16" s="82" t="s">
        <v>521</v>
      </c>
      <c r="Q16" s="117" t="s">
        <v>522</v>
      </c>
      <c r="R16" s="118" t="s">
        <v>357</v>
      </c>
      <c r="S16" s="119">
        <f t="shared" si="5"/>
        <v>204828707</v>
      </c>
      <c r="T16" s="119">
        <f>SUMIFS(Pasākumi_kārtas!$P$5:$P$223,Pasākumi_kārtas!$B$5:$B$223,SAM!P16,Pasākumi_kārtas!$N$5:$N$223,SAM!R16)</f>
        <v>171598203</v>
      </c>
      <c r="U16" s="119"/>
      <c r="V16" s="119">
        <f>SUMIFS(Pasākumi_kārtas!$P$5:$P$223,Pasākumi_kārtas!$B$5:$B$223,SAM!P16,Pasākumi_kārtas!$N$5:$N$223,R16)</f>
        <v>171598203</v>
      </c>
      <c r="W16" s="119"/>
      <c r="X16" s="119"/>
    </row>
    <row r="17" spans="1:24" ht="12.25" customHeight="1">
      <c r="A17" s="39">
        <v>2</v>
      </c>
      <c r="B17" s="39" t="s">
        <v>399</v>
      </c>
      <c r="C17" s="81" t="s">
        <v>400</v>
      </c>
      <c r="D17" s="30" t="s">
        <v>357</v>
      </c>
      <c r="E17" s="30" t="s">
        <v>421</v>
      </c>
      <c r="F17" s="63" t="s">
        <v>1444</v>
      </c>
      <c r="G17" s="110">
        <f>H17/1000000</f>
        <v>82.290153000000004</v>
      </c>
      <c r="H17" s="104">
        <f>SUMIFS(Pasākumi_kārtas!$Q$5:$Q$223,Pasākumi_kārtas!$E$5:$E$223,SAM!E17)</f>
        <v>82290153</v>
      </c>
      <c r="I17" s="111">
        <f>ROUND(SUMIFS(Pasākumi_kārtas!$P$5:$P$223,Pasākumi_kārtas!$E$5:$E$223,SAM!E17),0)</f>
        <v>69946629</v>
      </c>
      <c r="J17" s="104">
        <f>SUMIFS(Pasākumi_kārtas!$P$5:$P$223,Pasākumi_kārtas!$E$5:$E$223,SAM!$E17,Pasākumi_kārtas!$N$5:$N$223,J$3)</f>
        <v>0</v>
      </c>
      <c r="K17" s="104">
        <f>SUMIFS(Pasākumi_kārtas!$P$5:$P$223,Pasākumi_kārtas!$E$5:$E$223,SAM!$E17,Pasākumi_kārtas!$N$5:$N$223,K$3)</f>
        <v>69946629</v>
      </c>
      <c r="L17" s="104">
        <f>SUMIFS(Pasākumi_kārtas!$P$5:$P$223,Pasākumi_kārtas!$E$5:$E$223,SAM!$E17,Pasākumi_kārtas!$N$5:$N$223,L$3)</f>
        <v>0</v>
      </c>
      <c r="M17" s="104">
        <f>SUMIFS(Pasākumi_kārtas!$P$5:$P$223,Pasākumi_kārtas!$E$5:$E$223,SAM!$E17,Pasākumi_kārtas!$N$5:$N$223,M$3)</f>
        <v>0</v>
      </c>
      <c r="O17" s="83">
        <v>2</v>
      </c>
      <c r="P17" s="83" t="s">
        <v>542</v>
      </c>
      <c r="Q17" s="120" t="s">
        <v>543</v>
      </c>
      <c r="R17" s="121" t="s">
        <v>45</v>
      </c>
      <c r="S17" s="104">
        <f t="shared" si="5"/>
        <v>64570017</v>
      </c>
      <c r="T17" s="104">
        <f>SUMIFS(Pasākumi_kārtas!$P$5:$P$223,Pasākumi_kārtas!$B$5:$B$223,SAM!P17,Pasākumi_kārtas!$N$5:$N$223,SAM!R17)</f>
        <v>54884514</v>
      </c>
      <c r="U17" s="104">
        <f>SUMIFS(Pasākumi_kārtas!$P$5:$P$223,Pasākumi_kārtas!$B$5:$B$223,SAM!P17,Pasākumi_kārtas!$N$5:$N$223,R17)</f>
        <v>54884514</v>
      </c>
      <c r="V17" s="84"/>
      <c r="W17" s="84"/>
      <c r="X17" s="84"/>
    </row>
    <row r="18" spans="1:24" ht="12.25" customHeight="1">
      <c r="A18" s="39">
        <v>2</v>
      </c>
      <c r="B18" s="39" t="s">
        <v>399</v>
      </c>
      <c r="C18" s="81" t="s">
        <v>400</v>
      </c>
      <c r="D18" s="30" t="s">
        <v>45</v>
      </c>
      <c r="E18" s="30" t="s">
        <v>446</v>
      </c>
      <c r="F18" s="63" t="s">
        <v>1445</v>
      </c>
      <c r="G18" s="110">
        <f>H18/1000000</f>
        <v>81.974918000000002</v>
      </c>
      <c r="H18" s="104">
        <f>SUMIFS(Pasākumi_kārtas!$Q$5:$Q$223,Pasākumi_kārtas!$E$5:$E$223,SAM!E18)</f>
        <v>81974918</v>
      </c>
      <c r="I18" s="111">
        <f>ROUND(SUMIFS(Pasākumi_kārtas!$P$5:$P$223,Pasākumi_kārtas!$E$5:$E$223,SAM!E18),0)</f>
        <v>69678675</v>
      </c>
      <c r="J18" s="104">
        <f>SUMIFS(Pasākumi_kārtas!$P$5:$P$223,Pasākumi_kārtas!$E$5:$E$223,SAM!$E18,Pasākumi_kārtas!$N$5:$N$223,J$3)</f>
        <v>69678675</v>
      </c>
      <c r="K18" s="104">
        <f>SUMIFS(Pasākumi_kārtas!$P$5:$P$223,Pasākumi_kārtas!$E$5:$E$223,SAM!$E18,Pasākumi_kārtas!$N$5:$N$223,K$3)</f>
        <v>0</v>
      </c>
      <c r="L18" s="104">
        <f>SUMIFS(Pasākumi_kārtas!$P$5:$P$223,Pasākumi_kārtas!$E$5:$E$223,SAM!$E18,Pasākumi_kārtas!$N$5:$N$223,L$3)</f>
        <v>0</v>
      </c>
      <c r="M18" s="104">
        <f>SUMIFS(Pasākumi_kārtas!$P$5:$P$223,Pasākumi_kārtas!$E$5:$E$223,SAM!$E18,Pasākumi_kārtas!$N$5:$N$223,M$3)</f>
        <v>0</v>
      </c>
      <c r="O18" s="302">
        <v>2</v>
      </c>
      <c r="P18" s="302" t="s">
        <v>553</v>
      </c>
      <c r="Q18" s="27" t="s">
        <v>554</v>
      </c>
      <c r="R18" s="332" t="s">
        <v>45</v>
      </c>
      <c r="S18" s="104">
        <f t="shared" si="5"/>
        <v>41176472</v>
      </c>
      <c r="T18" s="104">
        <f>SUMIFS(Pasākumi_kārtas!$P$5:$P$223,Pasākumi_kārtas!$B$5:$B$223,SAM!P18,Pasākumi_kārtas!$N$5:$N$223,SAM!R18)</f>
        <v>35000000</v>
      </c>
      <c r="U18" s="104">
        <f>SUMIFS(Pasākumi_kārtas!$P$5:$P$223,Pasākumi_kārtas!$B$5:$B$223,SAM!P18,Pasākumi_kārtas!$N$5:$N$223,R18)</f>
        <v>35000000</v>
      </c>
      <c r="V18" s="104">
        <f>SUMIFS(Pasākumi_kārtas!$P$5:$P$223,Pasākumi_kārtas!$B$5:$B$223,SAM!R18,Pasākumi_kārtas!$N$5:$N$223,SAM!T18)</f>
        <v>0</v>
      </c>
      <c r="W18" s="104">
        <f>SUMIFS(Pasākumi_kārtas!$P$5:$P$223,Pasākumi_kārtas!$B$5:$B$223,SAM!S18,Pasākumi_kārtas!$N$5:$N$223,SAM!U18)</f>
        <v>0</v>
      </c>
      <c r="X18" s="104">
        <f>SUMIFS(Pasākumi_kārtas!$P$5:$P$223,Pasākumi_kārtas!$B$5:$B$223,SAM!T18,Pasākumi_kārtas!$N$5:$N$223,SAM!V18)</f>
        <v>0</v>
      </c>
    </row>
    <row r="19" spans="1:24" ht="12.25" customHeight="1">
      <c r="A19" s="39">
        <v>2</v>
      </c>
      <c r="B19" s="39" t="s">
        <v>494</v>
      </c>
      <c r="C19" s="81" t="s">
        <v>495</v>
      </c>
      <c r="D19" s="30" t="s">
        <v>45</v>
      </c>
      <c r="E19" s="30" t="s">
        <v>497</v>
      </c>
      <c r="F19" s="27" t="s">
        <v>1446</v>
      </c>
      <c r="G19" s="110">
        <f>H19/1000000</f>
        <v>128.11397400000001</v>
      </c>
      <c r="H19" s="104">
        <f>SUMIFS(Pasākumi_kārtas!$Q$5:$Q$223,Pasākumi_kārtas!$E$5:$E$223,SAM!E19)</f>
        <v>128113974</v>
      </c>
      <c r="I19" s="111">
        <f>ROUND(SUMIFS(Pasākumi_kārtas!$P$5:$P$223,Pasākumi_kārtas!$E$5:$E$223,SAM!E19),0)</f>
        <v>108896876</v>
      </c>
      <c r="J19" s="104">
        <f>SUMIFS(Pasākumi_kārtas!$P$5:$P$223,Pasākumi_kārtas!$E$5:$E$223,SAM!$E19,Pasākumi_kārtas!$N$5:$N$223,J$3)</f>
        <v>108896876</v>
      </c>
      <c r="K19" s="104">
        <f>SUMIFS(Pasākumi_kārtas!$P$5:$P$223,Pasākumi_kārtas!$E$5:$E$223,SAM!$E19,Pasākumi_kārtas!$N$5:$N$223,K$3)</f>
        <v>0</v>
      </c>
      <c r="L19" s="104">
        <f>SUMIFS(Pasākumi_kārtas!$P$5:$P$223,Pasākumi_kārtas!$E$5:$E$223,SAM!$E19,Pasākumi_kārtas!$N$5:$N$223,L$3)</f>
        <v>0</v>
      </c>
      <c r="M19" s="104">
        <f>SUMIFS(Pasākumi_kārtas!$P$5:$P$223,Pasākumi_kārtas!$E$5:$E$223,SAM!$E19,Pasākumi_kārtas!$N$5:$N$223,M$3)</f>
        <v>0</v>
      </c>
      <c r="O19" s="122" t="s">
        <v>1447</v>
      </c>
      <c r="P19" s="85"/>
      <c r="Q19" s="80"/>
      <c r="R19" s="123"/>
      <c r="S19" s="124">
        <f>S20+S21+S22</f>
        <v>778414191</v>
      </c>
      <c r="T19" s="124">
        <f t="shared" ref="T19" si="6">T20+T21+T22</f>
        <v>661652054</v>
      </c>
      <c r="U19" s="124">
        <f>U20+U21+U22</f>
        <v>78065727</v>
      </c>
      <c r="V19" s="124">
        <f>V20+V21+V22</f>
        <v>583586327</v>
      </c>
      <c r="W19" s="124">
        <f t="shared" ref="W19:X19" si="7">W20+W21+W22</f>
        <v>0</v>
      </c>
      <c r="X19" s="124">
        <f t="shared" si="7"/>
        <v>0</v>
      </c>
    </row>
    <row r="20" spans="1:24" ht="12.25" customHeight="1">
      <c r="A20" s="39">
        <v>2</v>
      </c>
      <c r="B20" s="125" t="s">
        <v>521</v>
      </c>
      <c r="C20" s="126" t="s">
        <v>522</v>
      </c>
      <c r="D20" s="30" t="s">
        <v>357</v>
      </c>
      <c r="E20" s="30" t="s">
        <v>524</v>
      </c>
      <c r="F20" s="27" t="s">
        <v>1448</v>
      </c>
      <c r="G20" s="110">
        <f>H20/1000000</f>
        <v>204.82870700000001</v>
      </c>
      <c r="H20" s="104">
        <f>SUMIFS(Pasākumi_kārtas!$Q$5:$Q$223,Pasākumi_kārtas!$E$5:$E$223,SAM!E20)</f>
        <v>204828707</v>
      </c>
      <c r="I20" s="111">
        <f>ROUND(SUMIFS(Pasākumi_kārtas!$P$5:$P$223,Pasākumi_kārtas!$E$5:$E$223,SAM!E20),0)</f>
        <v>171598203</v>
      </c>
      <c r="J20" s="104">
        <f>SUMIFS(Pasākumi_kārtas!$P$5:$P$223,Pasākumi_kārtas!$E$5:$E$223,SAM!$E20,Pasākumi_kārtas!$N$5:$N$223,J$3)</f>
        <v>0</v>
      </c>
      <c r="K20" s="104">
        <f>SUMIFS(Pasākumi_kārtas!$P$5:$P$223,Pasākumi_kārtas!$E$5:$E$223,SAM!$E20,Pasākumi_kārtas!$N$5:$N$223,K$3)</f>
        <v>171598203</v>
      </c>
      <c r="L20" s="104">
        <f>SUMIFS(Pasākumi_kārtas!$P$5:$P$223,Pasākumi_kārtas!$E$5:$E$223,SAM!$E20,Pasākumi_kārtas!$N$5:$N$223,L$3)</f>
        <v>0</v>
      </c>
      <c r="M20" s="104">
        <f>SUMIFS(Pasākumi_kārtas!$P$5:$P$223,Pasākumi_kārtas!$E$5:$E$223,SAM!$E20,Pasākumi_kārtas!$N$5:$N$223,M$3)</f>
        <v>0</v>
      </c>
      <c r="O20" s="39">
        <v>3</v>
      </c>
      <c r="P20" s="39" t="s">
        <v>572</v>
      </c>
      <c r="Q20" s="117" t="s">
        <v>573</v>
      </c>
      <c r="R20" s="114" t="s">
        <v>357</v>
      </c>
      <c r="S20" s="104">
        <f>SUMIFS($H$4:$H$43,$B$4:$B$43,P20,$D$4:$D$43,R20)</f>
        <v>397307005</v>
      </c>
      <c r="T20" s="104">
        <f>SUMIFS(Pasākumi_kārtas!$P$5:$P$223,Pasākumi_kārtas!$B$5:$B$223,SAM!P20,Pasākumi_kārtas!$N$5:$N$223,SAM!R20)</f>
        <v>337710949</v>
      </c>
      <c r="U20" s="104"/>
      <c r="V20" s="104">
        <f>SUMIFS(Pasākumi_kārtas!$P$5:$P$223,Pasākumi_kārtas!$B$5:$B$223,SAM!P20,Pasākumi_kārtas!$N$5:$N$223,R20)</f>
        <v>337710949</v>
      </c>
      <c r="W20" s="104"/>
      <c r="X20" s="104"/>
    </row>
    <row r="21" spans="1:24" ht="12.25" customHeight="1">
      <c r="A21" s="39">
        <v>2</v>
      </c>
      <c r="B21" s="30" t="s">
        <v>542</v>
      </c>
      <c r="C21" s="120" t="s">
        <v>543</v>
      </c>
      <c r="D21" s="30" t="s">
        <v>45</v>
      </c>
      <c r="E21" s="30" t="s">
        <v>545</v>
      </c>
      <c r="F21" s="27" t="s">
        <v>1449</v>
      </c>
      <c r="G21" s="110">
        <f>H21/1000000</f>
        <v>64.570017000000007</v>
      </c>
      <c r="H21" s="104">
        <f>SUMIFS(Pasākumi_kārtas!$Q$5:$Q$223,Pasākumi_kārtas!$E$5:$E$223,SAM!E21)</f>
        <v>64570017</v>
      </c>
      <c r="I21" s="111">
        <f>ROUND(SUMIFS(Pasākumi_kārtas!$P$5:$P$223,Pasākumi_kārtas!$E$5:$E$223,SAM!E21),0)</f>
        <v>54884514</v>
      </c>
      <c r="J21" s="104">
        <f>SUMIFS(Pasākumi_kārtas!$P$5:$P$223,Pasākumi_kārtas!$E$5:$E$223,SAM!$E21,Pasākumi_kārtas!$N$5:$N$223,J$3)</f>
        <v>54884514</v>
      </c>
      <c r="K21" s="104">
        <f>SUMIFS(Pasākumi_kārtas!$P$5:$P$223,Pasākumi_kārtas!$E$5:$E$223,SAM!$E21,Pasākumi_kārtas!$N$5:$N$223,K$3)</f>
        <v>0</v>
      </c>
      <c r="L21" s="104">
        <f>SUMIFS(Pasākumi_kārtas!$P$5:$P$223,Pasākumi_kārtas!$E$5:$E$223,SAM!$E21,Pasākumi_kārtas!$N$5:$N$223,L$3)</f>
        <v>0</v>
      </c>
      <c r="M21" s="104">
        <f>SUMIFS(Pasākumi_kārtas!$P$5:$P$223,Pasākumi_kārtas!$E$5:$E$223,SAM!$E21,Pasākumi_kārtas!$N$5:$N$223,M$3)</f>
        <v>0</v>
      </c>
      <c r="O21" s="39">
        <v>3</v>
      </c>
      <c r="P21" s="39" t="s">
        <v>619</v>
      </c>
      <c r="Q21" s="81" t="s">
        <v>620</v>
      </c>
      <c r="R21" s="121" t="s">
        <v>45</v>
      </c>
      <c r="S21" s="104">
        <f>SUMIFS($H$4:$H$43,$B$4:$B$43,P21,$D$4:$D$43,R21)</f>
        <v>91842034</v>
      </c>
      <c r="T21" s="104">
        <f>SUMIFS(Pasākumi_kārtas!$P$5:$P$223,Pasākumi_kārtas!$B$5:$B$223,SAM!P21,Pasākumi_kārtas!$N$5:$N$223,SAM!R21)</f>
        <v>78065727</v>
      </c>
      <c r="U21" s="104">
        <f>SUMIFS(Pasākumi_kārtas!$P$5:$P$223,Pasākumi_kārtas!$B$5:$B$223,SAM!P21,Pasākumi_kārtas!$N$5:$N$223,R21)</f>
        <v>78065727</v>
      </c>
      <c r="V21" s="84"/>
      <c r="W21" s="104"/>
      <c r="X21" s="104"/>
    </row>
    <row r="22" spans="1:24" ht="12.25" customHeight="1">
      <c r="A22" s="39">
        <v>2</v>
      </c>
      <c r="B22" s="30" t="s">
        <v>553</v>
      </c>
      <c r="C22" s="27" t="s">
        <v>554</v>
      </c>
      <c r="D22" s="30" t="s">
        <v>45</v>
      </c>
      <c r="E22" s="30" t="s">
        <v>556</v>
      </c>
      <c r="F22" s="27" t="s">
        <v>1450</v>
      </c>
      <c r="G22" s="110">
        <f t="shared" ref="G22:G41" si="8">H22/1000000</f>
        <v>41.176471999999997</v>
      </c>
      <c r="H22" s="104">
        <f>SUMIFS(Pasākumi_kārtas!$Q$5:$Q$223,Pasākumi_kārtas!$E$5:$E$223,SAM!E22)</f>
        <v>41176472</v>
      </c>
      <c r="I22" s="111">
        <f>ROUND(SUMIFS(Pasākumi_kārtas!$P$5:$P$223,Pasākumi_kārtas!$E$5:$E$223,SAM!E22),0)</f>
        <v>35000000</v>
      </c>
      <c r="J22" s="104">
        <f>SUMIFS(Pasākumi_kārtas!$P$5:$P$223,Pasākumi_kārtas!$E$5:$E$223,SAM!$E22,Pasākumi_kārtas!$N$5:$N$223,J$3)</f>
        <v>35000000</v>
      </c>
      <c r="K22" s="104">
        <f>SUMIFS(Pasākumi_kārtas!$P$5:$P$223,Pasākumi_kārtas!$E$5:$E$223,SAM!$E22,Pasākumi_kārtas!$N$5:$N$223,K$3)</f>
        <v>0</v>
      </c>
      <c r="L22" s="104">
        <f>SUMIFS(Pasākumi_kārtas!$P$5:$P$223,Pasākumi_kārtas!$E$5:$E$223,SAM!$E22,Pasākumi_kārtas!$N$5:$N$223,L$3)</f>
        <v>0</v>
      </c>
      <c r="M22" s="104">
        <f>SUMIFS(Pasākumi_kārtas!$P$5:$P$223,Pasākumi_kārtas!$E$5:$E$223,SAM!$E22,Pasākumi_kārtas!$N$5:$N$223,M$3)</f>
        <v>0</v>
      </c>
      <c r="O22" s="39">
        <v>3</v>
      </c>
      <c r="P22" s="39" t="s">
        <v>654</v>
      </c>
      <c r="Q22" s="81" t="s">
        <v>655</v>
      </c>
      <c r="R22" s="121" t="s">
        <v>357</v>
      </c>
      <c r="S22" s="104">
        <f>SUMIFS($H$4:$H$43,$B$4:$B$43,P22,$D$4:$D$43,R22)</f>
        <v>289265152</v>
      </c>
      <c r="T22" s="104">
        <f>SUMIFS(Pasākumi_kārtas!$P$5:$P$223,Pasākumi_kārtas!$B$5:$B$223,SAM!P22,Pasākumi_kārtas!$N$5:$N$223,SAM!R22)</f>
        <v>245875378</v>
      </c>
      <c r="U22" s="4">
        <v>0</v>
      </c>
      <c r="V22" s="104">
        <f>SUMIFS(Pasākumi_kārtas!$P$5:$P$223,Pasākumi_kārtas!$B$5:$B$223,SAM!P22,Pasākumi_kārtas!$N$5:$N$223,R22)</f>
        <v>245875378</v>
      </c>
      <c r="W22" s="104"/>
      <c r="X22" s="104"/>
    </row>
    <row r="23" spans="1:24" ht="12.25" customHeight="1">
      <c r="A23" s="39">
        <v>3</v>
      </c>
      <c r="B23" s="39" t="s">
        <v>572</v>
      </c>
      <c r="C23" s="81" t="s">
        <v>573</v>
      </c>
      <c r="D23" s="30" t="s">
        <v>357</v>
      </c>
      <c r="E23" s="30" t="s">
        <v>575</v>
      </c>
      <c r="F23" s="63" t="s">
        <v>1451</v>
      </c>
      <c r="G23" s="110">
        <f t="shared" si="8"/>
        <v>397.307005</v>
      </c>
      <c r="H23" s="104">
        <f>SUMIFS(Pasākumi_kārtas!$Q$5:$Q$223,Pasākumi_kārtas!$E$5:$E$223,SAM!E23)</f>
        <v>397307005</v>
      </c>
      <c r="I23" s="111">
        <f>ROUND(SUMIFS(Pasākumi_kārtas!$P$5:$P$223,Pasākumi_kārtas!$E$5:$E$223,SAM!E23),0)</f>
        <v>337710949</v>
      </c>
      <c r="J23" s="104">
        <f>SUMIFS(Pasākumi_kārtas!$P$5:$P$223,Pasākumi_kārtas!$E$5:$E$223,SAM!$E23,Pasākumi_kārtas!$N$5:$N$223,J$3)</f>
        <v>0</v>
      </c>
      <c r="K23" s="104">
        <f>SUMIFS(Pasākumi_kārtas!$P$5:$P$223,Pasākumi_kārtas!$E$5:$E$223,SAM!$E23,Pasākumi_kārtas!$N$5:$N$223,K$3)</f>
        <v>337710949</v>
      </c>
      <c r="L23" s="104">
        <f>SUMIFS(Pasākumi_kārtas!$P$5:$P$223,Pasākumi_kārtas!$E$5:$E$223,SAM!$E23,Pasākumi_kārtas!$N$5:$N$223,L$3)</f>
        <v>0</v>
      </c>
      <c r="M23" s="104">
        <f>SUMIFS(Pasākumi_kārtas!$P$5:$P$223,Pasākumi_kārtas!$E$5:$E$223,SAM!$E23,Pasākumi_kārtas!$N$5:$N$223,M$3)</f>
        <v>0</v>
      </c>
      <c r="O23" s="112" t="s">
        <v>1452</v>
      </c>
      <c r="P23" s="79"/>
      <c r="Q23" s="80"/>
      <c r="R23" s="116"/>
      <c r="S23" s="113">
        <f t="shared" ref="S23:X23" si="9">SUM(S24:S30)</f>
        <v>1489244979</v>
      </c>
      <c r="T23" s="113">
        <f t="shared" si="9"/>
        <v>1265858205</v>
      </c>
      <c r="U23" s="113">
        <f t="shared" si="9"/>
        <v>640668058</v>
      </c>
      <c r="V23" s="113">
        <f t="shared" si="9"/>
        <v>0</v>
      </c>
      <c r="W23" s="113">
        <f t="shared" si="9"/>
        <v>625190147</v>
      </c>
      <c r="X23" s="113">
        <f t="shared" si="9"/>
        <v>0</v>
      </c>
    </row>
    <row r="24" spans="1:24" ht="12.25" customHeight="1">
      <c r="A24" s="39">
        <v>3</v>
      </c>
      <c r="B24" s="39" t="s">
        <v>619</v>
      </c>
      <c r="C24" s="81" t="s">
        <v>620</v>
      </c>
      <c r="D24" s="30" t="s">
        <v>45</v>
      </c>
      <c r="E24" s="30" t="s">
        <v>622</v>
      </c>
      <c r="F24" s="63" t="s">
        <v>1453</v>
      </c>
      <c r="G24" s="110">
        <f t="shared" si="8"/>
        <v>91.842033999999998</v>
      </c>
      <c r="H24" s="104">
        <f>SUMIFS(Pasākumi_kārtas!$Q$5:$Q$223,Pasākumi_kārtas!$E$5:$E$223,SAM!E24)</f>
        <v>91842034</v>
      </c>
      <c r="I24" s="111">
        <f>ROUND(SUMIFS(Pasākumi_kārtas!$P$5:$P$223,Pasākumi_kārtas!$E$5:$E$223,SAM!E24),0)</f>
        <v>78065727</v>
      </c>
      <c r="J24" s="104">
        <f>SUMIFS(Pasākumi_kārtas!$P$5:$P$223,Pasākumi_kārtas!$E$5:$E$223,SAM!$E24,Pasākumi_kārtas!$N$5:$N$223,J$3)</f>
        <v>78065727</v>
      </c>
      <c r="K24" s="104">
        <f>SUMIFS(Pasākumi_kārtas!$P$5:$P$223,Pasākumi_kārtas!$E$5:$E$223,SAM!$E24,Pasākumi_kārtas!$N$5:$N$223,K$3)</f>
        <v>0</v>
      </c>
      <c r="L24" s="104">
        <f>SUMIFS(Pasākumi_kārtas!$P$5:$P$223,Pasākumi_kārtas!$E$5:$E$223,SAM!$E24,Pasākumi_kārtas!$N$5:$N$223,L$3)</f>
        <v>0</v>
      </c>
      <c r="M24" s="104">
        <f>SUMIFS(Pasākumi_kārtas!$P$5:$P$223,Pasākumi_kārtas!$E$5:$E$223,SAM!$E24,Pasākumi_kārtas!$N$5:$N$223,M$3)</f>
        <v>0</v>
      </c>
      <c r="O24" s="39">
        <v>4</v>
      </c>
      <c r="P24" s="39" t="s">
        <v>674</v>
      </c>
      <c r="Q24" s="81" t="s">
        <v>675</v>
      </c>
      <c r="R24" s="114" t="s">
        <v>45</v>
      </c>
      <c r="S24" s="104">
        <f t="shared" ref="S24:S30" si="10">SUMIFS($H$4:$H$43,$B$4:$B$43,P24,$D$4:$D$43,R24)</f>
        <v>381887601</v>
      </c>
      <c r="T24" s="104">
        <f>SUMIFS(Pasākumi_kārtas!$P$5:$P$223,Pasākumi_kārtas!$B$5:$B$223,SAM!P24,Pasākumi_kārtas!$N$5:$N$223,SAM!R24)</f>
        <v>324604457</v>
      </c>
      <c r="U24" s="104">
        <f>SUMIFS(Pasākumi_kārtas!$P$5:$P$223,Pasākumi_kārtas!$B$5:$B$223,SAM!P24,Pasākumi_kārtas!$N$5:$N$223,R24)</f>
        <v>324604457</v>
      </c>
      <c r="V24" s="104"/>
      <c r="W24" s="104"/>
      <c r="X24" s="104"/>
    </row>
    <row r="25" spans="1:24" ht="12.25" customHeight="1">
      <c r="A25" s="39">
        <v>3</v>
      </c>
      <c r="B25" s="39" t="s">
        <v>654</v>
      </c>
      <c r="C25" s="81" t="s">
        <v>655</v>
      </c>
      <c r="D25" s="30" t="s">
        <v>357</v>
      </c>
      <c r="E25" s="30" t="s">
        <v>657</v>
      </c>
      <c r="F25" s="63" t="s">
        <v>1454</v>
      </c>
      <c r="G25" s="110">
        <f t="shared" si="8"/>
        <v>289.265152</v>
      </c>
      <c r="H25" s="104">
        <f>SUMIFS(Pasākumi_kārtas!$Q$5:$Q$223,Pasākumi_kārtas!$E$5:$E$223,SAM!E25)</f>
        <v>289265152</v>
      </c>
      <c r="I25" s="111">
        <f>ROUND(SUMIFS(Pasākumi_kārtas!$P$5:$P$223,Pasākumi_kārtas!$E$5:$E$223,SAM!E25),0)</f>
        <v>245875378</v>
      </c>
      <c r="J25" s="104">
        <f>SUMIFS(Pasākumi_kārtas!$P$5:$P$223,Pasākumi_kārtas!$E$5:$E$223,SAM!$E25,Pasākumi_kārtas!$N$5:$N$223,J$3)</f>
        <v>0</v>
      </c>
      <c r="K25" s="104">
        <f>SUMIFS(Pasākumi_kārtas!$P$5:$P$223,Pasākumi_kārtas!$E$5:$E$223,SAM!$E25,Pasākumi_kārtas!$N$5:$N$223,K$3)</f>
        <v>245875378</v>
      </c>
      <c r="L25" s="104">
        <f>SUMIFS(Pasākumi_kārtas!$P$5:$P$223,Pasākumi_kārtas!$E$5:$E$223,SAM!$E25,Pasākumi_kārtas!$N$5:$N$223,L$3)</f>
        <v>0</v>
      </c>
      <c r="M25" s="104">
        <f>SUMIFS(Pasākumi_kārtas!$P$5:$P$223,Pasākumi_kārtas!$E$5:$E$223,SAM!$E25,Pasākumi_kārtas!$N$5:$N$223,M$3)</f>
        <v>0</v>
      </c>
      <c r="O25" s="39">
        <v>4</v>
      </c>
      <c r="P25" s="39" t="s">
        <v>674</v>
      </c>
      <c r="Q25" s="81" t="s">
        <v>675</v>
      </c>
      <c r="R25" s="114" t="s">
        <v>727</v>
      </c>
      <c r="S25" s="104">
        <f t="shared" si="10"/>
        <v>58577908</v>
      </c>
      <c r="T25" s="104">
        <f>SUMIFS(Pasākumi_kārtas!$P$5:$P$223,Pasākumi_kārtas!$B$5:$B$223,SAM!P25,Pasākumi_kārtas!$N$5:$N$223,SAM!R25)</f>
        <v>49791221</v>
      </c>
      <c r="U25" s="104"/>
      <c r="V25" s="104"/>
      <c r="W25" s="104">
        <f>SUMIFS(Pasākumi_kārtas!$P$5:$P$223,Pasākumi_kārtas!$B$5:$B$223,SAM!P25,Pasākumi_kārtas!$N$5:$N$223,R25)</f>
        <v>49791221</v>
      </c>
      <c r="X25" s="104"/>
    </row>
    <row r="26" spans="1:24" ht="12.25" customHeight="1">
      <c r="A26" s="39">
        <v>3</v>
      </c>
      <c r="B26" s="39" t="s">
        <v>674</v>
      </c>
      <c r="C26" s="81" t="s">
        <v>675</v>
      </c>
      <c r="D26" s="30" t="s">
        <v>45</v>
      </c>
      <c r="E26" s="30" t="s">
        <v>677</v>
      </c>
      <c r="F26" s="63" t="s">
        <v>1455</v>
      </c>
      <c r="G26" s="110">
        <f t="shared" si="8"/>
        <v>381.88760100000002</v>
      </c>
      <c r="H26" s="104">
        <f>SUMIFS(Pasākumi_kārtas!$Q$5:$Q$223,Pasākumi_kārtas!$E$5:$E$223,SAM!E26)</f>
        <v>381887601</v>
      </c>
      <c r="I26" s="111">
        <f>ROUND(SUMIFS(Pasākumi_kārtas!$P$5:$P$223,Pasākumi_kārtas!$E$5:$E$223,SAM!E26),0)</f>
        <v>324604457</v>
      </c>
      <c r="J26" s="104">
        <f>SUMIFS(Pasākumi_kārtas!$P$5:$P$223,Pasākumi_kārtas!$E$5:$E$223,SAM!$E26,Pasākumi_kārtas!$N$5:$N$223,J$3)</f>
        <v>324604457</v>
      </c>
      <c r="K26" s="104">
        <f>SUMIFS(Pasākumi_kārtas!$P$5:$P$223,Pasākumi_kārtas!$E$5:$E$223,SAM!$E26,Pasākumi_kārtas!$N$5:$N$223,K$3)</f>
        <v>0</v>
      </c>
      <c r="L26" s="104">
        <f>SUMIFS(Pasākumi_kārtas!$P$5:$P$223,Pasākumi_kārtas!$E$5:$E$223,SAM!$E26,Pasākumi_kārtas!$N$5:$N$223,L$3)</f>
        <v>0</v>
      </c>
      <c r="M26" s="104">
        <f>SUMIFS(Pasākumi_kārtas!$P$5:$P$223,Pasākumi_kārtas!$E$5:$E$223,SAM!$E26,Pasākumi_kārtas!$N$5:$N$223,M$3)</f>
        <v>0</v>
      </c>
      <c r="O26" s="39">
        <v>4</v>
      </c>
      <c r="P26" s="39" t="s">
        <v>779</v>
      </c>
      <c r="Q26" s="81" t="s">
        <v>780</v>
      </c>
      <c r="R26" s="114" t="s">
        <v>45</v>
      </c>
      <c r="S26" s="104">
        <f t="shared" si="10"/>
        <v>231164072</v>
      </c>
      <c r="T26" s="104">
        <f>SUMIFS(Pasākumi_kārtas!$P$5:$P$223,Pasākumi_kārtas!$B$5:$B$223,SAM!P26,Pasākumi_kārtas!$N$5:$N$223,SAM!R26)</f>
        <v>196489456</v>
      </c>
      <c r="U26" s="104">
        <f>SUMIFS(Pasākumi_kārtas!$P$5:$P$223,Pasākumi_kārtas!$B$5:$B$223,SAM!P26,Pasākumi_kārtas!$N$5:$N$223,R26)</f>
        <v>196489456</v>
      </c>
      <c r="V26" s="104"/>
      <c r="W26" s="104"/>
      <c r="X26" s="104"/>
    </row>
    <row r="27" spans="1:24" ht="12.25" customHeight="1">
      <c r="A27" s="39">
        <v>4</v>
      </c>
      <c r="B27" s="39" t="s">
        <v>674</v>
      </c>
      <c r="C27" s="81" t="s">
        <v>675</v>
      </c>
      <c r="D27" s="30" t="s">
        <v>727</v>
      </c>
      <c r="E27" s="30" t="s">
        <v>719</v>
      </c>
      <c r="F27" s="63" t="s">
        <v>1456</v>
      </c>
      <c r="G27" s="110">
        <f t="shared" si="8"/>
        <v>58.577908000000001</v>
      </c>
      <c r="H27" s="104">
        <f>SUMIFS(Pasākumi_kārtas!$Q$5:$Q$223,Pasākumi_kārtas!$E$5:$E$223,SAM!E27)</f>
        <v>58577908</v>
      </c>
      <c r="I27" s="111">
        <f>ROUND(SUMIFS(Pasākumi_kārtas!$P$5:$P$223,Pasākumi_kārtas!$E$5:$E$223,SAM!E27),0)</f>
        <v>49791221</v>
      </c>
      <c r="J27" s="104">
        <f>SUMIFS(Pasākumi_kārtas!$P$5:$P$223,Pasākumi_kārtas!$E$5:$E$223,SAM!$E27,Pasākumi_kārtas!$N$5:$N$223,J$3)</f>
        <v>0</v>
      </c>
      <c r="K27" s="104">
        <f>SUMIFS(Pasākumi_kārtas!$P$5:$P$223,Pasākumi_kārtas!$E$5:$E$223,SAM!$E27,Pasākumi_kārtas!$N$5:$N$223,K$3)</f>
        <v>0</v>
      </c>
      <c r="L27" s="104">
        <f>SUMIFS(Pasākumi_kārtas!$P$5:$P$223,Pasākumi_kārtas!$E$5:$E$223,SAM!$E27,Pasākumi_kārtas!$N$5:$N$223,L$3)</f>
        <v>49791221</v>
      </c>
      <c r="M27" s="104">
        <f>SUMIFS(Pasākumi_kārtas!$P$5:$P$223,Pasākumi_kārtas!$E$5:$E$223,SAM!$E27,Pasākumi_kārtas!$N$5:$N$223,M$3)</f>
        <v>0</v>
      </c>
      <c r="O27" s="39">
        <v>4</v>
      </c>
      <c r="P27" s="39" t="s">
        <v>779</v>
      </c>
      <c r="Q27" s="81" t="s">
        <v>780</v>
      </c>
      <c r="R27" s="114" t="s">
        <v>727</v>
      </c>
      <c r="S27" s="104">
        <f t="shared" si="10"/>
        <v>276031778</v>
      </c>
      <c r="T27" s="104">
        <f>SUMIFS(Pasākumi_kārtas!$P$5:$P$223,Pasākumi_kārtas!$B$5:$B$223,SAM!P27,Pasākumi_kārtas!$N$5:$N$223,SAM!R27)</f>
        <v>234627006</v>
      </c>
      <c r="U27" s="104"/>
      <c r="V27" s="104"/>
      <c r="W27" s="104">
        <f>SUMIFS(Pasākumi_kārtas!$P$5:$P$223,Pasākumi_kārtas!$B$5:$B$223,SAM!P27,Pasākumi_kārtas!$N$5:$N$223,R27)</f>
        <v>234627006</v>
      </c>
      <c r="X27" s="104"/>
    </row>
    <row r="28" spans="1:24" ht="12.25" customHeight="1">
      <c r="A28" s="39">
        <v>4</v>
      </c>
      <c r="B28" s="39" t="s">
        <v>779</v>
      </c>
      <c r="C28" s="81" t="s">
        <v>780</v>
      </c>
      <c r="D28" s="30" t="s">
        <v>45</v>
      </c>
      <c r="E28" s="30" t="s">
        <v>782</v>
      </c>
      <c r="F28" s="63" t="s">
        <v>1457</v>
      </c>
      <c r="G28" s="110">
        <f t="shared" si="8"/>
        <v>231.164072</v>
      </c>
      <c r="H28" s="104">
        <f>SUMIFS(Pasākumi_kārtas!$Q$5:$Q$223,Pasākumi_kārtas!$E$5:$E$223,SAM!E28)</f>
        <v>231164072</v>
      </c>
      <c r="I28" s="111">
        <f>ROUND(SUMIFS(Pasākumi_kārtas!$P$5:$P$223,Pasākumi_kārtas!$E$5:$E$223,SAM!E28),0)</f>
        <v>196489456</v>
      </c>
      <c r="J28" s="104">
        <f>SUMIFS(Pasākumi_kārtas!$P$5:$P$223,Pasākumi_kārtas!$E$5:$E$223,SAM!$E28,Pasākumi_kārtas!$N$5:$N$223,J$3)</f>
        <v>196489456</v>
      </c>
      <c r="K28" s="104">
        <f>SUMIFS(Pasākumi_kārtas!$P$5:$P$223,Pasākumi_kārtas!$E$5:$E$223,SAM!$E28,Pasākumi_kārtas!$N$5:$N$223,K$3)</f>
        <v>0</v>
      </c>
      <c r="L28" s="104">
        <f>SUMIFS(Pasākumi_kārtas!$P$5:$P$223,Pasākumi_kārtas!$E$5:$E$223,SAM!$E28,Pasākumi_kārtas!$N$5:$N$223,L$3)</f>
        <v>0</v>
      </c>
      <c r="M28" s="104">
        <f>SUMIFS(Pasākumi_kārtas!$P$5:$P$223,Pasākumi_kārtas!$E$5:$E$223,SAM!$E28,Pasākumi_kārtas!$N$5:$N$223,M$3)</f>
        <v>0</v>
      </c>
      <c r="O28" s="39">
        <v>4</v>
      </c>
      <c r="P28" s="39" t="s">
        <v>964</v>
      </c>
      <c r="Q28" s="81" t="s">
        <v>965</v>
      </c>
      <c r="R28" s="114" t="s">
        <v>45</v>
      </c>
      <c r="S28" s="104">
        <f t="shared" si="10"/>
        <v>140675467</v>
      </c>
      <c r="T28" s="104">
        <f>SUMIFS(Pasākumi_kārtas!$P$5:$P$223,Pasākumi_kārtas!$B$5:$B$223,SAM!P28,Pasākumi_kārtas!$N$5:$N$223,SAM!R28)</f>
        <v>119574145</v>
      </c>
      <c r="U28" s="104">
        <f>SUMIFS(Pasākumi_kārtas!$P$5:$P$223,Pasākumi_kārtas!$B$5:$B$223,SAM!P28,Pasākumi_kārtas!$N$5:$N$223,R28)</f>
        <v>119574145</v>
      </c>
      <c r="V28" s="104"/>
      <c r="W28" s="104"/>
      <c r="X28" s="104"/>
    </row>
    <row r="29" spans="1:24" ht="12.25" customHeight="1">
      <c r="A29" s="39">
        <v>4</v>
      </c>
      <c r="B29" s="39" t="s">
        <v>779</v>
      </c>
      <c r="C29" s="81" t="s">
        <v>780</v>
      </c>
      <c r="D29" s="30" t="s">
        <v>727</v>
      </c>
      <c r="E29" s="30" t="s">
        <v>845</v>
      </c>
      <c r="F29" s="63" t="s">
        <v>1458</v>
      </c>
      <c r="G29" s="110">
        <f t="shared" si="8"/>
        <v>186.59145599999999</v>
      </c>
      <c r="H29" s="104">
        <f>SUMIFS(Pasākumi_kārtas!$Q$5:$Q$223,Pasākumi_kārtas!$E$5:$E$223,SAM!E29)</f>
        <v>186591456</v>
      </c>
      <c r="I29" s="111">
        <f>ROUND(SUMIFS(Pasākumi_kārtas!$P$5:$P$223,Pasākumi_kārtas!$E$5:$E$223,SAM!E29),0)</f>
        <v>158602735</v>
      </c>
      <c r="J29" s="104">
        <f>SUMIFS(Pasākumi_kārtas!$P$5:$P$223,Pasākumi_kārtas!$E$5:$E$223,SAM!$E29,Pasākumi_kārtas!$N$5:$N$223,J$3)</f>
        <v>0</v>
      </c>
      <c r="K29" s="104">
        <f>SUMIFS(Pasākumi_kārtas!$P$5:$P$223,Pasākumi_kārtas!$E$5:$E$223,SAM!$E29,Pasākumi_kārtas!$N$5:$N$223,K$3)</f>
        <v>0</v>
      </c>
      <c r="L29" s="104">
        <f>SUMIFS(Pasākumi_kārtas!$P$5:$P$223,Pasākumi_kārtas!$E$5:$E$223,SAM!$E29,Pasākumi_kārtas!$N$5:$N$223,L$3)</f>
        <v>158602735</v>
      </c>
      <c r="M29" s="104">
        <f>SUMIFS(Pasākumi_kārtas!$P$5:$P$223,Pasākumi_kārtas!$E$5:$E$223,SAM!$E29,Pasākumi_kārtas!$N$5:$N$223,M$3)</f>
        <v>0</v>
      </c>
      <c r="O29" s="39">
        <v>4</v>
      </c>
      <c r="P29" s="39" t="s">
        <v>964</v>
      </c>
      <c r="Q29" s="81" t="s">
        <v>965</v>
      </c>
      <c r="R29" s="114" t="s">
        <v>727</v>
      </c>
      <c r="S29" s="104">
        <f t="shared" si="10"/>
        <v>390705881</v>
      </c>
      <c r="T29" s="104">
        <f>SUMIFS(Pasākumi_kārtas!$P$5:$P$223,Pasākumi_kārtas!$B$5:$B$223,SAM!P29,Pasākumi_kārtas!$N$5:$N$223,SAM!R29)</f>
        <v>332099989</v>
      </c>
      <c r="U29" s="104"/>
      <c r="V29" s="104"/>
      <c r="W29" s="104">
        <f>SUMIFS(Pasākumi_kārtas!$P$5:$P$223,Pasākumi_kārtas!$B$5:$B$223,SAM!P29,Pasākumi_kārtas!$N$5:$N$223,R29)</f>
        <v>332099989</v>
      </c>
      <c r="X29" s="104"/>
    </row>
    <row r="30" spans="1:24" ht="12.25" customHeight="1">
      <c r="A30" s="39">
        <v>4</v>
      </c>
      <c r="B30" s="39" t="s">
        <v>779</v>
      </c>
      <c r="C30" s="81" t="s">
        <v>780</v>
      </c>
      <c r="D30" s="30" t="s">
        <v>727</v>
      </c>
      <c r="E30" s="30" t="s">
        <v>910</v>
      </c>
      <c r="F30" s="63" t="s">
        <v>1459</v>
      </c>
      <c r="G30" s="110">
        <f t="shared" si="8"/>
        <v>37.989218000000001</v>
      </c>
      <c r="H30" s="104">
        <f>SUMIFS(Pasākumi_kārtas!$Q$5:$Q$223,Pasākumi_kārtas!$E$5:$E$223,SAM!E30)</f>
        <v>37989218</v>
      </c>
      <c r="I30" s="111">
        <f>ROUND(SUMIFS(Pasākumi_kārtas!$P$5:$P$223,Pasākumi_kārtas!$E$5:$E$223,SAM!E30),0)</f>
        <v>32290835</v>
      </c>
      <c r="J30" s="104">
        <f>SUMIFS(Pasākumi_kārtas!$P$5:$P$223,Pasākumi_kārtas!$E$5:$E$223,SAM!$E30,Pasākumi_kārtas!$N$5:$N$223,J$3)</f>
        <v>0</v>
      </c>
      <c r="K30" s="104">
        <f>SUMIFS(Pasākumi_kārtas!$P$5:$P$223,Pasākumi_kārtas!$E$5:$E$223,SAM!$E30,Pasākumi_kārtas!$N$5:$N$223,K$3)</f>
        <v>0</v>
      </c>
      <c r="L30" s="104">
        <f>SUMIFS(Pasākumi_kārtas!$P$5:$P$223,Pasākumi_kārtas!$E$5:$E$223,SAM!$E30,Pasākumi_kārtas!$N$5:$N$223,L$3)</f>
        <v>32290835</v>
      </c>
      <c r="M30" s="104">
        <f>SUMIFS(Pasākumi_kārtas!$P$5:$P$223,Pasākumi_kārtas!$E$5:$E$223,SAM!$E30,Pasākumi_kārtas!$N$5:$N$223,M$3)</f>
        <v>0</v>
      </c>
      <c r="O30" s="39">
        <v>4</v>
      </c>
      <c r="P30" s="39" t="s">
        <v>1220</v>
      </c>
      <c r="Q30" s="81" t="s">
        <v>1221</v>
      </c>
      <c r="R30" s="114" t="s">
        <v>727</v>
      </c>
      <c r="S30" s="104">
        <f t="shared" si="10"/>
        <v>10202272</v>
      </c>
      <c r="T30" s="104">
        <f>SUMIFS(Pasākumi_kārtas!$P$5:$P$223,Pasākumi_kārtas!$B$5:$B$223,SAM!P30,Pasākumi_kārtas!$N$5:$N$223,SAM!R30)</f>
        <v>8671931</v>
      </c>
      <c r="U30" s="104"/>
      <c r="V30" s="104"/>
      <c r="W30" s="104">
        <f>SUMIFS(Pasākumi_kārtas!$P$5:$P$223,Pasākumi_kārtas!$B$5:$B$223,SAM!P30,Pasākumi_kārtas!$N$5:$N$223,R30)</f>
        <v>8671931</v>
      </c>
      <c r="X30" s="104"/>
    </row>
    <row r="31" spans="1:24" ht="12.25" customHeight="1">
      <c r="A31" s="39">
        <v>4</v>
      </c>
      <c r="B31" s="39" t="s">
        <v>779</v>
      </c>
      <c r="C31" s="81" t="s">
        <v>780</v>
      </c>
      <c r="D31" s="30" t="s">
        <v>727</v>
      </c>
      <c r="E31" s="30" t="s">
        <v>937</v>
      </c>
      <c r="F31" s="63" t="s">
        <v>1460</v>
      </c>
      <c r="G31" s="110">
        <f t="shared" si="8"/>
        <v>51.451104000000001</v>
      </c>
      <c r="H31" s="104">
        <f>SUMIFS(Pasākumi_kārtas!$Q$5:$Q$223,Pasākumi_kārtas!$E$5:$E$223,SAM!E31)</f>
        <v>51451104</v>
      </c>
      <c r="I31" s="111">
        <f>ROUND(SUMIFS(Pasākumi_kārtas!$P$5:$P$223,Pasākumi_kārtas!$E$5:$E$223,SAM!E31),0)</f>
        <v>43733436</v>
      </c>
      <c r="J31" s="104">
        <f>SUMIFS(Pasākumi_kārtas!$P$5:$P$223,Pasākumi_kārtas!$E$5:$E$223,SAM!$E31,Pasākumi_kārtas!$N$5:$N$223,J$3)</f>
        <v>0</v>
      </c>
      <c r="K31" s="104">
        <f>SUMIFS(Pasākumi_kārtas!$P$5:$P$223,Pasākumi_kārtas!$E$5:$E$223,SAM!$E31,Pasākumi_kārtas!$N$5:$N$223,K$3)</f>
        <v>0</v>
      </c>
      <c r="L31" s="104">
        <f>SUMIFS(Pasākumi_kārtas!$P$5:$P$223,Pasākumi_kārtas!$E$5:$E$223,SAM!$E31,Pasākumi_kārtas!$N$5:$N$223,L$3)</f>
        <v>43733436</v>
      </c>
      <c r="M31" s="104">
        <f>SUMIFS(Pasākumi_kārtas!$P$5:$P$223,Pasākumi_kārtas!$E$5:$E$223,SAM!$E31,Pasākumi_kārtas!$N$5:$N$223,M$3)</f>
        <v>0</v>
      </c>
      <c r="O31" s="112" t="s">
        <v>1461</v>
      </c>
      <c r="P31" s="79"/>
      <c r="Q31" s="80"/>
      <c r="R31" s="116"/>
      <c r="S31" s="113">
        <f>S32+S33</f>
        <v>299656951</v>
      </c>
      <c r="T31" s="113">
        <f t="shared" ref="T31:X31" si="11">T32+T33</f>
        <v>254708402</v>
      </c>
      <c r="U31" s="113">
        <f t="shared" si="11"/>
        <v>254708402</v>
      </c>
      <c r="V31" s="113">
        <f t="shared" si="11"/>
        <v>0</v>
      </c>
      <c r="W31" s="113">
        <f t="shared" si="11"/>
        <v>0</v>
      </c>
      <c r="X31" s="113">
        <f t="shared" si="11"/>
        <v>0</v>
      </c>
    </row>
    <row r="32" spans="1:24" ht="12.25" customHeight="1">
      <c r="A32" s="39">
        <v>4</v>
      </c>
      <c r="B32" s="39" t="s">
        <v>964</v>
      </c>
      <c r="C32" s="81" t="s">
        <v>965</v>
      </c>
      <c r="D32" s="39" t="s">
        <v>45</v>
      </c>
      <c r="E32" s="39" t="s">
        <v>967</v>
      </c>
      <c r="F32" s="115" t="s">
        <v>1462</v>
      </c>
      <c r="G32" s="110">
        <f t="shared" si="8"/>
        <v>120.509429</v>
      </c>
      <c r="H32" s="104">
        <f>SUMIFS(Pasākumi_kārtas!$Q$5:$Q$223,Pasākumi_kārtas!$E$5:$E$223,SAM!E32)</f>
        <v>120509429</v>
      </c>
      <c r="I32" s="111">
        <f>ROUND(SUMIFS(Pasākumi_kārtas!$P$5:$P$223,Pasākumi_kārtas!$E$5:$E$223,SAM!E32),0)</f>
        <v>102433013</v>
      </c>
      <c r="J32" s="104">
        <f>SUMIFS(Pasākumi_kārtas!$P$5:$P$223,Pasākumi_kārtas!$E$5:$E$223,SAM!$E32,Pasākumi_kārtas!$N$5:$N$223,J$3)</f>
        <v>102433013</v>
      </c>
      <c r="K32" s="104">
        <f>SUMIFS(Pasākumi_kārtas!$P$5:$P$223,Pasākumi_kārtas!$E$5:$E$223,SAM!$E32,Pasākumi_kārtas!$N$5:$N$223,K$3)</f>
        <v>0</v>
      </c>
      <c r="L32" s="104">
        <f>SUMIFS(Pasākumi_kārtas!$P$5:$P$223,Pasākumi_kārtas!$E$5:$E$223,SAM!$E32,Pasākumi_kārtas!$N$5:$N$223,L$3)</f>
        <v>0</v>
      </c>
      <c r="M32" s="104">
        <f>SUMIFS(Pasākumi_kārtas!$P$5:$P$223,Pasākumi_kārtas!$E$5:$E$223,SAM!$E32,Pasākumi_kārtas!$N$5:$N$223,M$3)</f>
        <v>0</v>
      </c>
      <c r="O32" s="39">
        <v>5</v>
      </c>
      <c r="P32" s="39" t="s">
        <v>1233</v>
      </c>
      <c r="Q32" s="81" t="s">
        <v>1234</v>
      </c>
      <c r="R32" s="114" t="s">
        <v>45</v>
      </c>
      <c r="S32" s="104">
        <f>SUMIFS($H$4:$H$43,$B$4:$B$43,P32,$D$4:$D$43,R32)</f>
        <v>273543431</v>
      </c>
      <c r="T32" s="104">
        <f>SUMIFS(Pasākumi_kārtas!$P$5:$P$223,Pasākumi_kārtas!$B$5:$B$223,SAM!P32,Pasākumi_kārtas!$N$5:$N$223,SAM!R32)</f>
        <v>232511910</v>
      </c>
      <c r="U32" s="104">
        <f>SUMIFS(Pasākumi_kārtas!$P$5:$P$223,Pasākumi_kārtas!$B$5:$B$223,SAM!P32,Pasākumi_kārtas!$N$5:$N$223,R32)</f>
        <v>232511910</v>
      </c>
      <c r="V32" s="104"/>
      <c r="W32" s="104"/>
      <c r="X32" s="104"/>
    </row>
    <row r="33" spans="1:24" ht="12.25" customHeight="1">
      <c r="A33" s="39">
        <v>4</v>
      </c>
      <c r="B33" s="39" t="s">
        <v>964</v>
      </c>
      <c r="C33" s="81" t="s">
        <v>965</v>
      </c>
      <c r="D33" s="39" t="s">
        <v>45</v>
      </c>
      <c r="E33" s="39" t="s">
        <v>992</v>
      </c>
      <c r="F33" s="115" t="s">
        <v>1463</v>
      </c>
      <c r="G33" s="110">
        <f t="shared" si="8"/>
        <v>20.166038</v>
      </c>
      <c r="H33" s="104">
        <f>SUMIFS(Pasākumi_kārtas!$Q$5:$Q$223,Pasākumi_kārtas!$E$5:$E$223,SAM!E33)</f>
        <v>20166038</v>
      </c>
      <c r="I33" s="111">
        <f>ROUND(SUMIFS(Pasākumi_kārtas!$P$5:$P$223,Pasākumi_kārtas!$E$5:$E$223,SAM!E33),0)</f>
        <v>17141132</v>
      </c>
      <c r="J33" s="104">
        <f>SUMIFS(Pasākumi_kārtas!$P$5:$P$223,Pasākumi_kārtas!$E$5:$E$223,SAM!$E33,Pasākumi_kārtas!$N$5:$N$223,J$3)</f>
        <v>17141132</v>
      </c>
      <c r="K33" s="104">
        <f>SUMIFS(Pasākumi_kārtas!$P$5:$P$223,Pasākumi_kārtas!$E$5:$E$223,SAM!$E33,Pasākumi_kārtas!$N$5:$N$223,K$3)</f>
        <v>0</v>
      </c>
      <c r="L33" s="104">
        <f>SUMIFS(Pasākumi_kārtas!$P$5:$P$223,Pasākumi_kārtas!$E$5:$E$223,SAM!$E33,Pasākumi_kārtas!$N$5:$N$223,L$3)</f>
        <v>0</v>
      </c>
      <c r="M33" s="104">
        <f>SUMIFS(Pasākumi_kārtas!$P$5:$P$223,Pasākumi_kārtas!$E$5:$E$223,SAM!$E33,Pasākumi_kārtas!$N$5:$N$223,M$3)</f>
        <v>0</v>
      </c>
      <c r="O33" s="39">
        <v>5</v>
      </c>
      <c r="P33" s="39" t="s">
        <v>1292</v>
      </c>
      <c r="Q33" s="81" t="s">
        <v>1293</v>
      </c>
      <c r="R33" s="6" t="s">
        <v>45</v>
      </c>
      <c r="S33" s="104">
        <f>SUMIFS($H$4:$H$43,$B$4:$B$43,P33,$D$4:$D$43,R33)</f>
        <v>26113520</v>
      </c>
      <c r="T33" s="104">
        <f>SUMIFS(Pasākumi_kārtas!$P$5:$P$223,Pasākumi_kārtas!$B$5:$B$223,SAM!P33,Pasākumi_kārtas!$N$5:$N$223,SAM!R33)</f>
        <v>22196492</v>
      </c>
      <c r="U33" s="104">
        <f>SUMIFS(Pasākumi_kārtas!$P$5:$P$223,Pasākumi_kārtas!$B$5:$B$223,SAM!P33,Pasākumi_kārtas!$N$5:$N$223,R33)</f>
        <v>22196492</v>
      </c>
      <c r="V33" s="104"/>
      <c r="W33" s="104"/>
      <c r="X33" s="104"/>
    </row>
    <row r="34" spans="1:24" ht="12.25" customHeight="1">
      <c r="A34" s="39">
        <v>4</v>
      </c>
      <c r="B34" s="39" t="s">
        <v>964</v>
      </c>
      <c r="C34" s="81" t="s">
        <v>965</v>
      </c>
      <c r="D34" s="39" t="s">
        <v>727</v>
      </c>
      <c r="E34" s="39" t="s">
        <v>1001</v>
      </c>
      <c r="F34" s="115" t="s">
        <v>1464</v>
      </c>
      <c r="G34" s="110">
        <f t="shared" si="8"/>
        <v>154.20814899999999</v>
      </c>
      <c r="H34" s="104">
        <f>SUMIFS(Pasākumi_kārtas!$Q$5:$Q$223,Pasākumi_kārtas!$E$5:$E$223,SAM!E34)</f>
        <v>154208149</v>
      </c>
      <c r="I34" s="111">
        <f>ROUND(SUMIFS(Pasākumi_kārtas!$P$5:$P$223,Pasākumi_kārtas!$E$5:$E$223,SAM!E34),0)</f>
        <v>131076926</v>
      </c>
      <c r="J34" s="104">
        <f>SUMIFS(Pasākumi_kārtas!$P$5:$P$223,Pasākumi_kārtas!$E$5:$E$223,SAM!$E34,Pasākumi_kārtas!$N$5:$N$223,J$3)</f>
        <v>0</v>
      </c>
      <c r="K34" s="104">
        <f>SUMIFS(Pasākumi_kārtas!$P$5:$P$223,Pasākumi_kārtas!$E$5:$E$223,SAM!$E34,Pasākumi_kārtas!$N$5:$N$223,K$3)</f>
        <v>0</v>
      </c>
      <c r="L34" s="104">
        <f>SUMIFS(Pasākumi_kārtas!$P$5:$P$223,Pasākumi_kārtas!$E$5:$E$223,SAM!$E34,Pasākumi_kārtas!$N$5:$N$223,L$3)</f>
        <v>131076926</v>
      </c>
      <c r="M34" s="104">
        <f>SUMIFS(Pasākumi_kārtas!$P$5:$P$223,Pasākumi_kārtas!$E$5:$E$223,SAM!$E34,Pasākumi_kārtas!$N$5:$N$223,M$3)</f>
        <v>0</v>
      </c>
      <c r="O34" s="112" t="s">
        <v>1465</v>
      </c>
      <c r="P34" s="127"/>
      <c r="Q34" s="127"/>
      <c r="R34" s="128"/>
      <c r="S34" s="113">
        <f t="shared" ref="S34:X34" si="12">S35</f>
        <v>216749802</v>
      </c>
      <c r="T34" s="113">
        <f t="shared" si="12"/>
        <v>184237327</v>
      </c>
      <c r="U34" s="113">
        <f t="shared" si="12"/>
        <v>0</v>
      </c>
      <c r="V34" s="113">
        <f t="shared" si="12"/>
        <v>0</v>
      </c>
      <c r="W34" s="113">
        <f t="shared" si="12"/>
        <v>0</v>
      </c>
      <c r="X34" s="113">
        <f t="shared" si="12"/>
        <v>184237327</v>
      </c>
    </row>
    <row r="35" spans="1:24" ht="12.25" customHeight="1">
      <c r="A35" s="39">
        <v>4</v>
      </c>
      <c r="B35" s="39" t="s">
        <v>964</v>
      </c>
      <c r="C35" s="81" t="s">
        <v>965</v>
      </c>
      <c r="D35" s="39" t="s">
        <v>727</v>
      </c>
      <c r="E35" s="39" t="s">
        <v>1047</v>
      </c>
      <c r="F35" s="115" t="s">
        <v>1466</v>
      </c>
      <c r="G35" s="110">
        <f t="shared" si="8"/>
        <v>27.761725999999999</v>
      </c>
      <c r="H35" s="104">
        <f>SUMIFS(Pasākumi_kārtas!$Q$5:$Q$223,Pasākumi_kārtas!$E$5:$E$223,SAM!E35)</f>
        <v>27761726</v>
      </c>
      <c r="I35" s="111">
        <f>ROUND(SUMIFS(Pasākumi_kārtas!$P$5:$P$223,Pasākumi_kārtas!$E$5:$E$223,SAM!E35),0)</f>
        <v>23597464</v>
      </c>
      <c r="J35" s="104">
        <f>SUMIFS(Pasākumi_kārtas!$P$5:$P$223,Pasākumi_kārtas!$E$5:$E$223,SAM!$E35,Pasākumi_kārtas!$N$5:$N$223,J$3)</f>
        <v>0</v>
      </c>
      <c r="K35" s="104">
        <f>SUMIFS(Pasākumi_kārtas!$P$5:$P$223,Pasākumi_kārtas!$E$5:$E$223,SAM!$E35,Pasākumi_kārtas!$N$5:$N$223,K$3)</f>
        <v>0</v>
      </c>
      <c r="L35" s="104">
        <f>SUMIFS(Pasākumi_kārtas!$P$5:$P$223,Pasākumi_kārtas!$E$5:$E$223,SAM!$E35,Pasākumi_kārtas!$N$5:$N$223,L$3)</f>
        <v>23597464</v>
      </c>
      <c r="M35" s="104">
        <f>SUMIFS(Pasākumi_kārtas!$P$5:$P$223,Pasākumi_kārtas!$E$5:$E$223,SAM!$E35,Pasākumi_kārtas!$N$5:$N$223,M$3)</f>
        <v>0</v>
      </c>
      <c r="O35" s="39">
        <v>6</v>
      </c>
      <c r="P35" s="39" t="s">
        <v>1306</v>
      </c>
      <c r="Q35" s="117" t="s">
        <v>1307</v>
      </c>
      <c r="R35" s="114" t="s">
        <v>1317</v>
      </c>
      <c r="S35" s="104">
        <f>SUMIFS($H$4:$H$43,$B$4:$B$43,P35,$D$4:$D$43,R35)</f>
        <v>216749802</v>
      </c>
      <c r="T35" s="104">
        <f>SUMIFS(Pasākumi_kārtas!$P$5:$P$223,Pasākumi_kārtas!$B$5:$B$223,SAM!P35,Pasākumi_kārtas!$N$5:$N$223,SAM!R35)</f>
        <v>184237327</v>
      </c>
      <c r="U35" s="84"/>
      <c r="V35" s="104"/>
      <c r="W35" s="104"/>
      <c r="X35" s="104">
        <f>SUMIFS(Pasākumi_kārtas!$P$5:$P$223,Pasākumi_kārtas!$B$5:$B$223,SAM!P35,Pasākumi_kārtas!$N$5:$N$223,R35)</f>
        <v>184237327</v>
      </c>
    </row>
    <row r="36" spans="1:24" ht="12.25" customHeight="1">
      <c r="A36" s="39">
        <v>4</v>
      </c>
      <c r="B36" s="39" t="s">
        <v>964</v>
      </c>
      <c r="C36" s="81" t="s">
        <v>965</v>
      </c>
      <c r="D36" s="39" t="s">
        <v>727</v>
      </c>
      <c r="E36" s="39" t="s">
        <v>1110</v>
      </c>
      <c r="F36" s="115" t="s">
        <v>1467</v>
      </c>
      <c r="G36" s="110">
        <f t="shared" si="8"/>
        <v>97.999917999999994</v>
      </c>
      <c r="H36" s="104">
        <f>SUMIFS(Pasākumi_kārtas!$Q$5:$Q$223,Pasākumi_kārtas!$E$5:$E$223,SAM!E36)</f>
        <v>97999918</v>
      </c>
      <c r="I36" s="111">
        <f>ROUND(SUMIFS(Pasākumi_kārtas!$P$5:$P$223,Pasākumi_kārtas!$E$5:$E$223,SAM!E36),0)</f>
        <v>83299928</v>
      </c>
      <c r="J36" s="104">
        <f>SUMIFS(Pasākumi_kārtas!$P$5:$P$223,Pasākumi_kārtas!$E$5:$E$223,SAM!$E36,Pasākumi_kārtas!$N$5:$N$223,J$3)</f>
        <v>0</v>
      </c>
      <c r="K36" s="104">
        <f>SUMIFS(Pasākumi_kārtas!$P$5:$P$223,Pasākumi_kārtas!$E$5:$E$223,SAM!$E36,Pasākumi_kārtas!$N$5:$N$223,K$3)</f>
        <v>0</v>
      </c>
      <c r="L36" s="104">
        <f>SUMIFS(Pasākumi_kārtas!$P$5:$P$223,Pasākumi_kārtas!$E$5:$E$223,SAM!$E36,Pasākumi_kārtas!$N$5:$N$223,L$3)</f>
        <v>83299928</v>
      </c>
      <c r="M36" s="104">
        <f>SUMIFS(Pasākumi_kārtas!$P$5:$P$223,Pasākumi_kārtas!$E$5:$E$223,SAM!$E36,Pasākumi_kārtas!$N$5:$N$223,M$3)</f>
        <v>0</v>
      </c>
      <c r="O36" s="31">
        <v>7</v>
      </c>
      <c r="P36" s="31" t="s">
        <v>1373</v>
      </c>
      <c r="Q36" s="129" t="s">
        <v>1468</v>
      </c>
      <c r="R36" s="130" t="s">
        <v>727</v>
      </c>
      <c r="S36" s="104">
        <f>SUMIFS($H$4:$H$43,$B$4:$B$43,P36,$D$4:$D$43,R36)</f>
        <v>1933939</v>
      </c>
      <c r="T36" s="131">
        <f>SUMIFS(Pasākumi_kārtas!$P$5:$P$223,Pasākumi_kārtas!$B$5:$B$223,SAM!P36,Pasākumi_kārtas!$N$5:$N$223,SAM!R36)</f>
        <v>1643848</v>
      </c>
      <c r="U36" s="131"/>
      <c r="V36" s="131"/>
      <c r="W36" s="131">
        <f>SUMIFS(Pasākumi_kārtas!$P$5:$P$223,Pasākumi_kārtas!$B$5:$B$223,SAM!P36,Pasākumi_kārtas!$N$5:$N$223,R36)</f>
        <v>1643848</v>
      </c>
      <c r="X36" s="131"/>
    </row>
    <row r="37" spans="1:24" ht="12.25" customHeight="1">
      <c r="A37" s="39">
        <v>4</v>
      </c>
      <c r="B37" s="39" t="s">
        <v>964</v>
      </c>
      <c r="C37" s="81" t="s">
        <v>965</v>
      </c>
      <c r="D37" s="39" t="s">
        <v>727</v>
      </c>
      <c r="E37" s="39" t="s">
        <v>1152</v>
      </c>
      <c r="F37" s="115" t="s">
        <v>1469</v>
      </c>
      <c r="G37" s="110">
        <f t="shared" si="8"/>
        <v>110.736088</v>
      </c>
      <c r="H37" s="104">
        <f>SUMIFS(Pasākumi_kārtas!$Q$5:$Q$223,Pasākumi_kārtas!$E$5:$E$223,SAM!E37)</f>
        <v>110736088</v>
      </c>
      <c r="I37" s="111">
        <f>ROUND(SUMIFS(Pasākumi_kārtas!$P$5:$P$223,Pasākumi_kārtas!$E$5:$E$223,SAM!E37),0)</f>
        <v>94125671</v>
      </c>
      <c r="J37" s="104">
        <f>SUMIFS(Pasākumi_kārtas!$P$5:$P$223,Pasākumi_kārtas!$E$5:$E$223,SAM!$E37,Pasākumi_kārtas!$N$5:$N$223,J$3)</f>
        <v>0</v>
      </c>
      <c r="K37" s="104">
        <f>SUMIFS(Pasākumi_kārtas!$P$5:$P$223,Pasākumi_kārtas!$E$5:$E$223,SAM!$E37,Pasākumi_kārtas!$N$5:$N$223,K$3)</f>
        <v>0</v>
      </c>
      <c r="L37" s="104">
        <f>SUMIFS(Pasākumi_kārtas!$P$5:$P$223,Pasākumi_kārtas!$E$5:$E$223,SAM!$E37,Pasākumi_kārtas!$N$5:$N$223,L$3)</f>
        <v>94125671</v>
      </c>
      <c r="M37" s="104">
        <f>SUMIFS(Pasākumi_kārtas!$P$5:$P$223,Pasākumi_kārtas!$E$5:$E$223,SAM!$E37,Pasākumi_kārtas!$N$5:$N$223,M$3)</f>
        <v>0</v>
      </c>
      <c r="O37" s="31">
        <v>7</v>
      </c>
      <c r="P37" s="31" t="s">
        <v>1373</v>
      </c>
      <c r="Q37" s="129" t="s">
        <v>1470</v>
      </c>
      <c r="R37" s="130" t="s">
        <v>45</v>
      </c>
      <c r="S37" s="104">
        <f>SUMIFS($H$4:$H$43,$B$4:$B$43,P37,$D$4:$D$43,R37)</f>
        <v>3529412</v>
      </c>
      <c r="T37" s="131">
        <f>SUMIFS(Pasākumi_kārtas!$P$5:$P$223,Pasākumi_kārtas!$B$5:$B$223,SAM!P37,Pasākumi_kārtas!$N$5:$N$223,SAM!R37)</f>
        <v>3000000</v>
      </c>
      <c r="U37" s="131">
        <f>SUMIFS(Pasākumi_kārtas!$P$5:$P$223,Pasākumi_kārtas!$B$5:$B$223,SAM!P37,Pasākumi_kārtas!$N$5:$N$223,R37)</f>
        <v>3000000</v>
      </c>
      <c r="V37" s="131"/>
      <c r="W37" s="131"/>
      <c r="X37" s="131"/>
    </row>
    <row r="38" spans="1:24" ht="12.25" customHeight="1">
      <c r="A38" s="39">
        <v>4</v>
      </c>
      <c r="B38" s="39" t="s">
        <v>1220</v>
      </c>
      <c r="C38" s="81" t="s">
        <v>1221</v>
      </c>
      <c r="D38" s="39" t="s">
        <v>727</v>
      </c>
      <c r="E38" s="39" t="s">
        <v>1223</v>
      </c>
      <c r="F38" s="115" t="s">
        <v>1471</v>
      </c>
      <c r="G38" s="110">
        <f t="shared" si="8"/>
        <v>10.202272000000001</v>
      </c>
      <c r="H38" s="104">
        <f>SUMIFS(Pasākumi_kārtas!$Q$5:$Q$223,Pasākumi_kārtas!$E$5:$E$223,SAM!E38)</f>
        <v>10202272</v>
      </c>
      <c r="I38" s="111">
        <f>ROUND(SUMIFS(Pasākumi_kārtas!$P$5:$P$223,Pasākumi_kārtas!$E$5:$E$223,SAM!E38),0)</f>
        <v>8671931</v>
      </c>
      <c r="J38" s="104">
        <f>SUMIFS(Pasākumi_kārtas!$P$5:$P$223,Pasākumi_kārtas!$E$5:$E$223,SAM!$E38,Pasākumi_kārtas!$N$5:$N$223,J$3)</f>
        <v>0</v>
      </c>
      <c r="K38" s="104">
        <f>SUMIFS(Pasākumi_kārtas!$P$5:$P$223,Pasākumi_kārtas!$E$5:$E$223,SAM!$E38,Pasākumi_kārtas!$N$5:$N$223,K$3)</f>
        <v>0</v>
      </c>
      <c r="L38" s="104">
        <f>SUMIFS(Pasākumi_kārtas!$P$5:$P$223,Pasākumi_kārtas!$E$5:$E$223,SAM!$E38,Pasākumi_kārtas!$N$5:$N$223,L$3)</f>
        <v>8671931</v>
      </c>
      <c r="M38" s="104">
        <f>SUMIFS(Pasākumi_kārtas!$P$5:$P$223,Pasākumi_kārtas!$E$5:$E$223,SAM!$E38,Pasākumi_kārtas!$N$5:$N$223,M$3)</f>
        <v>0</v>
      </c>
      <c r="S38" s="86">
        <f>SUM(S5:S9,S11:S18,S20:S22,S24:S30,S32:S33,S35,S36,S37)</f>
        <v>4980574248</v>
      </c>
      <c r="T38" s="86">
        <f t="shared" ref="T38:X38" si="13">SUM(T5:T9,T11:T18,T20:T22,T24:T30,T32:T33,T35,T36,T37)</f>
        <v>4230696129</v>
      </c>
      <c r="U38" s="86">
        <f t="shared" si="13"/>
        <v>2576247455</v>
      </c>
      <c r="V38" s="86">
        <f>SUM(V5:V9,V11:V18,V20:V22,V24:V30,V32:V33,V35,V36,V37)</f>
        <v>843377352</v>
      </c>
      <c r="W38" s="86">
        <f t="shared" si="13"/>
        <v>626833995</v>
      </c>
      <c r="X38" s="86">
        <f t="shared" si="13"/>
        <v>184237327</v>
      </c>
    </row>
    <row r="39" spans="1:24" ht="12.25" customHeight="1">
      <c r="A39" s="39">
        <v>5</v>
      </c>
      <c r="B39" s="39" t="s">
        <v>1233</v>
      </c>
      <c r="C39" s="81" t="s">
        <v>1234</v>
      </c>
      <c r="D39" s="39" t="s">
        <v>45</v>
      </c>
      <c r="E39" s="39" t="s">
        <v>1236</v>
      </c>
      <c r="F39" s="81" t="s">
        <v>1472</v>
      </c>
      <c r="G39" s="110">
        <f t="shared" si="8"/>
        <v>273.543431</v>
      </c>
      <c r="H39" s="104">
        <f>SUMIFS(Pasākumi_kārtas!$Q$5:$Q$223,Pasākumi_kārtas!$E$5:$E$223,SAM!E39)</f>
        <v>273543431</v>
      </c>
      <c r="I39" s="111">
        <f>ROUND(SUMIFS(Pasākumi_kārtas!$P$5:$P$223,Pasākumi_kārtas!$E$5:$E$223,SAM!E39),0)</f>
        <v>232511910</v>
      </c>
      <c r="J39" s="104">
        <f>SUMIFS(Pasākumi_kārtas!$P$5:$P$223,Pasākumi_kārtas!$E$5:$E$223,SAM!$E39,Pasākumi_kārtas!$N$5:$N$223,J$3)</f>
        <v>232511910</v>
      </c>
      <c r="K39" s="104">
        <f>SUMIFS(Pasākumi_kārtas!$P$5:$P$223,Pasākumi_kārtas!$E$5:$E$223,SAM!$E39,Pasākumi_kārtas!$N$5:$N$223,K$3)</f>
        <v>0</v>
      </c>
      <c r="L39" s="104">
        <f>SUMIFS(Pasākumi_kārtas!$P$5:$P$223,Pasākumi_kārtas!$E$5:$E$223,SAM!$E39,Pasākumi_kārtas!$N$5:$N$223,L$3)</f>
        <v>0</v>
      </c>
      <c r="M39" s="104">
        <f>SUMIFS(Pasākumi_kārtas!$P$5:$P$223,Pasākumi_kārtas!$E$5:$E$223,SAM!$E39,Pasākumi_kārtas!$N$5:$N$223,M$3)</f>
        <v>0</v>
      </c>
      <c r="S39" s="3" t="b">
        <f>S38=H44</f>
        <v>1</v>
      </c>
      <c r="T39" s="3" t="b">
        <f>I44=T38</f>
        <v>1</v>
      </c>
      <c r="U39" s="3" t="b">
        <f>J44=U38</f>
        <v>1</v>
      </c>
      <c r="V39" s="3" t="b">
        <f>K44=V38</f>
        <v>1</v>
      </c>
      <c r="W39" s="3" t="b">
        <f>L44=W38</f>
        <v>1</v>
      </c>
      <c r="X39" s="3" t="b">
        <f>M44=X38</f>
        <v>1</v>
      </c>
    </row>
    <row r="40" spans="1:24" ht="12.25" customHeight="1">
      <c r="A40" s="39">
        <v>5</v>
      </c>
      <c r="B40" s="39" t="s">
        <v>1292</v>
      </c>
      <c r="C40" s="81" t="s">
        <v>1293</v>
      </c>
      <c r="D40" s="39" t="s">
        <v>45</v>
      </c>
      <c r="E40" s="39" t="s">
        <v>1295</v>
      </c>
      <c r="F40" s="81" t="s">
        <v>1473</v>
      </c>
      <c r="G40" s="110">
        <f t="shared" si="8"/>
        <v>26.113520000000001</v>
      </c>
      <c r="H40" s="104">
        <f>SUMIFS(Pasākumi_kārtas!$Q$5:$Q$223,Pasākumi_kārtas!$E$5:$E$223,SAM!E40)</f>
        <v>26113520</v>
      </c>
      <c r="I40" s="111">
        <f>ROUND(SUMIFS(Pasākumi_kārtas!$P$5:$P$223,Pasākumi_kārtas!$E$5:$E$223,SAM!E40),0)</f>
        <v>22196492</v>
      </c>
      <c r="J40" s="104">
        <f>SUMIFS(Pasākumi_kārtas!$P$5:$P$223,Pasākumi_kārtas!$E$5:$E$223,SAM!$E40,Pasākumi_kārtas!$N$5:$N$223,J$3)</f>
        <v>22196492</v>
      </c>
      <c r="K40" s="104">
        <f>SUMIFS(Pasākumi_kārtas!$P$5:$P$223,Pasākumi_kārtas!$E$5:$E$223,SAM!$E40,Pasākumi_kārtas!$N$5:$N$223,K$3)</f>
        <v>0</v>
      </c>
      <c r="L40" s="104">
        <f>SUMIFS(Pasākumi_kārtas!$P$5:$P$223,Pasākumi_kārtas!$E$5:$E$223,SAM!$E40,Pasākumi_kārtas!$N$5:$N$223,L$3)</f>
        <v>0</v>
      </c>
      <c r="M40" s="104">
        <f>SUMIFS(Pasākumi_kārtas!$P$5:$P$223,Pasākumi_kārtas!$E$5:$E$223,SAM!$E40,Pasākumi_kārtas!$N$5:$N$223,M$3)</f>
        <v>0</v>
      </c>
    </row>
    <row r="41" spans="1:24" ht="12.25" customHeight="1">
      <c r="A41" s="39">
        <v>6</v>
      </c>
      <c r="B41" s="39" t="s">
        <v>1306</v>
      </c>
      <c r="C41" s="81" t="s">
        <v>1307</v>
      </c>
      <c r="D41" s="39" t="s">
        <v>1317</v>
      </c>
      <c r="E41" s="39" t="s">
        <v>1309</v>
      </c>
      <c r="F41" s="81" t="s">
        <v>1474</v>
      </c>
      <c r="G41" s="110">
        <f t="shared" si="8"/>
        <v>216.74980199999999</v>
      </c>
      <c r="H41" s="104">
        <f>SUMIFS(Pasākumi_kārtas!$Q$5:$Q$223,Pasākumi_kārtas!$E$5:$E$223,SAM!E41)</f>
        <v>216749802</v>
      </c>
      <c r="I41" s="111">
        <f>ROUND(SUMIFS(Pasākumi_kārtas!$P$5:$P$223,Pasākumi_kārtas!$E$5:$E$223,SAM!E41),0)</f>
        <v>184237327</v>
      </c>
      <c r="J41" s="104">
        <f>SUMIFS(Pasākumi_kārtas!$P$5:$P$223,Pasākumi_kārtas!$E$5:$E$223,SAM!$E41,Pasākumi_kārtas!$N$5:$N$223,J$3)</f>
        <v>0</v>
      </c>
      <c r="K41" s="104">
        <f>SUMIFS(Pasākumi_kārtas!$P$5:$P$223,Pasākumi_kārtas!$E$5:$E$223,SAM!$E41,Pasākumi_kārtas!$N$5:$N$223,K$3)</f>
        <v>0</v>
      </c>
      <c r="L41" s="104">
        <f>SUMIFS(Pasākumi_kārtas!$P$5:$P$223,Pasākumi_kārtas!$E$5:$E$223,SAM!$E41,Pasākumi_kārtas!$N$5:$N$223,L$3)</f>
        <v>0</v>
      </c>
      <c r="M41" s="104">
        <f>SUMIFS(Pasākumi_kārtas!$P$5:$P$223,Pasākumi_kārtas!$E$5:$E$223,SAM!$E41,Pasākumi_kārtas!$N$5:$N$223,M$3)</f>
        <v>184237327</v>
      </c>
    </row>
    <row r="42" spans="1:24" ht="12.25" customHeight="1">
      <c r="A42" s="31">
        <v>7</v>
      </c>
      <c r="B42" s="30" t="s">
        <v>1373</v>
      </c>
      <c r="C42" s="27" t="s">
        <v>1374</v>
      </c>
      <c r="D42" s="30" t="s">
        <v>727</v>
      </c>
      <c r="E42" s="30" t="s">
        <v>1376</v>
      </c>
      <c r="F42" s="64" t="s">
        <v>1475</v>
      </c>
      <c r="G42" s="59">
        <f>H42/1000000</f>
        <v>1.9339390000000001</v>
      </c>
      <c r="H42" s="104">
        <f>SUMIFS(Pasākumi_kārtas!$Q$5:$Q$223,Pasākumi_kārtas!$E$5:$E$223,SAM!E42)</f>
        <v>1933939</v>
      </c>
      <c r="I42" s="132">
        <f>SUMIFS(Pasākumi_kārtas!$P$5:$P$223,Pasākumi_kārtas!$E$5:$E$223,SAM!E42)</f>
        <v>1643848</v>
      </c>
      <c r="J42" s="131">
        <f>SUMIFS(Pasākumi_kārtas!$P$5:$P$223,Pasākumi_kārtas!$E$5:$E$223,SAM!$E42,Pasākumi_kārtas!$N$5:$N$223,J$3)</f>
        <v>0</v>
      </c>
      <c r="K42" s="131">
        <f>SUMIFS(Pasākumi_kārtas!$P$5:$P$223,Pasākumi_kārtas!$E$5:$E$223,SAM!$E42,Pasākumi_kārtas!$N$5:$N$223,K$3)</f>
        <v>0</v>
      </c>
      <c r="L42" s="131">
        <f>SUMIFS(Pasākumi_kārtas!$P$5:$P$223,Pasākumi_kārtas!$E$5:$E$223,SAM!$E42,Pasākumi_kārtas!$N$5:$N$223,L$3)</f>
        <v>1643848</v>
      </c>
      <c r="M42" s="131">
        <f>SUMIFS(Pasākumi_kārtas!$P$5:$P$223,Pasākumi_kārtas!$E$5:$E$223,SAM!$E42,Pasākumi_kārtas!$N$5:$N$223,M$3)</f>
        <v>0</v>
      </c>
    </row>
    <row r="43" spans="1:24" ht="12.25" customHeight="1">
      <c r="A43" s="31">
        <v>7</v>
      </c>
      <c r="B43" s="30" t="s">
        <v>1373</v>
      </c>
      <c r="C43" s="27" t="s">
        <v>1374</v>
      </c>
      <c r="D43" s="30" t="s">
        <v>45</v>
      </c>
      <c r="E43" s="30" t="s">
        <v>1383</v>
      </c>
      <c r="F43" s="64" t="s">
        <v>1386</v>
      </c>
      <c r="G43" s="59">
        <f>H43/1000000</f>
        <v>3.5294120000000002</v>
      </c>
      <c r="H43" s="104">
        <f>SUMIFS(Pasākumi_kārtas!$Q$5:$Q$223,Pasākumi_kārtas!$E$5:$E$223,SAM!E43)</f>
        <v>3529412</v>
      </c>
      <c r="I43" s="132">
        <f>SUMIFS(Pasākumi_kārtas!$P$5:$P$223,Pasākumi_kārtas!$E$5:$E$223,SAM!E43)</f>
        <v>3000000</v>
      </c>
      <c r="J43" s="131">
        <f>SUMIFS(Pasākumi_kārtas!$P$5:$P$223,Pasākumi_kārtas!$E$5:$E$223,SAM!$E43,Pasākumi_kārtas!$N$5:$N$223,J$3)</f>
        <v>3000000</v>
      </c>
      <c r="K43" s="131">
        <f>SUMIFS(Pasākumi_kārtas!$P$5:$P$223,Pasākumi_kārtas!$E$5:$E$223,SAM!$E43,Pasākumi_kārtas!$N$5:$N$223,K$3)</f>
        <v>0</v>
      </c>
      <c r="L43" s="131">
        <f>SUMIFS(Pasākumi_kārtas!$P$5:$P$223,Pasākumi_kārtas!$E$5:$E$223,SAM!$E43,Pasākumi_kārtas!$N$5:$N$223,L$3)</f>
        <v>0</v>
      </c>
      <c r="M43" s="131">
        <f>SUMIFS(Pasākumi_kārtas!$P$5:$P$223,Pasākumi_kārtas!$E$5:$E$223,SAM!$E43,Pasākumi_kārtas!$N$5:$N$223,M$3)</f>
        <v>0</v>
      </c>
    </row>
    <row r="44" spans="1:24" ht="12.25" customHeight="1">
      <c r="E44" s="133"/>
      <c r="F44" s="134" t="s">
        <v>1412</v>
      </c>
      <c r="G44" s="134"/>
      <c r="H44" s="135">
        <f t="shared" ref="H44:M44" si="14">SUM(H4:H43)</f>
        <v>4980574248</v>
      </c>
      <c r="I44" s="135">
        <f t="shared" si="14"/>
        <v>4230696129</v>
      </c>
      <c r="J44" s="135">
        <f t="shared" si="14"/>
        <v>2576247455</v>
      </c>
      <c r="K44" s="135">
        <f t="shared" si="14"/>
        <v>843377352</v>
      </c>
      <c r="L44" s="135">
        <f t="shared" si="14"/>
        <v>626833995</v>
      </c>
      <c r="M44" s="135">
        <f t="shared" si="14"/>
        <v>184237327</v>
      </c>
    </row>
    <row r="45" spans="1:24" ht="12.25" customHeight="1">
      <c r="H45" s="3" t="b">
        <f>H44=Pasākumi_kārtas!Q224</f>
        <v>1</v>
      </c>
      <c r="I45" s="3" t="b">
        <f>I44=T38</f>
        <v>1</v>
      </c>
      <c r="J45" s="20"/>
    </row>
    <row r="50" spans="12:12">
      <c r="L50" s="20"/>
    </row>
  </sheetData>
  <autoFilter ref="A3:M46" xr:uid="{00000000-0009-0000-0000-000003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V269"/>
  <sheetViews>
    <sheetView zoomScale="130" zoomScaleNormal="130" workbookViewId="0">
      <pane xSplit="7" ySplit="4" topLeftCell="H208" activePane="bottomRight" state="frozen"/>
      <selection pane="topRight" activeCell="G1" sqref="G1"/>
      <selection pane="bottomLeft" activeCell="A5" sqref="A5"/>
      <selection pane="bottomRight" activeCell="K225" sqref="K225:K228"/>
    </sheetView>
  </sheetViews>
  <sheetFormatPr defaultColWidth="9.42578125" defaultRowHeight="11.15" outlineLevelCol="1"/>
  <cols>
    <col min="1" max="1" width="6.5703125" style="4" customWidth="1"/>
    <col min="2" max="2" width="3.5703125" style="6" customWidth="1"/>
    <col min="3" max="3" width="4.42578125" style="6" customWidth="1"/>
    <col min="4" max="4" width="12.42578125" style="4" hidden="1" customWidth="1" outlineLevel="1"/>
    <col min="5" max="5" width="6" style="6" customWidth="1" collapsed="1"/>
    <col min="6" max="6" width="14.42578125" style="4" hidden="1" customWidth="1" outlineLevel="1" collapsed="1"/>
    <col min="7" max="7" width="8.42578125" style="6" customWidth="1" collapsed="1"/>
    <col min="8" max="8" width="21.5703125" style="4" customWidth="1"/>
    <col min="9" max="9" width="5.5703125" style="6" customWidth="1"/>
    <col min="10" max="10" width="4.5703125" style="6" customWidth="1"/>
    <col min="11" max="11" width="15" style="4" customWidth="1"/>
    <col min="12" max="12" width="10" style="5" customWidth="1"/>
    <col min="13" max="13" width="15.5703125" style="20" customWidth="1"/>
    <col min="14" max="14" width="9.42578125" style="5" customWidth="1"/>
    <col min="15" max="15" width="13" style="20" customWidth="1"/>
    <col min="16" max="16" width="9" style="5" customWidth="1"/>
    <col min="17" max="17" width="13" style="20" customWidth="1"/>
    <col min="18" max="18" width="9.5703125" style="5" customWidth="1"/>
    <col min="19" max="19" width="10.5703125" style="20" customWidth="1"/>
    <col min="20" max="20" width="10.5703125" style="5" customWidth="1"/>
    <col min="21" max="21" width="12.42578125" style="20" customWidth="1"/>
    <col min="22" max="22" width="10.5703125" style="5" customWidth="1"/>
    <col min="23" max="23" width="11.5703125" style="20" customWidth="1"/>
    <col min="24" max="24" width="8.42578125" style="4" customWidth="1"/>
    <col min="25" max="25" width="13.5703125" style="5" customWidth="1"/>
    <col min="26" max="26" width="12.5703125" style="20" customWidth="1"/>
    <col min="27" max="27" width="11.42578125" style="5" customWidth="1"/>
    <col min="28" max="28" width="12.5703125" style="20" customWidth="1"/>
    <col min="29" max="29" width="11.42578125" style="5" customWidth="1"/>
    <col min="30" max="30" width="12.5703125" style="20" customWidth="1"/>
    <col min="31" max="31" width="12.5703125" style="5" customWidth="1"/>
    <col min="32" max="32" width="12.5703125" style="20" customWidth="1"/>
    <col min="33" max="33" width="7.42578125" style="3" customWidth="1"/>
    <col min="34" max="34" width="13.42578125" style="5" customWidth="1"/>
    <col min="35" max="35" width="13.42578125" style="20" customWidth="1"/>
    <col min="36" max="36" width="12.42578125" style="5" customWidth="1"/>
    <col min="37" max="37" width="11.5703125" style="20" customWidth="1"/>
    <col min="38" max="38" width="7.42578125" style="3" customWidth="1"/>
    <col min="39" max="39" width="12" style="5" customWidth="1"/>
    <col min="40" max="40" width="12" style="20" customWidth="1"/>
    <col min="41" max="41" width="12" style="5" customWidth="1"/>
    <col min="42" max="42" width="12" style="20" customWidth="1"/>
    <col min="43" max="43" width="7.42578125" style="3" customWidth="1"/>
    <col min="44" max="44" width="12.5703125" style="5" customWidth="1"/>
    <col min="45" max="47" width="12.5703125" style="20" customWidth="1"/>
    <col min="48" max="48" width="7.42578125" style="3" customWidth="1"/>
    <col min="49" max="16384" width="9.42578125" style="4"/>
  </cols>
  <sheetData>
    <row r="1" spans="1:48" s="260" customFormat="1">
      <c r="B1" s="262" t="s">
        <v>1480</v>
      </c>
      <c r="C1" s="263"/>
      <c r="E1" s="263"/>
      <c r="G1" s="263"/>
      <c r="I1" s="263"/>
      <c r="J1" s="263"/>
      <c r="K1" s="264">
        <v>0.4</v>
      </c>
      <c r="L1" s="265">
        <v>1</v>
      </c>
      <c r="M1" s="266" t="s">
        <v>1481</v>
      </c>
      <c r="N1" s="267"/>
      <c r="O1" s="140"/>
      <c r="P1" s="267"/>
      <c r="Q1" s="140"/>
      <c r="R1" s="267"/>
      <c r="S1" s="140"/>
      <c r="T1" s="267"/>
      <c r="U1" s="140"/>
      <c r="V1" s="267"/>
      <c r="W1" s="140"/>
      <c r="Y1" s="267"/>
      <c r="Z1" s="140"/>
      <c r="AA1" s="267"/>
      <c r="AB1" s="140"/>
      <c r="AC1" s="267"/>
      <c r="AD1" s="140"/>
      <c r="AE1" s="267"/>
      <c r="AF1" s="140"/>
      <c r="AG1" s="261"/>
      <c r="AH1" s="267"/>
      <c r="AI1" s="140"/>
      <c r="AJ1" s="267"/>
      <c r="AK1" s="140"/>
      <c r="AL1" s="261"/>
      <c r="AM1" s="267"/>
      <c r="AN1" s="140"/>
      <c r="AO1" s="267"/>
      <c r="AP1" s="140"/>
      <c r="AQ1" s="261"/>
      <c r="AR1" s="267"/>
      <c r="AS1" s="140"/>
      <c r="AT1" s="140"/>
      <c r="AU1" s="140"/>
      <c r="AV1" s="261"/>
    </row>
    <row r="2" spans="1:48" ht="5.95" customHeight="1"/>
    <row r="3" spans="1:48" ht="10.4" customHeight="1">
      <c r="K3" s="76"/>
      <c r="L3" s="76"/>
      <c r="M3" s="76"/>
    </row>
    <row r="4" spans="1:48" s="144" customFormat="1" ht="39" customHeight="1">
      <c r="A4" s="268" t="str">
        <f>Pasākumi_kārtas!V4</f>
        <v>Atbildīgā iestāde</v>
      </c>
      <c r="B4" s="269" t="s">
        <v>1482</v>
      </c>
      <c r="C4" s="269" t="s">
        <v>1425</v>
      </c>
      <c r="D4" s="270" t="s">
        <v>5</v>
      </c>
      <c r="E4" s="271" t="s">
        <v>7</v>
      </c>
      <c r="F4" s="270" t="s">
        <v>8</v>
      </c>
      <c r="G4" s="269" t="s">
        <v>12</v>
      </c>
      <c r="H4" s="269" t="s">
        <v>13</v>
      </c>
      <c r="I4" s="269" t="s">
        <v>15</v>
      </c>
      <c r="J4" s="271" t="s">
        <v>16</v>
      </c>
      <c r="K4" s="269" t="s">
        <v>1483</v>
      </c>
      <c r="L4" s="272" t="s">
        <v>1484</v>
      </c>
      <c r="M4" s="273" t="s">
        <v>1485</v>
      </c>
      <c r="N4" s="272" t="s">
        <v>1484</v>
      </c>
      <c r="O4" s="273" t="s">
        <v>1485</v>
      </c>
      <c r="P4" s="272" t="s">
        <v>1484</v>
      </c>
      <c r="Q4" s="273" t="s">
        <v>1485</v>
      </c>
      <c r="R4" s="272" t="s">
        <v>1484</v>
      </c>
      <c r="S4" s="273" t="s">
        <v>1485</v>
      </c>
      <c r="T4" s="272" t="s">
        <v>1484</v>
      </c>
      <c r="U4" s="273" t="s">
        <v>1485</v>
      </c>
      <c r="V4" s="272" t="s">
        <v>1484</v>
      </c>
      <c r="W4" s="273" t="s">
        <v>1485</v>
      </c>
      <c r="X4" s="2" t="s">
        <v>1486</v>
      </c>
      <c r="Y4" s="272" t="s">
        <v>1487</v>
      </c>
      <c r="Z4" s="273" t="s">
        <v>1485</v>
      </c>
      <c r="AA4" s="272" t="s">
        <v>1487</v>
      </c>
      <c r="AB4" s="273" t="s">
        <v>1485</v>
      </c>
      <c r="AC4" s="272" t="s">
        <v>1487</v>
      </c>
      <c r="AD4" s="273" t="s">
        <v>1485</v>
      </c>
      <c r="AE4" s="272" t="s">
        <v>1487</v>
      </c>
      <c r="AF4" s="273" t="s">
        <v>1485</v>
      </c>
      <c r="AG4" s="2" t="s">
        <v>1486</v>
      </c>
      <c r="AH4" s="272" t="s">
        <v>1488</v>
      </c>
      <c r="AI4" s="273" t="s">
        <v>1485</v>
      </c>
      <c r="AJ4" s="272" t="s">
        <v>1488</v>
      </c>
      <c r="AK4" s="273" t="s">
        <v>1485</v>
      </c>
      <c r="AL4" s="2" t="s">
        <v>1486</v>
      </c>
      <c r="AM4" s="272" t="s">
        <v>1489</v>
      </c>
      <c r="AN4" s="273" t="s">
        <v>1485</v>
      </c>
      <c r="AO4" s="272" t="s">
        <v>1489</v>
      </c>
      <c r="AP4" s="273" t="s">
        <v>1485</v>
      </c>
      <c r="AQ4" s="2" t="s">
        <v>1486</v>
      </c>
      <c r="AR4" s="272" t="s">
        <v>1490</v>
      </c>
      <c r="AS4" s="273" t="s">
        <v>1485</v>
      </c>
      <c r="AT4" s="272" t="s">
        <v>1490</v>
      </c>
      <c r="AU4" s="273" t="s">
        <v>1485</v>
      </c>
      <c r="AV4" s="2" t="s">
        <v>1486</v>
      </c>
    </row>
    <row r="5" spans="1:48">
      <c r="A5" s="83" t="str">
        <f>Pasākumi_kārtas!V5</f>
        <v>IZM</v>
      </c>
      <c r="B5" s="83">
        <f>Pasākumi_kārtas!A5</f>
        <v>1</v>
      </c>
      <c r="C5" s="83" t="str">
        <f>Pasākumi_kārtas!B5</f>
        <v>1.1.</v>
      </c>
      <c r="D5" s="84" t="str">
        <f>Pasākumi_kārtas!C5</f>
        <v>Pētniecība un prasmes</v>
      </c>
      <c r="E5" s="83" t="str">
        <f>Pasākumi_kārtas!E5</f>
        <v>1.1.1.</v>
      </c>
      <c r="F5" s="84" t="str">
        <f>Pasākumi_kārtas!F5</f>
        <v xml:space="preserve"> “Pētniecības un inovāciju kapacitātes stiprināšana un progresīvu tehnoloģiju ieviešana  kopējā P&amp;A sistēmā”</v>
      </c>
      <c r="G5" s="39" t="str">
        <f>Pasākumi_kārtas!J5</f>
        <v>1.1.1.1.</v>
      </c>
      <c r="H5" s="103" t="str">
        <f>Pasākumi_kārtas!K5</f>
        <v>Zinātnes politikas ieviešana,vadība un kapacitātes stiprināšana</v>
      </c>
      <c r="I5" s="39" t="str">
        <f>Pasākumi_kārtas!M5</f>
        <v>_</v>
      </c>
      <c r="J5" s="39" t="str">
        <f>Pasākumi_kārtas!N5</f>
        <v>ERAF</v>
      </c>
      <c r="K5" s="104">
        <f>Pasākumi_kārtas!P5</f>
        <v>12239103</v>
      </c>
      <c r="L5" s="274">
        <v>16</v>
      </c>
      <c r="M5" s="104">
        <v>3059776</v>
      </c>
      <c r="N5" s="274">
        <v>23</v>
      </c>
      <c r="O5" s="104">
        <v>3059776</v>
      </c>
      <c r="P5" s="274">
        <v>28</v>
      </c>
      <c r="Q5" s="104">
        <v>3059776</v>
      </c>
      <c r="R5" s="275">
        <v>30</v>
      </c>
      <c r="S5" s="104">
        <v>3059775</v>
      </c>
      <c r="T5" s="39"/>
      <c r="U5" s="104"/>
      <c r="V5" s="39"/>
      <c r="W5" s="104"/>
      <c r="X5" s="3" t="b">
        <f t="shared" ref="X5:X60" si="0">K5=M5+O5+Q5+S5+U5+W5</f>
        <v>1</v>
      </c>
      <c r="Y5" s="39">
        <v>1</v>
      </c>
      <c r="Z5" s="106">
        <f t="shared" ref="Z5:Z19" si="1">K5</f>
        <v>12239103</v>
      </c>
      <c r="AA5" s="39"/>
      <c r="AB5" s="106"/>
      <c r="AC5" s="39"/>
      <c r="AD5" s="106"/>
      <c r="AE5" s="39"/>
      <c r="AF5" s="106"/>
      <c r="AG5" s="3" t="b">
        <f t="shared" ref="AG5:AG60" si="2">K5=Z5+AB5+AD5+AF5</f>
        <v>1</v>
      </c>
      <c r="AH5" s="39">
        <v>33</v>
      </c>
      <c r="AI5" s="106">
        <f t="shared" ref="AI5:AI32" si="3">K5</f>
        <v>12239103</v>
      </c>
      <c r="AJ5" s="39"/>
      <c r="AK5" s="106"/>
      <c r="AL5" s="3" t="b">
        <f t="shared" ref="AL5:AL32" si="4">K5=AI5+AK5</f>
        <v>1</v>
      </c>
      <c r="AM5" s="39">
        <v>9</v>
      </c>
      <c r="AN5" s="106">
        <f t="shared" ref="AN5:AN30" si="5">K5</f>
        <v>12239103</v>
      </c>
      <c r="AO5" s="39"/>
      <c r="AP5" s="106"/>
      <c r="AQ5" s="3" t="b">
        <f t="shared" ref="AQ5:AQ60" si="6">K5=AN5+AP5</f>
        <v>1</v>
      </c>
      <c r="AR5" s="39">
        <v>3</v>
      </c>
      <c r="AS5" s="106">
        <f t="shared" ref="AS5:AS60" si="7">K5</f>
        <v>12239103</v>
      </c>
      <c r="AT5" s="106"/>
      <c r="AU5" s="106"/>
      <c r="AV5" s="3" t="b">
        <f t="shared" ref="AV5:AV60" si="8">K5=AS5+AU5</f>
        <v>1</v>
      </c>
    </row>
    <row r="6" spans="1:48">
      <c r="A6" s="83" t="str">
        <f>Pasākumi_kārtas!V6</f>
        <v>IZM</v>
      </c>
      <c r="B6" s="83">
        <f>Pasākumi_kārtas!A6</f>
        <v>1</v>
      </c>
      <c r="C6" s="83" t="str">
        <f>Pasākumi_kārtas!B6</f>
        <v>1.1.</v>
      </c>
      <c r="D6" s="84" t="str">
        <f>Pasākumi_kārtas!C6</f>
        <v>Pētniecība un prasmes</v>
      </c>
      <c r="E6" s="83" t="str">
        <f>Pasākumi_kārtas!E6</f>
        <v>1.1.1.</v>
      </c>
      <c r="F6" s="84" t="str">
        <f>Pasākumi_kārtas!F6</f>
        <v xml:space="preserve"> “Pētniecības un inovāciju kapacitātes stiprināšana un progresīvu tehnoloģiju ieviešana  kopējā P&amp;A sistēmā”</v>
      </c>
      <c r="G6" s="39" t="str">
        <f>Pasākumi_kārtas!J6</f>
        <v>1.1.1.2.</v>
      </c>
      <c r="H6" s="103" t="str">
        <f>Pasākumi_kārtas!K6</f>
        <v>RIS3 pētniecības un inovācijas centri</v>
      </c>
      <c r="I6" s="39" t="str">
        <f>Pasākumi_kārtas!M6</f>
        <v>_</v>
      </c>
      <c r="J6" s="39" t="str">
        <f>Pasākumi_kārtas!N6</f>
        <v>ERAF</v>
      </c>
      <c r="K6" s="104">
        <f>Pasākumi_kārtas!P6</f>
        <v>36098377</v>
      </c>
      <c r="L6" s="274">
        <v>4</v>
      </c>
      <c r="M6" s="104">
        <f>ROUND(K6/2,0)</f>
        <v>18049189</v>
      </c>
      <c r="N6" s="274">
        <v>8</v>
      </c>
      <c r="O6" s="104">
        <f>ROUNDDOWN(K6/2,0)</f>
        <v>18049188</v>
      </c>
      <c r="P6" s="39"/>
      <c r="Q6" s="104"/>
      <c r="R6" s="39"/>
      <c r="S6" s="104"/>
      <c r="T6" s="39"/>
      <c r="U6" s="104"/>
      <c r="V6" s="39"/>
      <c r="W6" s="104"/>
      <c r="X6" s="3" t="b">
        <f t="shared" si="0"/>
        <v>1</v>
      </c>
      <c r="Y6" s="39">
        <v>1</v>
      </c>
      <c r="Z6" s="106">
        <f t="shared" si="1"/>
        <v>36098377</v>
      </c>
      <c r="AA6" s="39"/>
      <c r="AB6" s="106"/>
      <c r="AC6" s="39"/>
      <c r="AD6" s="106"/>
      <c r="AE6" s="39"/>
      <c r="AF6" s="106"/>
      <c r="AG6" s="3" t="b">
        <f t="shared" si="2"/>
        <v>1</v>
      </c>
      <c r="AH6" s="39">
        <v>33</v>
      </c>
      <c r="AI6" s="106">
        <f t="shared" si="3"/>
        <v>36098377</v>
      </c>
      <c r="AJ6" s="39"/>
      <c r="AK6" s="106"/>
      <c r="AL6" s="3" t="b">
        <f t="shared" si="4"/>
        <v>1</v>
      </c>
      <c r="AM6" s="39">
        <v>9</v>
      </c>
      <c r="AN6" s="106">
        <f t="shared" si="5"/>
        <v>36098377</v>
      </c>
      <c r="AO6" s="39"/>
      <c r="AP6" s="106"/>
      <c r="AQ6" s="3" t="b">
        <f t="shared" si="6"/>
        <v>1</v>
      </c>
      <c r="AR6" s="39">
        <v>3</v>
      </c>
      <c r="AS6" s="106">
        <f t="shared" si="7"/>
        <v>36098377</v>
      </c>
      <c r="AT6" s="106"/>
      <c r="AU6" s="106"/>
      <c r="AV6" s="3" t="b">
        <f t="shared" si="8"/>
        <v>1</v>
      </c>
    </row>
    <row r="7" spans="1:48">
      <c r="A7" s="83" t="str">
        <f>Pasākumi_kārtas!V7</f>
        <v>IZM</v>
      </c>
      <c r="B7" s="83">
        <f>Pasākumi_kārtas!A7</f>
        <v>1</v>
      </c>
      <c r="C7" s="83" t="str">
        <f>Pasākumi_kārtas!B7</f>
        <v>1.1.</v>
      </c>
      <c r="D7" s="84" t="str">
        <f>Pasākumi_kārtas!C7</f>
        <v>Pētniecība un prasmes</v>
      </c>
      <c r="E7" s="83" t="str">
        <f>Pasākumi_kārtas!E7</f>
        <v>1.1.1.</v>
      </c>
      <c r="F7" s="84" t="str">
        <f>Pasākumi_kārtas!F7</f>
        <v xml:space="preserve"> “Pētniecības un inovāciju kapacitātes stiprināšana un progresīvu tehnoloģiju ieviešana  kopējā P&amp;A sistēmā”</v>
      </c>
      <c r="G7" s="39" t="str">
        <f>Pasākumi_kārtas!J7</f>
        <v>1.1.1.3.</v>
      </c>
      <c r="H7" s="103" t="str">
        <f>Pasākumi_kārtas!K7</f>
        <v>Praktiskas ievirzes pētījumi</v>
      </c>
      <c r="I7" s="39">
        <f>Pasākumi_kārtas!M7</f>
        <v>1</v>
      </c>
      <c r="J7" s="39" t="str">
        <f>Pasākumi_kārtas!N7</f>
        <v>ERAF</v>
      </c>
      <c r="K7" s="104">
        <f>Pasākumi_kārtas!P7</f>
        <v>28764290</v>
      </c>
      <c r="L7" s="274">
        <v>10</v>
      </c>
      <c r="M7" s="104">
        <v>6903429</v>
      </c>
      <c r="N7" s="274">
        <v>11</v>
      </c>
      <c r="O7" s="104">
        <v>6903429</v>
      </c>
      <c r="P7" s="274">
        <v>12</v>
      </c>
      <c r="Q7" s="104">
        <v>6903429</v>
      </c>
      <c r="R7" s="274">
        <v>28</v>
      </c>
      <c r="S7" s="104">
        <v>6903429</v>
      </c>
      <c r="T7" s="274">
        <v>29</v>
      </c>
      <c r="U7" s="104">
        <v>1150574</v>
      </c>
      <c r="V7" s="39"/>
      <c r="W7" s="104"/>
      <c r="X7" s="3" t="b">
        <f t="shared" si="0"/>
        <v>1</v>
      </c>
      <c r="Y7" s="39">
        <v>1</v>
      </c>
      <c r="Z7" s="106">
        <f t="shared" si="1"/>
        <v>28764290</v>
      </c>
      <c r="AA7" s="39"/>
      <c r="AB7" s="106"/>
      <c r="AC7" s="39"/>
      <c r="AD7" s="106"/>
      <c r="AE7" s="39"/>
      <c r="AF7" s="106"/>
      <c r="AG7" s="3" t="b">
        <f t="shared" si="2"/>
        <v>1</v>
      </c>
      <c r="AH7" s="39">
        <v>33</v>
      </c>
      <c r="AI7" s="106">
        <f t="shared" si="3"/>
        <v>28764290</v>
      </c>
      <c r="AJ7" s="39"/>
      <c r="AK7" s="106"/>
      <c r="AL7" s="3" t="b">
        <f t="shared" si="4"/>
        <v>1</v>
      </c>
      <c r="AM7" s="39">
        <v>9</v>
      </c>
      <c r="AN7" s="106">
        <f t="shared" si="5"/>
        <v>28764290</v>
      </c>
      <c r="AO7" s="39"/>
      <c r="AP7" s="106"/>
      <c r="AQ7" s="3" t="b">
        <f t="shared" si="6"/>
        <v>1</v>
      </c>
      <c r="AR7" s="39">
        <v>3</v>
      </c>
      <c r="AS7" s="106">
        <f t="shared" si="7"/>
        <v>28764290</v>
      </c>
      <c r="AT7" s="106"/>
      <c r="AU7" s="106"/>
      <c r="AV7" s="3" t="b">
        <f t="shared" si="8"/>
        <v>1</v>
      </c>
    </row>
    <row r="8" spans="1:48">
      <c r="A8" s="83" t="str">
        <f>Pasākumi_kārtas!V8</f>
        <v>IZM</v>
      </c>
      <c r="B8" s="83">
        <f>Pasākumi_kārtas!A8</f>
        <v>1</v>
      </c>
      <c r="C8" s="83" t="str">
        <f>Pasākumi_kārtas!B8</f>
        <v>1.1.</v>
      </c>
      <c r="D8" s="84" t="str">
        <f>Pasākumi_kārtas!C8</f>
        <v>Pētniecība un prasmes</v>
      </c>
      <c r="E8" s="83" t="str">
        <f>Pasākumi_kārtas!E8</f>
        <v>1.1.1.</v>
      </c>
      <c r="F8" s="84" t="str">
        <f>Pasākumi_kārtas!F8</f>
        <v xml:space="preserve"> “Pētniecības un inovāciju kapacitātes stiprināšana un progresīvu tehnoloģiju ieviešana  kopējā P&amp;A sistēmā”</v>
      </c>
      <c r="G8" s="39" t="str">
        <f>Pasākumi_kārtas!J8</f>
        <v>1.1.1.3.</v>
      </c>
      <c r="H8" s="103" t="str">
        <f>Pasākumi_kārtas!K8</f>
        <v>Praktiskas ievirzes pētījumi</v>
      </c>
      <c r="I8" s="39">
        <f>Pasākumi_kārtas!M8</f>
        <v>2</v>
      </c>
      <c r="J8" s="39" t="str">
        <f>Pasākumi_kārtas!N8</f>
        <v>ERAF</v>
      </c>
      <c r="K8" s="104">
        <f>Pasākumi_kārtas!P8</f>
        <v>24372119</v>
      </c>
      <c r="L8" s="274">
        <v>10</v>
      </c>
      <c r="M8" s="104">
        <v>5849309</v>
      </c>
      <c r="N8" s="274">
        <v>8</v>
      </c>
      <c r="O8" s="104">
        <v>5849309</v>
      </c>
      <c r="P8" s="274">
        <v>12</v>
      </c>
      <c r="Q8" s="104">
        <v>5849309</v>
      </c>
      <c r="R8" s="274">
        <v>28</v>
      </c>
      <c r="S8" s="104">
        <v>5849309</v>
      </c>
      <c r="T8" s="274">
        <v>29</v>
      </c>
      <c r="U8" s="104">
        <v>974883</v>
      </c>
      <c r="V8" s="39"/>
      <c r="W8" s="104"/>
      <c r="X8" s="3" t="b">
        <f t="shared" si="0"/>
        <v>1</v>
      </c>
      <c r="Y8" s="39">
        <v>1</v>
      </c>
      <c r="Z8" s="106">
        <f t="shared" si="1"/>
        <v>24372119</v>
      </c>
      <c r="AA8" s="39"/>
      <c r="AB8" s="106"/>
      <c r="AC8" s="39"/>
      <c r="AD8" s="106"/>
      <c r="AE8" s="39"/>
      <c r="AF8" s="106"/>
      <c r="AG8" s="3" t="b">
        <f t="shared" si="2"/>
        <v>1</v>
      </c>
      <c r="AH8" s="39">
        <v>33</v>
      </c>
      <c r="AI8" s="106">
        <f t="shared" si="3"/>
        <v>24372119</v>
      </c>
      <c r="AJ8" s="39"/>
      <c r="AK8" s="106"/>
      <c r="AL8" s="3" t="b">
        <f t="shared" si="4"/>
        <v>1</v>
      </c>
      <c r="AM8" s="39">
        <v>9</v>
      </c>
      <c r="AN8" s="106">
        <f t="shared" si="5"/>
        <v>24372119</v>
      </c>
      <c r="AO8" s="39"/>
      <c r="AP8" s="106"/>
      <c r="AQ8" s="3" t="b">
        <f t="shared" si="6"/>
        <v>1</v>
      </c>
      <c r="AR8" s="39">
        <v>3</v>
      </c>
      <c r="AS8" s="106">
        <f t="shared" si="7"/>
        <v>24372119</v>
      </c>
      <c r="AT8" s="106"/>
      <c r="AU8" s="106"/>
      <c r="AV8" s="3" t="b">
        <f t="shared" si="8"/>
        <v>1</v>
      </c>
    </row>
    <row r="9" spans="1:48">
      <c r="A9" s="83" t="str">
        <f>Pasākumi_kārtas!V9</f>
        <v>IZM</v>
      </c>
      <c r="B9" s="83">
        <f>Pasākumi_kārtas!A9</f>
        <v>1</v>
      </c>
      <c r="C9" s="83" t="str">
        <f>Pasākumi_kārtas!B9</f>
        <v>1.1.</v>
      </c>
      <c r="D9" s="84" t="str">
        <f>Pasākumi_kārtas!C9</f>
        <v>Pētniecība un prasmes</v>
      </c>
      <c r="E9" s="83" t="str">
        <f>Pasākumi_kārtas!E9</f>
        <v>1.1.1.</v>
      </c>
      <c r="F9" s="84" t="str">
        <f>Pasākumi_kārtas!F9</f>
        <v xml:space="preserve"> “Pētniecības un inovāciju kapacitātes stiprināšana un progresīvu tehnoloģiju ieviešana  kopējā P&amp;A sistēmā”</v>
      </c>
      <c r="G9" s="39" t="str">
        <f>Pasākumi_kārtas!J9</f>
        <v>1.1.1.5.</v>
      </c>
      <c r="H9" s="103" t="str">
        <f>Pasākumi_kārtas!K9</f>
        <v>Latvijas pilnvērtīga dalība Apvārsnis Eiropa programmā, tajā skaitā nodrošinot kompleksu atbalsta instrumentu klāstu un sasaisti ar RIS3 specializācijas jomu attīstīšanu</v>
      </c>
      <c r="I9" s="39">
        <f>Pasākumi_kārtas!M9</f>
        <v>1</v>
      </c>
      <c r="J9" s="39" t="str">
        <f>Pasākumi_kārtas!N9</f>
        <v>ERAF</v>
      </c>
      <c r="K9" s="104">
        <f>Pasākumi_kārtas!P9</f>
        <v>12200257</v>
      </c>
      <c r="L9" s="274">
        <v>9</v>
      </c>
      <c r="M9" s="131">
        <v>610012</v>
      </c>
      <c r="N9" s="274">
        <v>10</v>
      </c>
      <c r="O9" s="131">
        <v>610013</v>
      </c>
      <c r="P9" s="274">
        <v>11</v>
      </c>
      <c r="Q9" s="131">
        <v>5490116</v>
      </c>
      <c r="R9" s="274">
        <v>12</v>
      </c>
      <c r="S9" s="131">
        <v>5490116</v>
      </c>
      <c r="T9" s="39"/>
      <c r="U9" s="104"/>
      <c r="V9" s="39"/>
      <c r="W9" s="104"/>
      <c r="X9" s="3" t="b">
        <f t="shared" si="0"/>
        <v>1</v>
      </c>
      <c r="Y9" s="39">
        <v>1</v>
      </c>
      <c r="Z9" s="106">
        <f t="shared" si="1"/>
        <v>12200257</v>
      </c>
      <c r="AA9" s="39"/>
      <c r="AB9" s="106"/>
      <c r="AC9" s="39"/>
      <c r="AD9" s="106"/>
      <c r="AE9" s="39"/>
      <c r="AF9" s="106"/>
      <c r="AG9" s="3" t="b">
        <f t="shared" si="2"/>
        <v>1</v>
      </c>
      <c r="AH9" s="39">
        <v>33</v>
      </c>
      <c r="AI9" s="106">
        <f t="shared" si="3"/>
        <v>12200257</v>
      </c>
      <c r="AJ9" s="39"/>
      <c r="AK9" s="106"/>
      <c r="AL9" s="3" t="b">
        <f t="shared" si="4"/>
        <v>1</v>
      </c>
      <c r="AM9" s="39">
        <v>9</v>
      </c>
      <c r="AN9" s="106">
        <f t="shared" si="5"/>
        <v>12200257</v>
      </c>
      <c r="AO9" s="39"/>
      <c r="AP9" s="106"/>
      <c r="AQ9" s="3" t="b">
        <f t="shared" si="6"/>
        <v>1</v>
      </c>
      <c r="AR9" s="39">
        <v>3</v>
      </c>
      <c r="AS9" s="106">
        <f t="shared" si="7"/>
        <v>12200257</v>
      </c>
      <c r="AT9" s="106"/>
      <c r="AU9" s="106"/>
      <c r="AV9" s="3" t="b">
        <f t="shared" si="8"/>
        <v>1</v>
      </c>
    </row>
    <row r="10" spans="1:48">
      <c r="A10" s="83" t="str">
        <f>Pasākumi_kārtas!V10</f>
        <v>IZM</v>
      </c>
      <c r="B10" s="83">
        <f>Pasākumi_kārtas!A10</f>
        <v>1</v>
      </c>
      <c r="C10" s="83" t="str">
        <f>Pasākumi_kārtas!B10</f>
        <v>1.1.</v>
      </c>
      <c r="D10" s="84" t="str">
        <f>Pasākumi_kārtas!C10</f>
        <v>Pētniecība un prasmes</v>
      </c>
      <c r="E10" s="83" t="str">
        <f>Pasākumi_kārtas!E10</f>
        <v>1.1.1.</v>
      </c>
      <c r="F10" s="84" t="str">
        <f>Pasākumi_kārtas!F10</f>
        <v xml:space="preserve"> “Pētniecības un inovāciju kapacitātes stiprināšana un progresīvu tehnoloģiju ieviešana  kopējā P&amp;A sistēmā”</v>
      </c>
      <c r="G10" s="39" t="str">
        <f>Pasākumi_kārtas!J10</f>
        <v>1.1.1.5.</v>
      </c>
      <c r="H10" s="103" t="str">
        <f>Pasākumi_kārtas!K10</f>
        <v>Latvijas pilnvērtīga dalība Apvārsnis Eiropa programmā, tajā skaitā nodrošinot kompleksu atbalsta instrumentu klāstu un sasaisti ar RIS3 specializācijas jomu attīstīšanu</v>
      </c>
      <c r="I10" s="39">
        <f>Pasākumi_kārtas!M10</f>
        <v>2</v>
      </c>
      <c r="J10" s="39" t="str">
        <f>Pasākumi_kārtas!N10</f>
        <v>ERAF</v>
      </c>
      <c r="K10" s="104">
        <f>Pasākumi_kārtas!P10</f>
        <v>20114979</v>
      </c>
      <c r="L10" s="274">
        <v>9</v>
      </c>
      <c r="M10" s="131">
        <v>1005749</v>
      </c>
      <c r="N10" s="274">
        <v>10</v>
      </c>
      <c r="O10" s="131">
        <v>1005749</v>
      </c>
      <c r="P10" s="274">
        <v>11</v>
      </c>
      <c r="Q10" s="131">
        <v>9051740</v>
      </c>
      <c r="R10" s="274">
        <v>12</v>
      </c>
      <c r="S10" s="131">
        <v>9051741</v>
      </c>
      <c r="T10" s="39"/>
      <c r="U10" s="104"/>
      <c r="V10" s="39"/>
      <c r="W10" s="104"/>
      <c r="X10" s="3" t="b">
        <f t="shared" si="0"/>
        <v>1</v>
      </c>
      <c r="Y10" s="39">
        <v>1</v>
      </c>
      <c r="Z10" s="106">
        <f t="shared" si="1"/>
        <v>20114979</v>
      </c>
      <c r="AA10" s="39"/>
      <c r="AB10" s="106"/>
      <c r="AC10" s="39"/>
      <c r="AD10" s="106"/>
      <c r="AE10" s="39"/>
      <c r="AF10" s="106"/>
      <c r="AG10" s="3" t="b">
        <f t="shared" si="2"/>
        <v>1</v>
      </c>
      <c r="AH10" s="39">
        <v>33</v>
      </c>
      <c r="AI10" s="106">
        <f t="shared" si="3"/>
        <v>20114979</v>
      </c>
      <c r="AJ10" s="39"/>
      <c r="AK10" s="106"/>
      <c r="AL10" s="3" t="b">
        <f t="shared" si="4"/>
        <v>1</v>
      </c>
      <c r="AM10" s="39">
        <v>9</v>
      </c>
      <c r="AN10" s="106">
        <f t="shared" si="5"/>
        <v>20114979</v>
      </c>
      <c r="AO10" s="39"/>
      <c r="AP10" s="106"/>
      <c r="AQ10" s="3" t="b">
        <f t="shared" si="6"/>
        <v>1</v>
      </c>
      <c r="AR10" s="39">
        <v>3</v>
      </c>
      <c r="AS10" s="106">
        <f t="shared" si="7"/>
        <v>20114979</v>
      </c>
      <c r="AT10" s="106"/>
      <c r="AU10" s="106"/>
      <c r="AV10" s="3" t="b">
        <f t="shared" si="8"/>
        <v>1</v>
      </c>
    </row>
    <row r="11" spans="1:48">
      <c r="A11" s="83" t="str">
        <f>Pasākumi_kārtas!V11</f>
        <v>IZM</v>
      </c>
      <c r="B11" s="83">
        <f>Pasākumi_kārtas!A11</f>
        <v>1</v>
      </c>
      <c r="C11" s="83" t="str">
        <f>Pasākumi_kārtas!B11</f>
        <v>1.1.</v>
      </c>
      <c r="D11" s="84" t="str">
        <f>Pasākumi_kārtas!C11</f>
        <v>Pētniecība un prasmes</v>
      </c>
      <c r="E11" s="83" t="str">
        <f>Pasākumi_kārtas!E11</f>
        <v>1.1.1.</v>
      </c>
      <c r="F11" s="84" t="str">
        <f>Pasākumi_kārtas!F11</f>
        <v xml:space="preserve"> “Pētniecības un inovāciju kapacitātes stiprināšana un progresīvu tehnoloģiju ieviešana  kopējā P&amp;A sistēmā”</v>
      </c>
      <c r="G11" s="39" t="str">
        <f>Pasākumi_kārtas!J11</f>
        <v>1.1.1.5.</v>
      </c>
      <c r="H11" s="103" t="str">
        <f>Pasākumi_kārtas!K11</f>
        <v>Latvijas pilnvērtīga dalība Apvārsnis Eiropa programmā, tajā skaitā nodrošinot kompleksu atbalsta instrumentu klāstu un sasaisti ar RIS3 specializācijas jomu attīstīšanu</v>
      </c>
      <c r="I11" s="39">
        <f>Pasākumi_kārtas!M11</f>
        <v>3</v>
      </c>
      <c r="J11" s="39" t="str">
        <f>Pasākumi_kārtas!N11</f>
        <v>ERAF</v>
      </c>
      <c r="K11" s="104">
        <f>Pasākumi_kārtas!P11</f>
        <v>13413000</v>
      </c>
      <c r="L11" s="274">
        <v>9</v>
      </c>
      <c r="M11" s="131">
        <v>670650</v>
      </c>
      <c r="N11" s="274">
        <v>10</v>
      </c>
      <c r="O11" s="131">
        <v>670650</v>
      </c>
      <c r="P11" s="274">
        <v>11</v>
      </c>
      <c r="Q11" s="131">
        <v>6035850</v>
      </c>
      <c r="R11" s="274">
        <v>12</v>
      </c>
      <c r="S11" s="131">
        <v>6035850</v>
      </c>
      <c r="T11" s="39"/>
      <c r="U11" s="104"/>
      <c r="V11" s="39"/>
      <c r="W11" s="104"/>
      <c r="X11" s="3" t="b">
        <f t="shared" si="0"/>
        <v>1</v>
      </c>
      <c r="Y11" s="39">
        <v>1</v>
      </c>
      <c r="Z11" s="106">
        <f t="shared" si="1"/>
        <v>13413000</v>
      </c>
      <c r="AA11" s="39"/>
      <c r="AB11" s="106"/>
      <c r="AC11" s="39"/>
      <c r="AD11" s="106"/>
      <c r="AE11" s="39"/>
      <c r="AF11" s="106"/>
      <c r="AG11" s="3" t="b">
        <f t="shared" si="2"/>
        <v>1</v>
      </c>
      <c r="AH11" s="39">
        <v>33</v>
      </c>
      <c r="AI11" s="106">
        <f t="shared" si="3"/>
        <v>13413000</v>
      </c>
      <c r="AJ11" s="39"/>
      <c r="AK11" s="106"/>
      <c r="AL11" s="3" t="b">
        <f t="shared" si="4"/>
        <v>1</v>
      </c>
      <c r="AM11" s="39">
        <v>9</v>
      </c>
      <c r="AN11" s="106">
        <f t="shared" si="5"/>
        <v>13413000</v>
      </c>
      <c r="AO11" s="39"/>
      <c r="AP11" s="106"/>
      <c r="AQ11" s="3" t="b">
        <f t="shared" si="6"/>
        <v>1</v>
      </c>
      <c r="AR11" s="39">
        <v>3</v>
      </c>
      <c r="AS11" s="106">
        <f t="shared" si="7"/>
        <v>13413000</v>
      </c>
      <c r="AT11" s="106"/>
      <c r="AU11" s="106"/>
      <c r="AV11" s="3" t="b">
        <f t="shared" si="8"/>
        <v>1</v>
      </c>
    </row>
    <row r="12" spans="1:48">
      <c r="A12" s="83" t="str">
        <f>Pasākumi_kārtas!V12</f>
        <v>IZM</v>
      </c>
      <c r="B12" s="83">
        <f>Pasākumi_kārtas!A12</f>
        <v>1</v>
      </c>
      <c r="C12" s="83" t="str">
        <f>Pasākumi_kārtas!B12</f>
        <v>1.1.</v>
      </c>
      <c r="D12" s="84" t="str">
        <f>Pasākumi_kārtas!C12</f>
        <v>Pētniecība un prasmes</v>
      </c>
      <c r="E12" s="83" t="str">
        <f>Pasākumi_kārtas!E12</f>
        <v>1.1.1.</v>
      </c>
      <c r="F12" s="84" t="str">
        <f>Pasākumi_kārtas!F12</f>
        <v xml:space="preserve"> “Pētniecības un inovāciju kapacitātes stiprināšana un progresīvu tehnoloģiju ieviešana  kopējā P&amp;A sistēmā”</v>
      </c>
      <c r="G12" s="39" t="str">
        <f>Pasākumi_kārtas!J12</f>
        <v>1.1.1.6.</v>
      </c>
      <c r="H12" s="103" t="str">
        <f>Pasākumi_kārtas!K12</f>
        <v>Zinātniskās darbības digitalizācija un  dalība Eiropas Atvērtajā zinātnes mākonī (EOSC market place pakalpojumu iegāde)</v>
      </c>
      <c r="I12" s="39" t="str">
        <f>Pasākumi_kārtas!M12</f>
        <v>_</v>
      </c>
      <c r="J12" s="39" t="str">
        <f>Pasākumi_kārtas!N12</f>
        <v>ERAF</v>
      </c>
      <c r="K12" s="104">
        <f>Pasākumi_kārtas!P12</f>
        <v>18487501</v>
      </c>
      <c r="L12" s="274">
        <v>4</v>
      </c>
      <c r="M12" s="104">
        <v>4621875</v>
      </c>
      <c r="N12" s="274">
        <v>8</v>
      </c>
      <c r="O12" s="104">
        <v>4621875</v>
      </c>
      <c r="P12" s="274">
        <v>12</v>
      </c>
      <c r="Q12" s="104">
        <v>2310938</v>
      </c>
      <c r="R12" s="274">
        <v>28</v>
      </c>
      <c r="S12" s="104">
        <v>4621875</v>
      </c>
      <c r="T12" s="274">
        <v>11</v>
      </c>
      <c r="U12" s="104">
        <v>2310938</v>
      </c>
      <c r="V12" s="39"/>
      <c r="W12" s="104"/>
      <c r="X12" s="3" t="b">
        <f t="shared" si="0"/>
        <v>1</v>
      </c>
      <c r="Y12" s="39">
        <v>1</v>
      </c>
      <c r="Z12" s="106">
        <f t="shared" si="1"/>
        <v>18487501</v>
      </c>
      <c r="AA12" s="39"/>
      <c r="AB12" s="106"/>
      <c r="AC12" s="39"/>
      <c r="AD12" s="106"/>
      <c r="AE12" s="39"/>
      <c r="AF12" s="106"/>
      <c r="AG12" s="3" t="b">
        <f t="shared" si="2"/>
        <v>1</v>
      </c>
      <c r="AH12" s="39">
        <v>33</v>
      </c>
      <c r="AI12" s="106">
        <f t="shared" si="3"/>
        <v>18487501</v>
      </c>
      <c r="AJ12" s="39"/>
      <c r="AK12" s="106"/>
      <c r="AL12" s="3" t="b">
        <f t="shared" si="4"/>
        <v>1</v>
      </c>
      <c r="AM12" s="39">
        <v>9</v>
      </c>
      <c r="AN12" s="106">
        <f t="shared" si="5"/>
        <v>18487501</v>
      </c>
      <c r="AO12" s="39"/>
      <c r="AP12" s="106"/>
      <c r="AQ12" s="3" t="b">
        <f t="shared" si="6"/>
        <v>1</v>
      </c>
      <c r="AR12" s="39">
        <v>3</v>
      </c>
      <c r="AS12" s="106">
        <f t="shared" si="7"/>
        <v>18487501</v>
      </c>
      <c r="AT12" s="106"/>
      <c r="AU12" s="106"/>
      <c r="AV12" s="3" t="b">
        <f t="shared" si="8"/>
        <v>1</v>
      </c>
    </row>
    <row r="13" spans="1:48">
      <c r="A13" s="83" t="str">
        <f>Pasākumi_kārtas!V13</f>
        <v>IZM</v>
      </c>
      <c r="B13" s="83">
        <f>Pasākumi_kārtas!A13</f>
        <v>1</v>
      </c>
      <c r="C13" s="83" t="str">
        <f>Pasākumi_kārtas!B13</f>
        <v>1.1.</v>
      </c>
      <c r="D13" s="84" t="str">
        <f>Pasākumi_kārtas!C13</f>
        <v>Pētniecība un prasmes</v>
      </c>
      <c r="E13" s="83" t="str">
        <f>Pasākumi_kārtas!E13</f>
        <v>1.1.1.</v>
      </c>
      <c r="F13" s="84" t="str">
        <f>Pasākumi_kārtas!F13</f>
        <v xml:space="preserve"> “Pētniecības un inovāciju kapacitātes stiprināšana un progresīvu tehnoloģiju ieviešana  kopējā P&amp;A sistēmā”</v>
      </c>
      <c r="G13" s="39" t="str">
        <f>Pasākumi_kārtas!J13</f>
        <v>1.1.1.7.</v>
      </c>
      <c r="H13" s="103" t="str">
        <f>Pasākumi_kārtas!K13</f>
        <v>Inovāciju granti studentiem</v>
      </c>
      <c r="I13" s="39" t="str">
        <f>Pasākumi_kārtas!M13</f>
        <v>_</v>
      </c>
      <c r="J13" s="39" t="str">
        <f>Pasākumi_kārtas!N13</f>
        <v>ERAF</v>
      </c>
      <c r="K13" s="104">
        <f>Pasākumi_kārtas!P13</f>
        <v>9134591</v>
      </c>
      <c r="L13" s="274">
        <v>11</v>
      </c>
      <c r="M13" s="104">
        <v>2055283</v>
      </c>
      <c r="N13" s="274">
        <v>8</v>
      </c>
      <c r="O13" s="104">
        <v>2055283</v>
      </c>
      <c r="P13" s="274">
        <v>12</v>
      </c>
      <c r="Q13" s="104">
        <v>2055283</v>
      </c>
      <c r="R13" s="274">
        <v>28</v>
      </c>
      <c r="S13" s="104">
        <v>2055283</v>
      </c>
      <c r="T13" s="274">
        <v>29</v>
      </c>
      <c r="U13" s="104">
        <v>913459</v>
      </c>
      <c r="V13" s="39"/>
      <c r="W13" s="104"/>
      <c r="X13" s="3" t="b">
        <f t="shared" si="0"/>
        <v>1</v>
      </c>
      <c r="Y13" s="39">
        <v>1</v>
      </c>
      <c r="Z13" s="106">
        <f t="shared" si="1"/>
        <v>9134591</v>
      </c>
      <c r="AA13" s="39"/>
      <c r="AB13" s="106"/>
      <c r="AC13" s="39"/>
      <c r="AD13" s="106"/>
      <c r="AE13" s="39"/>
      <c r="AF13" s="106"/>
      <c r="AG13" s="3" t="b">
        <f t="shared" si="2"/>
        <v>1</v>
      </c>
      <c r="AH13" s="39">
        <v>33</v>
      </c>
      <c r="AI13" s="106">
        <f t="shared" si="3"/>
        <v>9134591</v>
      </c>
      <c r="AJ13" s="39"/>
      <c r="AK13" s="106"/>
      <c r="AL13" s="3" t="b">
        <f t="shared" si="4"/>
        <v>1</v>
      </c>
      <c r="AM13" s="39">
        <v>9</v>
      </c>
      <c r="AN13" s="106">
        <f t="shared" si="5"/>
        <v>9134591</v>
      </c>
      <c r="AO13" s="39"/>
      <c r="AP13" s="106"/>
      <c r="AQ13" s="3" t="b">
        <f t="shared" si="6"/>
        <v>1</v>
      </c>
      <c r="AR13" s="39">
        <v>3</v>
      </c>
      <c r="AS13" s="106">
        <f t="shared" si="7"/>
        <v>9134591</v>
      </c>
      <c r="AT13" s="106"/>
      <c r="AU13" s="106"/>
      <c r="AV13" s="3" t="b">
        <f t="shared" si="8"/>
        <v>1</v>
      </c>
    </row>
    <row r="14" spans="1:48">
      <c r="A14" s="83" t="str">
        <f>Pasākumi_kārtas!V14</f>
        <v>IZM</v>
      </c>
      <c r="B14" s="83">
        <f>Pasākumi_kārtas!A14</f>
        <v>1</v>
      </c>
      <c r="C14" s="83" t="str">
        <f>Pasākumi_kārtas!B14</f>
        <v>1.1.</v>
      </c>
      <c r="D14" s="84" t="str">
        <f>Pasākumi_kārtas!C14</f>
        <v>Pētniecība un prasmes</v>
      </c>
      <c r="E14" s="83" t="str">
        <f>Pasākumi_kārtas!E14</f>
        <v>1.1.1.</v>
      </c>
      <c r="F14" s="84" t="str">
        <f>Pasākumi_kārtas!F14</f>
        <v xml:space="preserve"> “Pētniecības un inovāciju kapacitātes stiprināšana un progresīvu tehnoloģiju ieviešana  kopējā P&amp;A sistēmā”</v>
      </c>
      <c r="G14" s="39" t="str">
        <f>Pasākumi_kārtas!J14</f>
        <v>1.1.1.8.</v>
      </c>
      <c r="H14" s="103" t="str">
        <f>Pasākumi_kārtas!K14</f>
        <v>Doktorantūras granti</v>
      </c>
      <c r="I14" s="39" t="str">
        <f>Pasākumi_kārtas!M14</f>
        <v>_</v>
      </c>
      <c r="J14" s="39" t="str">
        <f>Pasākumi_kārtas!N14</f>
        <v>ERAF</v>
      </c>
      <c r="K14" s="104">
        <f>Pasākumi_kārtas!P14</f>
        <v>17173230</v>
      </c>
      <c r="L14" s="274">
        <v>12</v>
      </c>
      <c r="M14" s="104">
        <v>8586615</v>
      </c>
      <c r="N14" s="274">
        <v>11</v>
      </c>
      <c r="O14" s="104">
        <v>8586615</v>
      </c>
      <c r="P14" s="39"/>
      <c r="Q14" s="104"/>
      <c r="R14" s="39"/>
      <c r="S14" s="104"/>
      <c r="T14" s="39"/>
      <c r="U14" s="104"/>
      <c r="V14" s="39"/>
      <c r="W14" s="104"/>
      <c r="X14" s="3" t="b">
        <f t="shared" si="0"/>
        <v>1</v>
      </c>
      <c r="Y14" s="39">
        <v>1</v>
      </c>
      <c r="Z14" s="106">
        <f t="shared" si="1"/>
        <v>17173230</v>
      </c>
      <c r="AA14" s="39"/>
      <c r="AB14" s="106"/>
      <c r="AC14" s="39"/>
      <c r="AD14" s="106"/>
      <c r="AE14" s="39"/>
      <c r="AF14" s="106"/>
      <c r="AG14" s="3" t="b">
        <f t="shared" si="2"/>
        <v>1</v>
      </c>
      <c r="AH14" s="39">
        <v>33</v>
      </c>
      <c r="AI14" s="106">
        <f t="shared" si="3"/>
        <v>17173230</v>
      </c>
      <c r="AJ14" s="39"/>
      <c r="AK14" s="106"/>
      <c r="AL14" s="3" t="b">
        <f t="shared" si="4"/>
        <v>1</v>
      </c>
      <c r="AM14" s="39">
        <v>9</v>
      </c>
      <c r="AN14" s="106">
        <f t="shared" si="5"/>
        <v>17173230</v>
      </c>
      <c r="AO14" s="39"/>
      <c r="AP14" s="106"/>
      <c r="AQ14" s="3" t="b">
        <f t="shared" si="6"/>
        <v>1</v>
      </c>
      <c r="AR14" s="39">
        <v>3</v>
      </c>
      <c r="AS14" s="106">
        <f t="shared" si="7"/>
        <v>17173230</v>
      </c>
      <c r="AT14" s="106"/>
      <c r="AU14" s="106"/>
      <c r="AV14" s="3" t="b">
        <f t="shared" si="8"/>
        <v>1</v>
      </c>
    </row>
    <row r="15" spans="1:48">
      <c r="A15" s="83" t="str">
        <f>Pasākumi_kārtas!V15</f>
        <v>IZM</v>
      </c>
      <c r="B15" s="83">
        <f>Pasākumi_kārtas!A15</f>
        <v>1</v>
      </c>
      <c r="C15" s="83" t="str">
        <f>Pasākumi_kārtas!B15</f>
        <v>1.1.</v>
      </c>
      <c r="D15" s="84" t="str">
        <f>Pasākumi_kārtas!C15</f>
        <v>Pētniecība un prasmes</v>
      </c>
      <c r="E15" s="83" t="str">
        <f>Pasākumi_kārtas!E15</f>
        <v>1.1.1.</v>
      </c>
      <c r="F15" s="84" t="str">
        <f>Pasākumi_kārtas!F15</f>
        <v xml:space="preserve"> “Pētniecības un inovāciju kapacitātes stiprināšana un progresīvu tehnoloģiju ieviešana  kopējā P&amp;A sistēmā”</v>
      </c>
      <c r="G15" s="39" t="str">
        <f>Pasākumi_kārtas!J15</f>
        <v>1.1.1.9.</v>
      </c>
      <c r="H15" s="103" t="str">
        <f>Pasākumi_kārtas!K15</f>
        <v>Pēcdoktorantūras pētījumi</v>
      </c>
      <c r="I15" s="39" t="str">
        <f>Pasākumi_kārtas!M15</f>
        <v>_</v>
      </c>
      <c r="J15" s="39" t="str">
        <f>Pasākumi_kārtas!N15</f>
        <v>ERAF</v>
      </c>
      <c r="K15" s="104">
        <f>Pasākumi_kārtas!P15</f>
        <v>43256500</v>
      </c>
      <c r="L15" s="274">
        <v>9</v>
      </c>
      <c r="M15" s="131">
        <f>ROUND(K15*5%,0)</f>
        <v>2162825</v>
      </c>
      <c r="N15" s="274">
        <v>10</v>
      </c>
      <c r="O15" s="131">
        <f>ROUND(K15*5%,0)</f>
        <v>2162825</v>
      </c>
      <c r="P15" s="274">
        <v>11</v>
      </c>
      <c r="Q15" s="131">
        <f>ROUND(K15*40%,0)</f>
        <v>17302600</v>
      </c>
      <c r="R15" s="274">
        <v>12</v>
      </c>
      <c r="S15" s="131">
        <f>ROUND(K15*45%,0)</f>
        <v>19465425</v>
      </c>
      <c r="T15" s="274">
        <v>29</v>
      </c>
      <c r="U15" s="131">
        <f>ROUND(K15*5%,0)</f>
        <v>2162825</v>
      </c>
      <c r="V15" s="39"/>
      <c r="W15" s="104"/>
      <c r="X15" s="3" t="b">
        <f t="shared" si="0"/>
        <v>1</v>
      </c>
      <c r="Y15" s="39">
        <v>1</v>
      </c>
      <c r="Z15" s="106">
        <f t="shared" si="1"/>
        <v>43256500</v>
      </c>
      <c r="AA15" s="39"/>
      <c r="AB15" s="106"/>
      <c r="AC15" s="39"/>
      <c r="AD15" s="106"/>
      <c r="AE15" s="39"/>
      <c r="AF15" s="106"/>
      <c r="AG15" s="3" t="b">
        <f t="shared" si="2"/>
        <v>1</v>
      </c>
      <c r="AH15" s="39">
        <v>33</v>
      </c>
      <c r="AI15" s="106">
        <f t="shared" si="3"/>
        <v>43256500</v>
      </c>
      <c r="AJ15" s="39"/>
      <c r="AK15" s="106"/>
      <c r="AL15" s="3" t="b">
        <f t="shared" si="4"/>
        <v>1</v>
      </c>
      <c r="AM15" s="39">
        <v>9</v>
      </c>
      <c r="AN15" s="106">
        <f t="shared" si="5"/>
        <v>43256500</v>
      </c>
      <c r="AO15" s="39"/>
      <c r="AP15" s="106"/>
      <c r="AQ15" s="3" t="b">
        <f t="shared" si="6"/>
        <v>1</v>
      </c>
      <c r="AR15" s="39">
        <v>3</v>
      </c>
      <c r="AS15" s="106">
        <f t="shared" si="7"/>
        <v>43256500</v>
      </c>
      <c r="AT15" s="106"/>
      <c r="AU15" s="106"/>
      <c r="AV15" s="3" t="b">
        <f t="shared" si="8"/>
        <v>1</v>
      </c>
    </row>
    <row r="16" spans="1:48">
      <c r="A16" s="83" t="str">
        <f>Pasākumi_kārtas!V16</f>
        <v>IZM</v>
      </c>
      <c r="B16" s="83">
        <f>Pasākumi_kārtas!A16</f>
        <v>1</v>
      </c>
      <c r="C16" s="83" t="str">
        <f>Pasākumi_kārtas!B16</f>
        <v>1.1.</v>
      </c>
      <c r="D16" s="84" t="str">
        <f>Pasākumi_kārtas!C16</f>
        <v>Pētniecība un prasmes</v>
      </c>
      <c r="E16" s="83" t="str">
        <f>Pasākumi_kārtas!E16</f>
        <v>1.1.2.</v>
      </c>
      <c r="F16" s="84" t="str">
        <f>Pasākumi_kārtas!F16</f>
        <v xml:space="preserve"> “Prasmju attīstīšana viedās specializācijas,  industriālās pārejas un uzņēmējdarbības veicināšanai”</v>
      </c>
      <c r="G16" s="39" t="str">
        <f>Pasākumi_kārtas!J16</f>
        <v>1.1.2.1.</v>
      </c>
      <c r="H16" s="103" t="str">
        <f>Pasākumi_kārtas!K16</f>
        <v>RIS3 industriālās prasmes</v>
      </c>
      <c r="I16" s="39" t="str">
        <f>Pasākumi_kārtas!M16</f>
        <v>_</v>
      </c>
      <c r="J16" s="39" t="str">
        <f>Pasākumi_kārtas!N16</f>
        <v>ERAF</v>
      </c>
      <c r="K16" s="104">
        <f>Pasākumi_kārtas!P16</f>
        <v>7425770</v>
      </c>
      <c r="L16" s="274">
        <v>23</v>
      </c>
      <c r="M16" s="104">
        <f>K16</f>
        <v>7425770</v>
      </c>
      <c r="N16" s="39"/>
      <c r="O16" s="104"/>
      <c r="P16" s="39"/>
      <c r="Q16" s="104"/>
      <c r="R16" s="39"/>
      <c r="S16" s="104"/>
      <c r="T16" s="39"/>
      <c r="U16" s="104"/>
      <c r="V16" s="39"/>
      <c r="W16" s="104"/>
      <c r="X16" s="3" t="b">
        <f t="shared" si="0"/>
        <v>1</v>
      </c>
      <c r="Y16" s="39">
        <v>1</v>
      </c>
      <c r="Z16" s="106">
        <f t="shared" si="1"/>
        <v>7425770</v>
      </c>
      <c r="AA16" s="39"/>
      <c r="AB16" s="106"/>
      <c r="AC16" s="39"/>
      <c r="AD16" s="106"/>
      <c r="AE16" s="39"/>
      <c r="AF16" s="106"/>
      <c r="AG16" s="3" t="b">
        <f t="shared" si="2"/>
        <v>1</v>
      </c>
      <c r="AH16" s="39">
        <v>33</v>
      </c>
      <c r="AI16" s="106">
        <f t="shared" si="3"/>
        <v>7425770</v>
      </c>
      <c r="AJ16" s="39"/>
      <c r="AK16" s="106"/>
      <c r="AL16" s="3" t="b">
        <f t="shared" si="4"/>
        <v>1</v>
      </c>
      <c r="AM16" s="39">
        <v>9</v>
      </c>
      <c r="AN16" s="106">
        <f t="shared" si="5"/>
        <v>7425770</v>
      </c>
      <c r="AO16" s="39"/>
      <c r="AP16" s="106"/>
      <c r="AQ16" s="3" t="b">
        <f t="shared" si="6"/>
        <v>1</v>
      </c>
      <c r="AR16" s="39">
        <v>3</v>
      </c>
      <c r="AS16" s="106">
        <f t="shared" si="7"/>
        <v>7425770</v>
      </c>
      <c r="AT16" s="106"/>
      <c r="AU16" s="106"/>
      <c r="AV16" s="3" t="b">
        <f t="shared" si="8"/>
        <v>1</v>
      </c>
    </row>
    <row r="17" spans="1:48">
      <c r="A17" s="83" t="str">
        <f>Pasākumi_kārtas!V17</f>
        <v>EM</v>
      </c>
      <c r="B17" s="83">
        <f>Pasākumi_kārtas!A17</f>
        <v>1</v>
      </c>
      <c r="C17" s="83" t="str">
        <f>Pasākumi_kārtas!B17</f>
        <v>1.2.</v>
      </c>
      <c r="D17" s="84" t="str">
        <f>Pasākumi_kārtas!C17</f>
        <v>Atbalsts uzņēmējdarbībai</v>
      </c>
      <c r="E17" s="83" t="str">
        <f>Pasākumi_kārtas!E17</f>
        <v>1.2.1.</v>
      </c>
      <c r="F17" s="84" t="str">
        <f>Pasākumi_kārtas!F17</f>
        <v>“Pētniecības un inovāciju kapacitātes stiprināšana un progresīvu tehnoloģiju ieviešana uzņēmumiem ”</v>
      </c>
      <c r="G17" s="39" t="str">
        <f>Pasākumi_kārtas!J17</f>
        <v>1.2.1.1.</v>
      </c>
      <c r="H17" s="103" t="str">
        <f>Pasākumi_kārtas!K17</f>
        <v>Atbalsts jaunu produktu attīstībai un internacionalizācijai</v>
      </c>
      <c r="I17" s="39">
        <f>Pasākumi_kārtas!M17</f>
        <v>1</v>
      </c>
      <c r="J17" s="39" t="str">
        <f>Pasākumi_kārtas!N17</f>
        <v>ERAF</v>
      </c>
      <c r="K17" s="104">
        <f>Pasākumi_kārtas!P17</f>
        <v>5633633</v>
      </c>
      <c r="L17" s="274">
        <v>170</v>
      </c>
      <c r="M17" s="104">
        <f>K17</f>
        <v>5633633</v>
      </c>
      <c r="N17" s="274"/>
      <c r="O17" s="104"/>
      <c r="P17" s="274"/>
      <c r="Q17" s="104"/>
      <c r="R17" s="274"/>
      <c r="S17" s="104"/>
      <c r="T17" s="274"/>
      <c r="U17" s="104"/>
      <c r="V17" s="274"/>
      <c r="W17" s="104"/>
      <c r="X17" s="3" t="b">
        <f t="shared" si="0"/>
        <v>1</v>
      </c>
      <c r="Y17" s="39">
        <v>1</v>
      </c>
      <c r="Z17" s="106">
        <f t="shared" si="1"/>
        <v>5633633</v>
      </c>
      <c r="AA17" s="39"/>
      <c r="AB17" s="106"/>
      <c r="AC17" s="114"/>
      <c r="AD17" s="106"/>
      <c r="AE17" s="39"/>
      <c r="AF17" s="106"/>
      <c r="AG17" s="3" t="b">
        <f t="shared" si="2"/>
        <v>1</v>
      </c>
      <c r="AH17" s="39">
        <v>33</v>
      </c>
      <c r="AI17" s="106">
        <f t="shared" si="3"/>
        <v>5633633</v>
      </c>
      <c r="AJ17" s="39"/>
      <c r="AK17" s="106"/>
      <c r="AL17" s="3" t="b">
        <f t="shared" si="4"/>
        <v>1</v>
      </c>
      <c r="AM17" s="39">
        <v>9</v>
      </c>
      <c r="AN17" s="106">
        <f t="shared" si="5"/>
        <v>5633633</v>
      </c>
      <c r="AO17" s="39"/>
      <c r="AP17" s="106"/>
      <c r="AQ17" s="3" t="b">
        <f t="shared" si="6"/>
        <v>1</v>
      </c>
      <c r="AR17" s="39">
        <v>3</v>
      </c>
      <c r="AS17" s="106">
        <f t="shared" si="7"/>
        <v>5633633</v>
      </c>
      <c r="AT17" s="106"/>
      <c r="AU17" s="106"/>
      <c r="AV17" s="3" t="b">
        <f t="shared" si="8"/>
        <v>1</v>
      </c>
    </row>
    <row r="18" spans="1:48">
      <c r="A18" s="83" t="str">
        <f>Pasākumi_kārtas!V18</f>
        <v>EM</v>
      </c>
      <c r="B18" s="83">
        <f>Pasākumi_kārtas!A18</f>
        <v>1</v>
      </c>
      <c r="C18" s="83" t="str">
        <f>Pasākumi_kārtas!B18</f>
        <v>1.2.</v>
      </c>
      <c r="D18" s="84" t="str">
        <f>Pasākumi_kārtas!C18</f>
        <v>Atbalsts uzņēmējdarbībai</v>
      </c>
      <c r="E18" s="83" t="str">
        <f>Pasākumi_kārtas!E18</f>
        <v>1.2.1.</v>
      </c>
      <c r="F18" s="84" t="str">
        <f>Pasākumi_kārtas!F18</f>
        <v>“Pētniecības un inovāciju kapacitātes stiprināšana un progresīvu tehnoloģiju ieviešana uzņēmumiem ”</v>
      </c>
      <c r="G18" s="39" t="str">
        <f>Pasākumi_kārtas!J18</f>
        <v>1.2.1.1.</v>
      </c>
      <c r="H18" s="103" t="str">
        <f>Pasākumi_kārtas!K18</f>
        <v>Atbalsts jaunu produktu attīstībai un internacionalizācijai</v>
      </c>
      <c r="I18" s="39">
        <f>Pasākumi_kārtas!M18</f>
        <v>2</v>
      </c>
      <c r="J18" s="39" t="str">
        <f>Pasākumi_kārtas!N18</f>
        <v>ERAF</v>
      </c>
      <c r="K18" s="104">
        <f>Pasākumi_kārtas!P18</f>
        <v>8312810</v>
      </c>
      <c r="L18" s="274">
        <v>171</v>
      </c>
      <c r="M18" s="104">
        <f>K18</f>
        <v>8312810</v>
      </c>
      <c r="N18" s="274"/>
      <c r="O18" s="104"/>
      <c r="P18" s="274"/>
      <c r="Q18" s="104"/>
      <c r="R18" s="274"/>
      <c r="S18" s="104"/>
      <c r="T18" s="274"/>
      <c r="U18" s="104"/>
      <c r="V18" s="274"/>
      <c r="W18" s="104"/>
      <c r="X18" s="3" t="b">
        <f t="shared" si="0"/>
        <v>1</v>
      </c>
      <c r="Y18" s="39">
        <v>1</v>
      </c>
      <c r="Z18" s="106">
        <f t="shared" si="1"/>
        <v>8312810</v>
      </c>
      <c r="AA18" s="39"/>
      <c r="AB18" s="106"/>
      <c r="AC18" s="114"/>
      <c r="AD18" s="106"/>
      <c r="AE18" s="39"/>
      <c r="AF18" s="106"/>
      <c r="AG18" s="3" t="b">
        <f t="shared" si="2"/>
        <v>1</v>
      </c>
      <c r="AH18" s="39">
        <v>33</v>
      </c>
      <c r="AI18" s="106">
        <f t="shared" si="3"/>
        <v>8312810</v>
      </c>
      <c r="AJ18" s="39"/>
      <c r="AK18" s="106"/>
      <c r="AL18" s="3" t="b">
        <f t="shared" si="4"/>
        <v>1</v>
      </c>
      <c r="AM18" s="39">
        <v>9</v>
      </c>
      <c r="AN18" s="106">
        <f t="shared" si="5"/>
        <v>8312810</v>
      </c>
      <c r="AO18" s="39"/>
      <c r="AP18" s="106"/>
      <c r="AQ18" s="3" t="b">
        <f t="shared" si="6"/>
        <v>1</v>
      </c>
      <c r="AR18" s="39">
        <v>3</v>
      </c>
      <c r="AS18" s="106">
        <f t="shared" si="7"/>
        <v>8312810</v>
      </c>
      <c r="AT18" s="106"/>
      <c r="AU18" s="106"/>
      <c r="AV18" s="3" t="b">
        <f t="shared" si="8"/>
        <v>1</v>
      </c>
    </row>
    <row r="19" spans="1:48">
      <c r="A19" s="83" t="str">
        <f>Pasākumi_kārtas!V19</f>
        <v>EM</v>
      </c>
      <c r="B19" s="83">
        <f>Pasākumi_kārtas!A19</f>
        <v>1</v>
      </c>
      <c r="C19" s="83" t="str">
        <f>Pasākumi_kārtas!B19</f>
        <v>1.2.</v>
      </c>
      <c r="D19" s="84" t="str">
        <f>Pasākumi_kārtas!C19</f>
        <v>Atbalsts uzņēmējdarbībai</v>
      </c>
      <c r="E19" s="83" t="str">
        <f>Pasākumi_kārtas!E19</f>
        <v>1.2.1.</v>
      </c>
      <c r="F19" s="84" t="str">
        <f>Pasākumi_kārtas!F19</f>
        <v>“Pētniecības un inovāciju kapacitātes stiprināšana un progresīvu tehnoloģiju ieviešana uzņēmumiem ”</v>
      </c>
      <c r="G19" s="39" t="str">
        <f>Pasākumi_kārtas!J19</f>
        <v>1.2.1.1.</v>
      </c>
      <c r="H19" s="103" t="str">
        <f>Pasākumi_kārtas!K19</f>
        <v>Atbalsts jaunu produktu attīstībai un internacionalizācijai</v>
      </c>
      <c r="I19" s="39">
        <f>Pasākumi_kārtas!M19</f>
        <v>3</v>
      </c>
      <c r="J19" s="39" t="str">
        <f>Pasākumi_kārtas!N19</f>
        <v>ERAF</v>
      </c>
      <c r="K19" s="104">
        <f>Pasākumi_kārtas!P19</f>
        <v>24960674</v>
      </c>
      <c r="L19" s="274">
        <v>9</v>
      </c>
      <c r="M19" s="104">
        <v>1248033</v>
      </c>
      <c r="N19" s="274">
        <v>10</v>
      </c>
      <c r="O19" s="104">
        <v>13728371</v>
      </c>
      <c r="P19" s="274">
        <v>11</v>
      </c>
      <c r="Q19" s="104">
        <v>7488202</v>
      </c>
      <c r="R19" s="274">
        <v>12</v>
      </c>
      <c r="S19" s="104">
        <v>2496068</v>
      </c>
      <c r="T19" s="274"/>
      <c r="U19" s="104"/>
      <c r="V19" s="274"/>
      <c r="W19" s="104"/>
      <c r="X19" s="3" t="b">
        <f t="shared" si="0"/>
        <v>1</v>
      </c>
      <c r="Y19" s="39">
        <v>1</v>
      </c>
      <c r="Z19" s="106">
        <f t="shared" si="1"/>
        <v>24960674</v>
      </c>
      <c r="AA19" s="39"/>
      <c r="AB19" s="106"/>
      <c r="AC19" s="114"/>
      <c r="AD19" s="106"/>
      <c r="AE19" s="39"/>
      <c r="AF19" s="106"/>
      <c r="AG19" s="3" t="b">
        <f t="shared" si="2"/>
        <v>1</v>
      </c>
      <c r="AH19" s="39">
        <v>33</v>
      </c>
      <c r="AI19" s="106">
        <f t="shared" si="3"/>
        <v>24960674</v>
      </c>
      <c r="AJ19" s="39"/>
      <c r="AK19" s="106"/>
      <c r="AL19" s="3" t="b">
        <f t="shared" si="4"/>
        <v>1</v>
      </c>
      <c r="AM19" s="39">
        <v>9</v>
      </c>
      <c r="AN19" s="106">
        <f t="shared" si="5"/>
        <v>24960674</v>
      </c>
      <c r="AO19" s="39"/>
      <c r="AP19" s="106"/>
      <c r="AQ19" s="3" t="b">
        <f t="shared" si="6"/>
        <v>1</v>
      </c>
      <c r="AR19" s="39">
        <v>3</v>
      </c>
      <c r="AS19" s="106">
        <f t="shared" si="7"/>
        <v>24960674</v>
      </c>
      <c r="AT19" s="106"/>
      <c r="AU19" s="106"/>
      <c r="AV19" s="3" t="b">
        <f t="shared" si="8"/>
        <v>1</v>
      </c>
    </row>
    <row r="20" spans="1:48" ht="11.15" customHeight="1">
      <c r="A20" s="83" t="str">
        <f>Pasākumi_kārtas!V20</f>
        <v>EM</v>
      </c>
      <c r="B20" s="83">
        <f>Pasākumi_kārtas!A20</f>
        <v>1</v>
      </c>
      <c r="C20" s="83" t="str">
        <f>Pasākumi_kārtas!B20</f>
        <v>1.2.</v>
      </c>
      <c r="D20" s="84" t="str">
        <f>Pasākumi_kārtas!C20</f>
        <v>Atbalsts uzņēmējdarbībai</v>
      </c>
      <c r="E20" s="83" t="str">
        <f>Pasākumi_kārtas!E20</f>
        <v>1.2.1.</v>
      </c>
      <c r="F20" s="84" t="str">
        <f>Pasākumi_kārtas!F20</f>
        <v>“Pētniecības un inovāciju kapacitātes stiprināšana un progresīvu tehnoloģiju ieviešana uzņēmumiem ”</v>
      </c>
      <c r="G20" s="39" t="str">
        <f>Pasākumi_kārtas!J20</f>
        <v>1.2.1.2.</v>
      </c>
      <c r="H20" s="103" t="str">
        <f>Pasākumi_kārtas!K20</f>
        <v>Produktivitātes aizdevumi (t.sk., ar kapitāla atlaidi) inovatīvām iekārtām, pētniecībai un attīstībai, tehnoloģiju pārnesei</v>
      </c>
      <c r="I20" s="39" t="str">
        <f>Pasākumi_kārtas!M20</f>
        <v>_</v>
      </c>
      <c r="J20" s="39" t="str">
        <f>Pasākumi_kārtas!N20</f>
        <v>ERAF</v>
      </c>
      <c r="K20" s="104">
        <f>Pasākumi_kārtas!P20</f>
        <v>24121122</v>
      </c>
      <c r="L20" s="274">
        <v>9</v>
      </c>
      <c r="M20" s="104">
        <v>1669121</v>
      </c>
      <c r="N20" s="274">
        <v>10</v>
      </c>
      <c r="O20" s="104">
        <v>7648017</v>
      </c>
      <c r="P20" s="274">
        <v>11</v>
      </c>
      <c r="Q20" s="104">
        <v>5431003</v>
      </c>
      <c r="R20" s="274">
        <v>12</v>
      </c>
      <c r="S20" s="104">
        <v>9372981</v>
      </c>
      <c r="T20" s="39"/>
      <c r="U20" s="104"/>
      <c r="V20" s="39"/>
      <c r="W20" s="104"/>
      <c r="X20" s="3" t="b">
        <f t="shared" si="0"/>
        <v>1</v>
      </c>
      <c r="Y20" s="39">
        <v>3</v>
      </c>
      <c r="Z20" s="147">
        <v>12060561</v>
      </c>
      <c r="AA20" s="146">
        <v>5</v>
      </c>
      <c r="AB20" s="106">
        <v>12060561</v>
      </c>
      <c r="AC20" s="114"/>
      <c r="AD20" s="106"/>
      <c r="AE20" s="39"/>
      <c r="AF20" s="106"/>
      <c r="AG20" s="3" t="b">
        <f t="shared" si="2"/>
        <v>1</v>
      </c>
      <c r="AH20" s="39">
        <v>33</v>
      </c>
      <c r="AI20" s="106">
        <f t="shared" si="3"/>
        <v>24121122</v>
      </c>
      <c r="AJ20" s="39"/>
      <c r="AK20" s="106"/>
      <c r="AL20" s="3" t="b">
        <f t="shared" si="4"/>
        <v>1</v>
      </c>
      <c r="AM20" s="39">
        <v>9</v>
      </c>
      <c r="AN20" s="106">
        <f t="shared" si="5"/>
        <v>24121122</v>
      </c>
      <c r="AO20" s="39"/>
      <c r="AP20" s="106"/>
      <c r="AQ20" s="3" t="b">
        <f t="shared" si="6"/>
        <v>1</v>
      </c>
      <c r="AR20" s="39">
        <v>3</v>
      </c>
      <c r="AS20" s="106">
        <f t="shared" si="7"/>
        <v>24121122</v>
      </c>
      <c r="AT20" s="106"/>
      <c r="AU20" s="106"/>
      <c r="AV20" s="3" t="b">
        <f t="shared" si="8"/>
        <v>1</v>
      </c>
    </row>
    <row r="21" spans="1:48">
      <c r="A21" s="83" t="str">
        <f>Pasākumi_kārtas!V21</f>
        <v>EM</v>
      </c>
      <c r="B21" s="83">
        <f>Pasākumi_kārtas!A21</f>
        <v>1</v>
      </c>
      <c r="C21" s="83" t="str">
        <f>Pasākumi_kārtas!B21</f>
        <v>1.2.</v>
      </c>
      <c r="D21" s="84" t="str">
        <f>Pasākumi_kārtas!C21</f>
        <v>Atbalsts uzņēmējdarbībai</v>
      </c>
      <c r="E21" s="83" t="str">
        <f>Pasākumi_kārtas!E21</f>
        <v>1.2.1.</v>
      </c>
      <c r="F21" s="84" t="str">
        <f>Pasākumi_kārtas!F21</f>
        <v>“Pētniecības un inovāciju kapacitātes stiprināšana un progresīvu tehnoloģiju ieviešana uzņēmumiem ”</v>
      </c>
      <c r="G21" s="39" t="str">
        <f>Pasākumi_kārtas!J21</f>
        <v>1.2.1.3.</v>
      </c>
      <c r="H21" s="103" t="str">
        <f>Pasākumi_kārtas!K21</f>
        <v>Uzņēmuma atbalsts dalībai kapitāla tirgos</v>
      </c>
      <c r="I21" s="39" t="str">
        <f>Pasākumi_kārtas!M21</f>
        <v>_</v>
      </c>
      <c r="J21" s="39" t="str">
        <f>Pasākumi_kārtas!N21</f>
        <v>ERAF</v>
      </c>
      <c r="K21" s="104">
        <f>Pasākumi_kārtas!P21</f>
        <v>1413178</v>
      </c>
      <c r="L21" s="274">
        <v>21</v>
      </c>
      <c r="M21" s="104">
        <f>K21</f>
        <v>1413178</v>
      </c>
      <c r="N21" s="274"/>
      <c r="O21" s="104"/>
      <c r="P21" s="274"/>
      <c r="Q21" s="104"/>
      <c r="R21" s="274"/>
      <c r="S21" s="104"/>
      <c r="T21" s="39"/>
      <c r="U21" s="104"/>
      <c r="V21" s="39"/>
      <c r="W21" s="104"/>
      <c r="X21" s="3" t="b">
        <f t="shared" si="0"/>
        <v>1</v>
      </c>
      <c r="Y21" s="333">
        <v>1</v>
      </c>
      <c r="Z21" s="276">
        <f>ROUND(K21,0)</f>
        <v>1413178</v>
      </c>
      <c r="AA21" s="133"/>
      <c r="AB21" s="276"/>
      <c r="AC21" s="114"/>
      <c r="AD21" s="106"/>
      <c r="AE21" s="39"/>
      <c r="AF21" s="106"/>
      <c r="AG21" s="3" t="b">
        <f t="shared" si="2"/>
        <v>1</v>
      </c>
      <c r="AH21" s="39">
        <v>33</v>
      </c>
      <c r="AI21" s="106">
        <f t="shared" si="3"/>
        <v>1413178</v>
      </c>
      <c r="AJ21" s="39"/>
      <c r="AK21" s="106"/>
      <c r="AL21" s="3" t="b">
        <f t="shared" si="4"/>
        <v>1</v>
      </c>
      <c r="AM21" s="39">
        <v>9</v>
      </c>
      <c r="AN21" s="106">
        <f t="shared" si="5"/>
        <v>1413178</v>
      </c>
      <c r="AO21" s="39"/>
      <c r="AP21" s="106"/>
      <c r="AQ21" s="3" t="b">
        <f t="shared" si="6"/>
        <v>1</v>
      </c>
      <c r="AR21" s="39">
        <v>3</v>
      </c>
      <c r="AS21" s="106">
        <f t="shared" si="7"/>
        <v>1413178</v>
      </c>
      <c r="AT21" s="106"/>
      <c r="AU21" s="106"/>
      <c r="AV21" s="3" t="b">
        <f t="shared" si="8"/>
        <v>1</v>
      </c>
    </row>
    <row r="22" spans="1:48">
      <c r="A22" s="83" t="str">
        <f>Pasākumi_kārtas!V22</f>
        <v>EM</v>
      </c>
      <c r="B22" s="83">
        <f>Pasākumi_kārtas!A22</f>
        <v>1</v>
      </c>
      <c r="C22" s="83" t="str">
        <f>Pasākumi_kārtas!B22</f>
        <v>1.2.</v>
      </c>
      <c r="D22" s="84" t="str">
        <f>Pasākumi_kārtas!C22</f>
        <v>Atbalsts uzņēmējdarbībai</v>
      </c>
      <c r="E22" s="83" t="str">
        <f>Pasākumi_kārtas!E22</f>
        <v>1.2.1.</v>
      </c>
      <c r="F22" s="84" t="str">
        <f>Pasākumi_kārtas!F22</f>
        <v>“Pētniecības un inovāciju kapacitātes stiprināšana un progresīvu tehnoloģiju ieviešana uzņēmumiem ”</v>
      </c>
      <c r="G22" s="39" t="str">
        <f>Pasākumi_kārtas!J22</f>
        <v>1.2.1.4.</v>
      </c>
      <c r="H22" s="103" t="str">
        <f>Pasākumi_kārtas!K22</f>
        <v>Atbalsts tehnoloģiju pārneses sistēmas pilnveidošanai</v>
      </c>
      <c r="I22" s="39" t="str">
        <f>Pasākumi_kārtas!M22</f>
        <v>_</v>
      </c>
      <c r="J22" s="39" t="str">
        <f>Pasākumi_kārtas!N22</f>
        <v>ERAF</v>
      </c>
      <c r="K22" s="104">
        <f>Pasākumi_kārtas!P22</f>
        <v>19811048</v>
      </c>
      <c r="L22" s="274">
        <v>9</v>
      </c>
      <c r="M22" s="104">
        <v>2241082</v>
      </c>
      <c r="N22" s="274">
        <v>10</v>
      </c>
      <c r="O22" s="104">
        <v>11205406</v>
      </c>
      <c r="P22" s="274">
        <v>11</v>
      </c>
      <c r="Q22" s="104">
        <v>6364560</v>
      </c>
      <c r="R22" s="274"/>
      <c r="S22" s="104"/>
      <c r="T22" s="39"/>
      <c r="U22" s="104"/>
      <c r="V22" s="39"/>
      <c r="W22" s="104"/>
      <c r="X22" s="3" t="b">
        <f t="shared" si="0"/>
        <v>1</v>
      </c>
      <c r="Y22" s="30">
        <v>1</v>
      </c>
      <c r="Z22" s="106">
        <f>ROUND(K22,0)</f>
        <v>19811048</v>
      </c>
      <c r="AA22" s="39"/>
      <c r="AB22" s="106"/>
      <c r="AC22" s="114"/>
      <c r="AD22" s="106"/>
      <c r="AE22" s="39"/>
      <c r="AF22" s="106"/>
      <c r="AG22" s="3" t="b">
        <f t="shared" si="2"/>
        <v>1</v>
      </c>
      <c r="AH22" s="39">
        <v>33</v>
      </c>
      <c r="AI22" s="106">
        <f t="shared" si="3"/>
        <v>19811048</v>
      </c>
      <c r="AJ22" s="39"/>
      <c r="AK22" s="106"/>
      <c r="AL22" s="3" t="b">
        <f t="shared" si="4"/>
        <v>1</v>
      </c>
      <c r="AM22" s="39">
        <v>9</v>
      </c>
      <c r="AN22" s="106">
        <f t="shared" si="5"/>
        <v>19811048</v>
      </c>
      <c r="AO22" s="39"/>
      <c r="AP22" s="106"/>
      <c r="AQ22" s="3" t="b">
        <f t="shared" si="6"/>
        <v>1</v>
      </c>
      <c r="AR22" s="39">
        <v>3</v>
      </c>
      <c r="AS22" s="106">
        <f t="shared" si="7"/>
        <v>19811048</v>
      </c>
      <c r="AT22" s="106"/>
      <c r="AU22" s="106"/>
      <c r="AV22" s="3" t="b">
        <f t="shared" si="8"/>
        <v>1</v>
      </c>
    </row>
    <row r="23" spans="1:48">
      <c r="A23" s="83" t="str">
        <f>Pasākumi_kārtas!V23</f>
        <v>EM</v>
      </c>
      <c r="B23" s="83">
        <f>Pasākumi_kārtas!A23</f>
        <v>1</v>
      </c>
      <c r="C23" s="83" t="str">
        <f>Pasākumi_kārtas!B23</f>
        <v>1.2.</v>
      </c>
      <c r="D23" s="84" t="str">
        <f>Pasākumi_kārtas!C23</f>
        <v>Atbalsts uzņēmējdarbībai</v>
      </c>
      <c r="E23" s="83" t="str">
        <f>Pasākumi_kārtas!E23</f>
        <v>1.2.2.</v>
      </c>
      <c r="F23" s="84" t="str">
        <f>Pasākumi_kārtas!F23</f>
        <v xml:space="preserve"> “Izmantot digitalizācijas priekšrocības uzņēmējdarbības attīstībai ”</v>
      </c>
      <c r="G23" s="39" t="str">
        <f>Pasākumi_kārtas!J23</f>
        <v>1.2.2.1.</v>
      </c>
      <c r="H23" s="103" t="str">
        <f>Pasākumi_kārtas!K23</f>
        <v>Atbalsts procesu digitalizācijai komercdarbībā</v>
      </c>
      <c r="I23" s="39" t="str">
        <f>Pasākumi_kārtas!M23</f>
        <v>_</v>
      </c>
      <c r="J23" s="39" t="str">
        <f>Pasākumi_kārtas!N23</f>
        <v>ERAF</v>
      </c>
      <c r="K23" s="104">
        <f>Pasākumi_kārtas!P23</f>
        <v>19769234</v>
      </c>
      <c r="L23" s="274">
        <v>13</v>
      </c>
      <c r="M23" s="277">
        <v>10137299</v>
      </c>
      <c r="N23" s="274">
        <v>14</v>
      </c>
      <c r="O23" s="277">
        <v>9631935</v>
      </c>
      <c r="P23" s="274"/>
      <c r="Q23" s="104"/>
      <c r="R23" s="274"/>
      <c r="S23" s="104"/>
      <c r="T23" s="274"/>
      <c r="U23" s="104"/>
      <c r="V23" s="274"/>
      <c r="W23" s="104"/>
      <c r="X23" s="3" t="b">
        <f t="shared" si="0"/>
        <v>1</v>
      </c>
      <c r="Y23" s="334">
        <v>1</v>
      </c>
      <c r="Z23" s="276">
        <f>K23</f>
        <v>19769234</v>
      </c>
      <c r="AA23" s="114"/>
      <c r="AB23" s="106"/>
      <c r="AC23" s="114"/>
      <c r="AD23" s="106"/>
      <c r="AE23" s="39"/>
      <c r="AF23" s="106"/>
      <c r="AG23" s="3" t="b">
        <f t="shared" si="2"/>
        <v>1</v>
      </c>
      <c r="AH23" s="39">
        <v>18</v>
      </c>
      <c r="AI23" s="106">
        <f t="shared" si="3"/>
        <v>19769234</v>
      </c>
      <c r="AJ23" s="39"/>
      <c r="AK23" s="106"/>
      <c r="AL23" s="3" t="b">
        <f t="shared" si="4"/>
        <v>1</v>
      </c>
      <c r="AM23" s="39">
        <v>9</v>
      </c>
      <c r="AN23" s="106">
        <f t="shared" si="5"/>
        <v>19769234</v>
      </c>
      <c r="AO23" s="39"/>
      <c r="AP23" s="106"/>
      <c r="AQ23" s="3" t="b">
        <f t="shared" si="6"/>
        <v>1</v>
      </c>
      <c r="AR23" s="39">
        <v>3</v>
      </c>
      <c r="AS23" s="106">
        <f t="shared" si="7"/>
        <v>19769234</v>
      </c>
      <c r="AT23" s="106"/>
      <c r="AU23" s="106"/>
      <c r="AV23" s="3" t="b">
        <f t="shared" si="8"/>
        <v>1</v>
      </c>
    </row>
    <row r="24" spans="1:48">
      <c r="A24" s="83" t="str">
        <f>Pasākumi_kārtas!V24</f>
        <v>EM</v>
      </c>
      <c r="B24" s="83">
        <f>Pasākumi_kārtas!A24</f>
        <v>1</v>
      </c>
      <c r="C24" s="83" t="str">
        <f>Pasākumi_kārtas!B24</f>
        <v>1.2.</v>
      </c>
      <c r="D24" s="84" t="str">
        <f>Pasākumi_kārtas!C24</f>
        <v>Atbalsts uzņēmējdarbībai</v>
      </c>
      <c r="E24" s="83" t="str">
        <f>Pasākumi_kārtas!E24</f>
        <v>1.2.3.</v>
      </c>
      <c r="F24" s="84" t="str">
        <f>Pasākumi_kārtas!F24</f>
        <v>"Veicināt ilgtspējīgu izaugsmi, konkurētspēju un darba vietu radīšanu MVU, tostarp ar produktīvām  investīcijām”</v>
      </c>
      <c r="G24" s="39" t="str">
        <f>Pasākumi_kārtas!J24</f>
        <v>1.2.3.1.</v>
      </c>
      <c r="H24" s="103" t="str">
        <f>Pasākumi_kārtas!K24</f>
        <v>Atbalsts MVU inovatīvas uzņēmējdarbības attīstībai</v>
      </c>
      <c r="I24" s="39" t="str">
        <f>Pasākumi_kārtas!M24</f>
        <v>_</v>
      </c>
      <c r="J24" s="39" t="str">
        <f>Pasākumi_kārtas!N24</f>
        <v>ERAF</v>
      </c>
      <c r="K24" s="104">
        <f>Pasākumi_kārtas!P24</f>
        <v>74161672</v>
      </c>
      <c r="L24" s="274">
        <v>21</v>
      </c>
      <c r="M24" s="145">
        <v>36083352</v>
      </c>
      <c r="N24" s="274">
        <v>24</v>
      </c>
      <c r="O24" s="104">
        <v>4292933</v>
      </c>
      <c r="P24" s="274">
        <v>25</v>
      </c>
      <c r="Q24" s="104">
        <v>33785387</v>
      </c>
      <c r="R24" s="274"/>
      <c r="S24" s="274"/>
      <c r="T24" s="39"/>
      <c r="U24" s="104"/>
      <c r="V24" s="39"/>
      <c r="W24" s="104"/>
      <c r="X24" s="3" t="b">
        <f t="shared" si="0"/>
        <v>1</v>
      </c>
      <c r="Y24" s="133">
        <v>1</v>
      </c>
      <c r="Z24" s="276">
        <f t="shared" ref="Z24:Z30" si="9">K24</f>
        <v>74161672</v>
      </c>
      <c r="AA24" s="39"/>
      <c r="AB24" s="106"/>
      <c r="AC24" s="39"/>
      <c r="AD24" s="106"/>
      <c r="AE24" s="39"/>
      <c r="AF24" s="106"/>
      <c r="AG24" s="3" t="b">
        <f t="shared" si="2"/>
        <v>1</v>
      </c>
      <c r="AH24" s="39">
        <v>33</v>
      </c>
      <c r="AI24" s="106">
        <f t="shared" si="3"/>
        <v>74161672</v>
      </c>
      <c r="AJ24" s="39"/>
      <c r="AK24" s="106"/>
      <c r="AL24" s="3" t="b">
        <f t="shared" si="4"/>
        <v>1</v>
      </c>
      <c r="AM24" s="39">
        <v>9</v>
      </c>
      <c r="AN24" s="106">
        <f t="shared" si="5"/>
        <v>74161672</v>
      </c>
      <c r="AO24" s="39"/>
      <c r="AP24" s="106"/>
      <c r="AQ24" s="3" t="b">
        <f t="shared" si="6"/>
        <v>1</v>
      </c>
      <c r="AR24" s="39">
        <v>3</v>
      </c>
      <c r="AS24" s="106">
        <f t="shared" si="7"/>
        <v>74161672</v>
      </c>
      <c r="AT24" s="106"/>
      <c r="AU24" s="106"/>
      <c r="AV24" s="3" t="b">
        <f t="shared" si="8"/>
        <v>1</v>
      </c>
    </row>
    <row r="25" spans="1:48">
      <c r="A25" s="83" t="str">
        <f>Pasākumi_kārtas!V25</f>
        <v>EM</v>
      </c>
      <c r="B25" s="83">
        <f>Pasākumi_kārtas!A25</f>
        <v>1</v>
      </c>
      <c r="C25" s="83" t="str">
        <f>Pasākumi_kārtas!B25</f>
        <v>1.2.</v>
      </c>
      <c r="D25" s="84" t="str">
        <f>Pasākumi_kārtas!C25</f>
        <v>Atbalsts uzņēmējdarbībai</v>
      </c>
      <c r="E25" s="83" t="str">
        <f>Pasākumi_kārtas!E25</f>
        <v>1.2.3.</v>
      </c>
      <c r="F25" s="84" t="str">
        <f>Pasākumi_kārtas!F25</f>
        <v>"Veicināt ilgtspējīgu izaugsmi, konkurētspēju un darba vietu radīšanu MVU, tostarp ar produktīvām  investīcijām”</v>
      </c>
      <c r="G25" s="39" t="str">
        <f>Pasākumi_kārtas!J25</f>
        <v>1.2.3.2.</v>
      </c>
      <c r="H25" s="103" t="str">
        <f>Pasākumi_kārtas!K25</f>
        <v>Iespējkapitāla ieguldījumi</v>
      </c>
      <c r="I25" s="39" t="str">
        <f>Pasākumi_kārtas!M25</f>
        <v>_</v>
      </c>
      <c r="J25" s="39" t="str">
        <f>Pasākumi_kārtas!N25</f>
        <v>ERAF</v>
      </c>
      <c r="K25" s="104">
        <f>Pasākumi_kārtas!P25</f>
        <v>60678205</v>
      </c>
      <c r="L25" s="274">
        <v>21</v>
      </c>
      <c r="M25" s="104">
        <f>K25</f>
        <v>60678205</v>
      </c>
      <c r="N25" s="39"/>
      <c r="O25" s="104"/>
      <c r="P25" s="39"/>
      <c r="Q25" s="104"/>
      <c r="R25" s="274"/>
      <c r="S25" s="274"/>
      <c r="T25" s="39"/>
      <c r="U25" s="104"/>
      <c r="V25" s="39"/>
      <c r="W25" s="104"/>
      <c r="X25" s="3" t="b">
        <f t="shared" si="0"/>
        <v>1</v>
      </c>
      <c r="Y25" s="39">
        <v>2</v>
      </c>
      <c r="Z25" s="106">
        <f t="shared" si="9"/>
        <v>60678205</v>
      </c>
      <c r="AA25" s="39"/>
      <c r="AB25" s="106"/>
      <c r="AC25" s="39"/>
      <c r="AD25" s="106"/>
      <c r="AE25" s="39"/>
      <c r="AF25" s="106"/>
      <c r="AG25" s="3" t="b">
        <f t="shared" si="2"/>
        <v>1</v>
      </c>
      <c r="AH25" s="39">
        <v>33</v>
      </c>
      <c r="AI25" s="106">
        <f t="shared" si="3"/>
        <v>60678205</v>
      </c>
      <c r="AJ25" s="39"/>
      <c r="AK25" s="106"/>
      <c r="AL25" s="3" t="b">
        <f t="shared" si="4"/>
        <v>1</v>
      </c>
      <c r="AM25" s="39">
        <v>9</v>
      </c>
      <c r="AN25" s="106">
        <f t="shared" si="5"/>
        <v>60678205</v>
      </c>
      <c r="AO25" s="39"/>
      <c r="AP25" s="106"/>
      <c r="AQ25" s="3" t="b">
        <f t="shared" si="6"/>
        <v>1</v>
      </c>
      <c r="AR25" s="39">
        <v>3</v>
      </c>
      <c r="AS25" s="106">
        <f t="shared" si="7"/>
        <v>60678205</v>
      </c>
      <c r="AT25" s="106"/>
      <c r="AU25" s="106"/>
      <c r="AV25" s="3" t="b">
        <f t="shared" si="8"/>
        <v>1</v>
      </c>
    </row>
    <row r="26" spans="1:48">
      <c r="A26" s="83" t="str">
        <f>Pasākumi_kārtas!V26</f>
        <v>EM</v>
      </c>
      <c r="B26" s="83">
        <f>Pasākumi_kārtas!A26</f>
        <v>1</v>
      </c>
      <c r="C26" s="83" t="str">
        <f>Pasākumi_kārtas!B26</f>
        <v>1.2.</v>
      </c>
      <c r="D26" s="84" t="str">
        <f>Pasākumi_kārtas!C26</f>
        <v>Atbalsts uzņēmējdarbībai</v>
      </c>
      <c r="E26" s="83" t="str">
        <f>Pasākumi_kārtas!E26</f>
        <v>1.2.3.</v>
      </c>
      <c r="F26" s="84" t="str">
        <f>Pasākumi_kārtas!F26</f>
        <v>"Veicināt ilgtspējīgu izaugsmi, konkurētspēju un darba vietu radīšanu MVU, tostarp ar produktīvām  investīcijām”</v>
      </c>
      <c r="G26" s="39" t="str">
        <f>Pasākumi_kārtas!J26</f>
        <v>1.2.3.3.</v>
      </c>
      <c r="H26" s="103" t="str">
        <f>Pasākumi_kārtas!K26</f>
        <v>Starta, izaugsmes aizdevumi</v>
      </c>
      <c r="I26" s="39" t="str">
        <f>Pasākumi_kārtas!M26</f>
        <v>_</v>
      </c>
      <c r="J26" s="39" t="str">
        <f>Pasākumi_kārtas!N26</f>
        <v>ERAF</v>
      </c>
      <c r="K26" s="104">
        <f>Pasākumi_kārtas!P26</f>
        <v>24307956</v>
      </c>
      <c r="L26" s="274">
        <v>21</v>
      </c>
      <c r="M26" s="104">
        <f>K26</f>
        <v>24307956</v>
      </c>
      <c r="N26" s="39"/>
      <c r="O26" s="104"/>
      <c r="P26" s="39"/>
      <c r="Q26" s="104"/>
      <c r="R26" s="39"/>
      <c r="S26" s="104"/>
      <c r="T26" s="39"/>
      <c r="U26" s="104"/>
      <c r="V26" s="39"/>
      <c r="W26" s="104"/>
      <c r="X26" s="3" t="b">
        <f t="shared" si="0"/>
        <v>1</v>
      </c>
      <c r="Y26" s="39">
        <v>3</v>
      </c>
      <c r="Z26" s="106">
        <f t="shared" si="9"/>
        <v>24307956</v>
      </c>
      <c r="AA26" s="39"/>
      <c r="AB26" s="106"/>
      <c r="AC26" s="39"/>
      <c r="AD26" s="106"/>
      <c r="AE26" s="39"/>
      <c r="AF26" s="106"/>
      <c r="AG26" s="3" t="b">
        <f t="shared" si="2"/>
        <v>1</v>
      </c>
      <c r="AH26" s="39">
        <v>33</v>
      </c>
      <c r="AI26" s="106">
        <f t="shared" si="3"/>
        <v>24307956</v>
      </c>
      <c r="AJ26" s="39"/>
      <c r="AK26" s="106"/>
      <c r="AL26" s="3" t="b">
        <f t="shared" si="4"/>
        <v>1</v>
      </c>
      <c r="AM26" s="39">
        <v>9</v>
      </c>
      <c r="AN26" s="106">
        <f t="shared" si="5"/>
        <v>24307956</v>
      </c>
      <c r="AO26" s="39"/>
      <c r="AP26" s="106"/>
      <c r="AQ26" s="3" t="b">
        <f t="shared" si="6"/>
        <v>1</v>
      </c>
      <c r="AR26" s="39">
        <v>3</v>
      </c>
      <c r="AS26" s="106">
        <f t="shared" si="7"/>
        <v>24307956</v>
      </c>
      <c r="AT26" s="106"/>
      <c r="AU26" s="106"/>
      <c r="AV26" s="3" t="b">
        <f t="shared" si="8"/>
        <v>1</v>
      </c>
    </row>
    <row r="27" spans="1:48">
      <c r="A27" s="83" t="str">
        <f>Pasākumi_kārtas!V27</f>
        <v>EM</v>
      </c>
      <c r="B27" s="83">
        <f>Pasākumi_kārtas!A27</f>
        <v>1</v>
      </c>
      <c r="C27" s="83" t="str">
        <f>Pasākumi_kārtas!B27</f>
        <v>1.2.</v>
      </c>
      <c r="D27" s="84" t="str">
        <f>Pasākumi_kārtas!C27</f>
        <v>Atbalsts uzņēmējdarbībai</v>
      </c>
      <c r="E27" s="83" t="str">
        <f>Pasākumi_kārtas!E27</f>
        <v>1.2.3.</v>
      </c>
      <c r="F27" s="84" t="str">
        <f>Pasākumi_kārtas!F27</f>
        <v>"Veicināt ilgtspējīgu izaugsmi, konkurētspēju un darba vietu radīšanu MVU, tostarp ar produktīvām  investīcijām”</v>
      </c>
      <c r="G27" s="39" t="str">
        <f>Pasākumi_kārtas!J27</f>
        <v>1.2.3.4.</v>
      </c>
      <c r="H27" s="103" t="str">
        <f>Pasākumi_kārtas!K27</f>
        <v>Garantijas, portfeļgarantijas pilna cikla uzņēmējdarbībai</v>
      </c>
      <c r="I27" s="39" t="str">
        <f>Pasākumi_kārtas!M27</f>
        <v>_</v>
      </c>
      <c r="J27" s="39" t="str">
        <f>Pasākumi_kārtas!N27</f>
        <v>ERAF</v>
      </c>
      <c r="K27" s="104">
        <f>Pasākumi_kārtas!P27</f>
        <v>29361690</v>
      </c>
      <c r="L27" s="274">
        <v>21</v>
      </c>
      <c r="M27" s="104">
        <f>K27</f>
        <v>29361690</v>
      </c>
      <c r="N27" s="39"/>
      <c r="O27" s="104"/>
      <c r="P27" s="39"/>
      <c r="Q27" s="104"/>
      <c r="R27" s="39"/>
      <c r="S27" s="104"/>
      <c r="T27" s="39"/>
      <c r="U27" s="104"/>
      <c r="V27" s="39"/>
      <c r="W27" s="104"/>
      <c r="X27" s="3" t="b">
        <f t="shared" si="0"/>
        <v>1</v>
      </c>
      <c r="Y27" s="39">
        <v>4</v>
      </c>
      <c r="Z27" s="106">
        <f t="shared" si="9"/>
        <v>29361690</v>
      </c>
      <c r="AA27" s="39"/>
      <c r="AB27" s="106"/>
      <c r="AC27" s="39"/>
      <c r="AD27" s="106"/>
      <c r="AE27" s="39"/>
      <c r="AF27" s="106"/>
      <c r="AG27" s="3" t="b">
        <f t="shared" si="2"/>
        <v>1</v>
      </c>
      <c r="AH27" s="39">
        <v>33</v>
      </c>
      <c r="AI27" s="106">
        <f t="shared" si="3"/>
        <v>29361690</v>
      </c>
      <c r="AJ27" s="39"/>
      <c r="AK27" s="106"/>
      <c r="AL27" s="3" t="b">
        <f t="shared" si="4"/>
        <v>1</v>
      </c>
      <c r="AM27" s="39">
        <v>9</v>
      </c>
      <c r="AN27" s="106">
        <f t="shared" si="5"/>
        <v>29361690</v>
      </c>
      <c r="AO27" s="39"/>
      <c r="AP27" s="106"/>
      <c r="AQ27" s="3" t="b">
        <f t="shared" si="6"/>
        <v>1</v>
      </c>
      <c r="AR27" s="39">
        <v>3</v>
      </c>
      <c r="AS27" s="106">
        <f t="shared" si="7"/>
        <v>29361690</v>
      </c>
      <c r="AT27" s="106"/>
      <c r="AU27" s="106"/>
      <c r="AV27" s="3" t="b">
        <f t="shared" si="8"/>
        <v>1</v>
      </c>
    </row>
    <row r="28" spans="1:48">
      <c r="A28" s="83" t="str">
        <f>Pasākumi_kārtas!V28</f>
        <v>EM</v>
      </c>
      <c r="B28" s="83">
        <f>Pasākumi_kārtas!A28</f>
        <v>1</v>
      </c>
      <c r="C28" s="83" t="str">
        <f>Pasākumi_kārtas!B28</f>
        <v>1.2.</v>
      </c>
      <c r="D28" s="84" t="str">
        <f>Pasākumi_kārtas!C28</f>
        <v>Atbalsts uzņēmējdarbībai</v>
      </c>
      <c r="E28" s="83" t="str">
        <f>Pasākumi_kārtas!E28</f>
        <v>1.2.3.</v>
      </c>
      <c r="F28" s="84" t="str">
        <f>Pasākumi_kārtas!F28</f>
        <v>"Veicināt ilgtspējīgu izaugsmi, konkurētspēju un darba vietu radīšanu MVU, tostarp ar produktīvām  investīcijām”</v>
      </c>
      <c r="G28" s="39" t="str">
        <f>Pasākumi_kārtas!J28</f>
        <v>1.2.3.5.</v>
      </c>
      <c r="H28" s="103" t="str">
        <f>Pasākumi_kārtas!K28</f>
        <v>Aizdevumi, produktivitātes kāpināšanai (investīcijas un apgrozāmie līdzekļi)</v>
      </c>
      <c r="I28" s="39" t="str">
        <f>Pasākumi_kārtas!M28</f>
        <v>_</v>
      </c>
      <c r="J28" s="39" t="str">
        <f>Pasākumi_kārtas!N28</f>
        <v>ERAF</v>
      </c>
      <c r="K28" s="104">
        <f>Pasākumi_kārtas!P28</f>
        <v>23853429</v>
      </c>
      <c r="L28" s="274">
        <v>21</v>
      </c>
      <c r="M28" s="104">
        <f>K28</f>
        <v>23853429</v>
      </c>
      <c r="N28" s="39"/>
      <c r="O28" s="104"/>
      <c r="P28" s="39"/>
      <c r="Q28" s="104"/>
      <c r="R28" s="39"/>
      <c r="S28" s="104"/>
      <c r="T28" s="39"/>
      <c r="U28" s="104"/>
      <c r="V28" s="39"/>
      <c r="W28" s="104"/>
      <c r="X28" s="3" t="b">
        <f t="shared" si="0"/>
        <v>1</v>
      </c>
      <c r="Y28" s="39">
        <v>3</v>
      </c>
      <c r="Z28" s="106">
        <f t="shared" si="9"/>
        <v>23853429</v>
      </c>
      <c r="AA28" s="39"/>
      <c r="AB28" s="106"/>
      <c r="AC28" s="39"/>
      <c r="AD28" s="106"/>
      <c r="AE28" s="39"/>
      <c r="AF28" s="106"/>
      <c r="AG28" s="3" t="b">
        <f t="shared" si="2"/>
        <v>1</v>
      </c>
      <c r="AH28" s="39">
        <v>33</v>
      </c>
      <c r="AI28" s="106">
        <f t="shared" si="3"/>
        <v>23853429</v>
      </c>
      <c r="AJ28" s="39"/>
      <c r="AK28" s="106"/>
      <c r="AL28" s="3" t="b">
        <f t="shared" si="4"/>
        <v>1</v>
      </c>
      <c r="AM28" s="39">
        <v>9</v>
      </c>
      <c r="AN28" s="106">
        <f t="shared" si="5"/>
        <v>23853429</v>
      </c>
      <c r="AO28" s="39"/>
      <c r="AP28" s="106"/>
      <c r="AQ28" s="3" t="b">
        <f t="shared" si="6"/>
        <v>1</v>
      </c>
      <c r="AR28" s="39">
        <v>3</v>
      </c>
      <c r="AS28" s="106">
        <f t="shared" si="7"/>
        <v>23853429</v>
      </c>
      <c r="AT28" s="106"/>
      <c r="AU28" s="106"/>
      <c r="AV28" s="3" t="b">
        <f t="shared" si="8"/>
        <v>1</v>
      </c>
    </row>
    <row r="29" spans="1:48">
      <c r="A29" s="83" t="str">
        <f>Pasākumi_kārtas!V29</f>
        <v>EM</v>
      </c>
      <c r="B29" s="83">
        <f>Pasākumi_kārtas!A29</f>
        <v>1</v>
      </c>
      <c r="C29" s="83" t="str">
        <f>Pasākumi_kārtas!B29</f>
        <v>1.2.</v>
      </c>
      <c r="D29" s="84" t="str">
        <f>Pasākumi_kārtas!C29</f>
        <v>Atbalsts uzņēmējdarbībai</v>
      </c>
      <c r="E29" s="83" t="str">
        <f>Pasākumi_kārtas!E29</f>
        <v>1.2.3.</v>
      </c>
      <c r="F29" s="84" t="str">
        <f>Pasākumi_kārtas!F29</f>
        <v>“Pētniecības un inovāciju kapacitātes stiprināšana un progresīvu tehnoloģiju ieviešana uzņēmumiem ”</v>
      </c>
      <c r="G29" s="39" t="str">
        <f>Pasākumi_kārtas!J29</f>
        <v>1.2.3.6.</v>
      </c>
      <c r="H29" s="103" t="str">
        <f>Pasākumi_kārtas!K29</f>
        <v>Tūrisma produktu attīstības programma</v>
      </c>
      <c r="I29" s="39">
        <f>Pasākumi_kārtas!M29</f>
        <v>1</v>
      </c>
      <c r="J29" s="39" t="str">
        <f>Pasākumi_kārtas!N29</f>
        <v>ERAF</v>
      </c>
      <c r="K29" s="104">
        <f>Pasākumi_kārtas!P29</f>
        <v>423953</v>
      </c>
      <c r="L29" s="274">
        <v>170</v>
      </c>
      <c r="M29" s="104">
        <f>K29</f>
        <v>423953</v>
      </c>
      <c r="N29" s="274"/>
      <c r="O29" s="104"/>
      <c r="P29" s="274"/>
      <c r="Q29" s="104"/>
      <c r="R29" s="39"/>
      <c r="S29" s="104"/>
      <c r="T29" s="39"/>
      <c r="U29" s="104"/>
      <c r="V29" s="39"/>
      <c r="W29" s="104"/>
      <c r="X29" s="3" t="b">
        <f t="shared" si="0"/>
        <v>1</v>
      </c>
      <c r="Y29" s="39">
        <v>1</v>
      </c>
      <c r="Z29" s="276">
        <f t="shared" si="9"/>
        <v>423953</v>
      </c>
      <c r="AA29" s="39"/>
      <c r="AB29" s="106"/>
      <c r="AC29" s="39"/>
      <c r="AD29" s="106"/>
      <c r="AE29" s="39"/>
      <c r="AF29" s="106"/>
      <c r="AG29" s="3" t="b">
        <f t="shared" si="2"/>
        <v>1</v>
      </c>
      <c r="AH29" s="39">
        <v>33</v>
      </c>
      <c r="AI29" s="106">
        <f t="shared" si="3"/>
        <v>423953</v>
      </c>
      <c r="AJ29" s="39"/>
      <c r="AK29" s="106"/>
      <c r="AL29" s="3" t="b">
        <f t="shared" si="4"/>
        <v>1</v>
      </c>
      <c r="AM29" s="39">
        <v>9</v>
      </c>
      <c r="AN29" s="106">
        <f t="shared" si="5"/>
        <v>423953</v>
      </c>
      <c r="AO29" s="39"/>
      <c r="AP29" s="106"/>
      <c r="AQ29" s="3" t="b">
        <f t="shared" si="6"/>
        <v>1</v>
      </c>
      <c r="AR29" s="39">
        <v>3</v>
      </c>
      <c r="AS29" s="106">
        <f t="shared" si="7"/>
        <v>423953</v>
      </c>
      <c r="AT29" s="106"/>
      <c r="AU29" s="106"/>
      <c r="AV29" s="3" t="b">
        <f t="shared" si="8"/>
        <v>1</v>
      </c>
    </row>
    <row r="30" spans="1:48">
      <c r="A30" s="83" t="str">
        <f>Pasākumi_kārtas!V30</f>
        <v>EM</v>
      </c>
      <c r="B30" s="83">
        <f>Pasākumi_kārtas!A30</f>
        <v>1</v>
      </c>
      <c r="C30" s="83" t="str">
        <f>Pasākumi_kārtas!B30</f>
        <v>1.2.</v>
      </c>
      <c r="D30" s="84" t="str">
        <f>Pasākumi_kārtas!C30</f>
        <v>Atbalsts uzņēmējdarbībai</v>
      </c>
      <c r="E30" s="83" t="str">
        <f>Pasākumi_kārtas!E30</f>
        <v>1.2.3.</v>
      </c>
      <c r="F30" s="84" t="str">
        <f>Pasākumi_kārtas!F30</f>
        <v>“Pētniecības un inovāciju kapacitātes stiprināšana un progresīvu tehnoloģiju ieviešana uzņēmumiem ”</v>
      </c>
      <c r="G30" s="39" t="str">
        <f>Pasākumi_kārtas!J30</f>
        <v>1.2.3.6.</v>
      </c>
      <c r="H30" s="103" t="str">
        <f>Pasākumi_kārtas!K30</f>
        <v>Tūrisma produktu attīstības programma</v>
      </c>
      <c r="I30" s="39">
        <f>Pasākumi_kārtas!M30</f>
        <v>2</v>
      </c>
      <c r="J30" s="39" t="str">
        <f>Pasākumi_kārtas!N30</f>
        <v>ERAF</v>
      </c>
      <c r="K30" s="104">
        <f>Pasākumi_kārtas!P30</f>
        <v>4186539</v>
      </c>
      <c r="L30" s="274">
        <v>11</v>
      </c>
      <c r="M30" s="278">
        <v>418653</v>
      </c>
      <c r="N30" s="274">
        <v>21</v>
      </c>
      <c r="O30" s="104">
        <v>3767886</v>
      </c>
      <c r="P30" s="274"/>
      <c r="Q30" s="104"/>
      <c r="R30" s="39"/>
      <c r="S30" s="104"/>
      <c r="T30" s="39"/>
      <c r="U30" s="104"/>
      <c r="V30" s="39"/>
      <c r="W30" s="104"/>
      <c r="X30" s="3" t="b">
        <f t="shared" si="0"/>
        <v>1</v>
      </c>
      <c r="Y30" s="39">
        <v>1</v>
      </c>
      <c r="Z30" s="276">
        <f t="shared" si="9"/>
        <v>4186539</v>
      </c>
      <c r="AA30" s="114"/>
      <c r="AB30" s="106"/>
      <c r="AC30" s="114"/>
      <c r="AD30" s="106"/>
      <c r="AE30" s="39"/>
      <c r="AF30" s="106"/>
      <c r="AG30" s="3" t="b">
        <f t="shared" si="2"/>
        <v>1</v>
      </c>
      <c r="AH30" s="39">
        <v>33</v>
      </c>
      <c r="AI30" s="106">
        <f t="shared" si="3"/>
        <v>4186539</v>
      </c>
      <c r="AJ30" s="39"/>
      <c r="AK30" s="106"/>
      <c r="AL30" s="3" t="b">
        <f t="shared" si="4"/>
        <v>1</v>
      </c>
      <c r="AM30" s="39">
        <v>9</v>
      </c>
      <c r="AN30" s="106">
        <f t="shared" si="5"/>
        <v>4186539</v>
      </c>
      <c r="AO30" s="39"/>
      <c r="AP30" s="106"/>
      <c r="AQ30" s="3" t="b">
        <f t="shared" si="6"/>
        <v>1</v>
      </c>
      <c r="AR30" s="39">
        <v>3</v>
      </c>
      <c r="AS30" s="106">
        <f t="shared" si="7"/>
        <v>4186539</v>
      </c>
      <c r="AT30" s="106"/>
      <c r="AU30" s="106"/>
      <c r="AV30" s="3" t="b">
        <f t="shared" si="8"/>
        <v>1</v>
      </c>
    </row>
    <row r="31" spans="1:48">
      <c r="A31" s="83" t="str">
        <f>Pasākumi_kārtas!V31</f>
        <v>VARAM</v>
      </c>
      <c r="B31" s="83">
        <f>Pasākumi_kārtas!A31</f>
        <v>1</v>
      </c>
      <c r="C31" s="83" t="str">
        <f>Pasākumi_kārtas!B31</f>
        <v>1.3.</v>
      </c>
      <c r="D31" s="84" t="str">
        <f>Pasākumi_kārtas!C31</f>
        <v>Digitalizācija</v>
      </c>
      <c r="E31" s="83" t="str">
        <f>Pasākumi_kārtas!E31</f>
        <v>1.3.1.</v>
      </c>
      <c r="F31" s="84" t="str">
        <f>Pasākumi_kārtas!F31</f>
        <v>“Izmantot digitalizācijas priekšrocības  iedzīvotājiem, uzņēmumiem, pētniecības organizācijām un publiskajām iestādēm”</v>
      </c>
      <c r="G31" s="39" t="str">
        <f>Pasākumi_kārtas!J31</f>
        <v>1.3.1.1.</v>
      </c>
      <c r="H31" s="103" t="str">
        <f>Pasākumi_kārtas!K31</f>
        <v>IKT risinājumu un pakalpojumu attīstība un iespēju radīšana privātajam sektoram</v>
      </c>
      <c r="I31" s="39" t="str">
        <f>Pasākumi_kārtas!M31</f>
        <v>_</v>
      </c>
      <c r="J31" s="39" t="str">
        <f>Pasākumi_kārtas!N31</f>
        <v>ERAF</v>
      </c>
      <c r="K31" s="104">
        <f>Pasākumi_kārtas!P31</f>
        <v>133302252</v>
      </c>
      <c r="L31" s="274">
        <v>16</v>
      </c>
      <c r="M31" s="104">
        <v>121868953</v>
      </c>
      <c r="N31" s="275">
        <v>37</v>
      </c>
      <c r="O31" s="104">
        <v>9463048</v>
      </c>
      <c r="P31" s="274">
        <v>36</v>
      </c>
      <c r="Q31" s="104">
        <v>1970251</v>
      </c>
      <c r="R31" s="274"/>
      <c r="S31" s="104"/>
      <c r="T31" s="39"/>
      <c r="U31" s="104"/>
      <c r="V31" s="39"/>
      <c r="W31" s="104"/>
      <c r="X31" s="3" t="b">
        <f t="shared" si="0"/>
        <v>1</v>
      </c>
      <c r="Y31" s="133">
        <v>1</v>
      </c>
      <c r="Z31" s="276">
        <f t="shared" ref="Z31:Z34" si="10">K31</f>
        <v>133302252</v>
      </c>
      <c r="AA31" s="133"/>
      <c r="AB31" s="276"/>
      <c r="AC31" s="39"/>
      <c r="AD31" s="106"/>
      <c r="AE31" s="39"/>
      <c r="AF31" s="106"/>
      <c r="AG31" s="3" t="b">
        <f t="shared" si="2"/>
        <v>1</v>
      </c>
      <c r="AH31" s="39">
        <v>33</v>
      </c>
      <c r="AI31" s="106">
        <f t="shared" si="3"/>
        <v>133302252</v>
      </c>
      <c r="AJ31" s="39"/>
      <c r="AK31" s="106"/>
      <c r="AL31" s="3" t="b">
        <f t="shared" si="4"/>
        <v>1</v>
      </c>
      <c r="AM31" s="39">
        <v>9</v>
      </c>
      <c r="AN31" s="106">
        <f>K31-AP31</f>
        <v>133302252</v>
      </c>
      <c r="AO31" s="39"/>
      <c r="AP31" s="106"/>
      <c r="AQ31" s="3" t="b">
        <f t="shared" si="6"/>
        <v>1</v>
      </c>
      <c r="AR31" s="39">
        <v>3</v>
      </c>
      <c r="AS31" s="106">
        <f t="shared" si="7"/>
        <v>133302252</v>
      </c>
      <c r="AT31" s="106"/>
      <c r="AU31" s="106"/>
      <c r="AV31" s="3" t="b">
        <f t="shared" si="8"/>
        <v>1</v>
      </c>
    </row>
    <row r="32" spans="1:48">
      <c r="A32" s="83" t="str">
        <f>Pasākumi_kārtas!V32</f>
        <v>VK</v>
      </c>
      <c r="B32" s="83">
        <f>Pasākumi_kārtas!A32</f>
        <v>1</v>
      </c>
      <c r="C32" s="83" t="str">
        <f>Pasākumi_kārtas!B32</f>
        <v>1.3.</v>
      </c>
      <c r="D32" s="84" t="str">
        <f>Pasākumi_kārtas!C32</f>
        <v>Digitalizācija</v>
      </c>
      <c r="E32" s="83" t="str">
        <f>Pasākumi_kārtas!E32</f>
        <v>1.3.1.</v>
      </c>
      <c r="F32" s="84" t="str">
        <f>Pasākumi_kārtas!F32</f>
        <v>“Izmantot digitalizācijas priekšrocības  iedzīvotājiem, uzņēmumiem, pētniecības organizācijām un publiskajām iestādēm”</v>
      </c>
      <c r="G32" s="39" t="str">
        <f>Pasākumi_kārtas!J32</f>
        <v>1.3.1.2.</v>
      </c>
      <c r="H32" s="103" t="str">
        <f>Pasākumi_kārtas!K32</f>
        <v xml:space="preserve">Inovācijas laboratorija digitalizācijas priekšrocību izmantošanai </v>
      </c>
      <c r="I32" s="39" t="str">
        <f>Pasākumi_kārtas!M32</f>
        <v>_</v>
      </c>
      <c r="J32" s="39" t="str">
        <f>Pasākumi_kārtas!N32</f>
        <v>ERAF</v>
      </c>
      <c r="K32" s="104">
        <f>Pasākumi_kārtas!P32</f>
        <v>1094772</v>
      </c>
      <c r="L32" s="274">
        <v>16</v>
      </c>
      <c r="M32" s="104">
        <f>K32</f>
        <v>1094772</v>
      </c>
      <c r="N32" s="39"/>
      <c r="O32" s="104"/>
      <c r="P32" s="39"/>
      <c r="Q32" s="104"/>
      <c r="R32" s="39"/>
      <c r="S32" s="104"/>
      <c r="T32" s="39"/>
      <c r="U32" s="104"/>
      <c r="V32" s="39"/>
      <c r="W32" s="104"/>
      <c r="X32" s="3" t="b">
        <f t="shared" si="0"/>
        <v>1</v>
      </c>
      <c r="Y32" s="39">
        <v>1</v>
      </c>
      <c r="Z32" s="106">
        <f t="shared" si="10"/>
        <v>1094772</v>
      </c>
      <c r="AA32" s="39"/>
      <c r="AB32" s="106"/>
      <c r="AC32" s="39"/>
      <c r="AD32" s="106"/>
      <c r="AE32" s="39"/>
      <c r="AF32" s="106"/>
      <c r="AG32" s="3" t="b">
        <f t="shared" si="2"/>
        <v>1</v>
      </c>
      <c r="AH32" s="39">
        <v>33</v>
      </c>
      <c r="AI32" s="106">
        <f t="shared" si="3"/>
        <v>1094772</v>
      </c>
      <c r="AJ32" s="39"/>
      <c r="AK32" s="106"/>
      <c r="AL32" s="3" t="b">
        <f t="shared" si="4"/>
        <v>1</v>
      </c>
      <c r="AM32" s="39">
        <v>9</v>
      </c>
      <c r="AN32" s="106">
        <f t="shared" ref="AN32:AN57" si="11">K32</f>
        <v>1094772</v>
      </c>
      <c r="AO32" s="39"/>
      <c r="AP32" s="106"/>
      <c r="AQ32" s="3" t="b">
        <f t="shared" si="6"/>
        <v>1</v>
      </c>
      <c r="AR32" s="39">
        <v>3</v>
      </c>
      <c r="AS32" s="106">
        <f t="shared" si="7"/>
        <v>1094772</v>
      </c>
      <c r="AT32" s="106"/>
      <c r="AU32" s="106"/>
      <c r="AV32" s="3" t="b">
        <f t="shared" si="8"/>
        <v>1</v>
      </c>
    </row>
    <row r="33" spans="1:48">
      <c r="A33" s="83" t="str">
        <f>Pasākumi_kārtas!V33</f>
        <v>SM</v>
      </c>
      <c r="B33" s="83">
        <f>Pasākumi_kārtas!A33</f>
        <v>1</v>
      </c>
      <c r="C33" s="83" t="str">
        <f>Pasākumi_kārtas!B33</f>
        <v>1.4.</v>
      </c>
      <c r="D33" s="84" t="str">
        <f>Pasākumi_kārtas!C33</f>
        <v>Digitālā savienojamība</v>
      </c>
      <c r="E33" s="83" t="str">
        <f>Pasākumi_kārtas!E33</f>
        <v>1.4.1.</v>
      </c>
      <c r="F33" s="84" t="str">
        <f>Pasākumi_kārtas!F33</f>
        <v xml:space="preserve"> “Uzlabot digitālo savienojamību”</v>
      </c>
      <c r="G33" s="39" t="str">
        <f>Pasākumi_kārtas!J33</f>
        <v>1.4.1.4.</v>
      </c>
      <c r="H33" s="103" t="str">
        <f>Pasākumi_kārtas!K33</f>
        <v>Vienotā kiberdrošības infrastruktūra</v>
      </c>
      <c r="I33" s="39" t="str">
        <f>Pasākumi_kārtas!M33</f>
        <v>_</v>
      </c>
      <c r="J33" s="39" t="str">
        <f>Pasākumi_kārtas!N33</f>
        <v>ERAF</v>
      </c>
      <c r="K33" s="104">
        <f>Pasākumi_kārtas!P33</f>
        <v>3697500</v>
      </c>
      <c r="L33" s="274">
        <v>36</v>
      </c>
      <c r="M33" s="104">
        <f>K33</f>
        <v>3697500</v>
      </c>
      <c r="N33" s="39"/>
      <c r="O33" s="104"/>
      <c r="P33" s="39"/>
      <c r="Q33" s="104"/>
      <c r="R33" s="39"/>
      <c r="S33" s="104"/>
      <c r="T33" s="39"/>
      <c r="U33" s="104"/>
      <c r="V33" s="39"/>
      <c r="W33" s="104"/>
      <c r="X33" s="3" t="b">
        <f t="shared" si="0"/>
        <v>1</v>
      </c>
      <c r="Y33" s="39">
        <v>1</v>
      </c>
      <c r="Z33" s="106">
        <f t="shared" si="10"/>
        <v>3697500</v>
      </c>
      <c r="AA33" s="39"/>
      <c r="AB33" s="106"/>
      <c r="AC33" s="39"/>
      <c r="AD33" s="106"/>
      <c r="AE33" s="39"/>
      <c r="AF33" s="106"/>
      <c r="AG33" s="3" t="b">
        <f t="shared" si="2"/>
        <v>1</v>
      </c>
      <c r="AH33" s="39">
        <v>33</v>
      </c>
      <c r="AI33" s="106">
        <f t="shared" ref="AI33:AI60" si="12">K33</f>
        <v>3697500</v>
      </c>
      <c r="AJ33" s="39"/>
      <c r="AK33" s="106"/>
      <c r="AL33" s="3" t="b">
        <f t="shared" ref="AL33:AL60" si="13">K33=AI33+AK33</f>
        <v>1</v>
      </c>
      <c r="AM33" s="39">
        <v>9</v>
      </c>
      <c r="AN33" s="106">
        <f t="shared" si="11"/>
        <v>3697500</v>
      </c>
      <c r="AO33" s="39"/>
      <c r="AP33" s="106"/>
      <c r="AQ33" s="3" t="b">
        <f t="shared" si="6"/>
        <v>1</v>
      </c>
      <c r="AR33" s="39">
        <v>3</v>
      </c>
      <c r="AS33" s="106">
        <f t="shared" si="7"/>
        <v>3697500</v>
      </c>
      <c r="AT33" s="106"/>
      <c r="AU33" s="106"/>
      <c r="AV33" s="3" t="b">
        <f t="shared" si="8"/>
        <v>1</v>
      </c>
    </row>
    <row r="34" spans="1:48">
      <c r="A34" s="83" t="str">
        <f>Pasākumi_kārtas!V34</f>
        <v>EM</v>
      </c>
      <c r="B34" s="83">
        <f>Pasākumi_kārtas!A34</f>
        <v>1</v>
      </c>
      <c r="C34" s="83" t="str">
        <f>Pasākumi_kārtas!B34</f>
        <v>1.5.</v>
      </c>
      <c r="D34" s="84" t="str">
        <f>Pasākumi_kārtas!C34</f>
        <v>Investīciju fonds uzņēmējdarbības attīstībai</v>
      </c>
      <c r="E34" s="83" t="str">
        <f>Pasākumi_kārtas!E34</f>
        <v>1.5.1.</v>
      </c>
      <c r="F34" s="84" t="str">
        <f>Pasākumi_kārtas!F34</f>
        <v>"Rūpniecisko spēju uzlabošana, lai veicinātu aizsardzības spējas, prioritāti piešķirot divējāda lietojuma spējām "</v>
      </c>
      <c r="G34" s="39" t="str">
        <f>Pasākumi_kārtas!J34</f>
        <v>1.5.1.0.</v>
      </c>
      <c r="H34" s="103" t="str">
        <f>Pasākumi_kārtas!K34</f>
        <v>_</v>
      </c>
      <c r="I34" s="39">
        <f>Pasākumi_kārtas!M34</f>
        <v>1</v>
      </c>
      <c r="J34" s="39" t="str">
        <f>Pasākumi_kārtas!N34</f>
        <v>ERAF</v>
      </c>
      <c r="K34" s="104">
        <f>Pasākumi_kārtas!P34</f>
        <v>29750000</v>
      </c>
      <c r="L34" s="274">
        <v>194</v>
      </c>
      <c r="M34" s="104">
        <v>29750000</v>
      </c>
      <c r="N34" s="274"/>
      <c r="O34" s="104"/>
      <c r="P34" s="274"/>
      <c r="Q34" s="104"/>
      <c r="R34" s="274"/>
      <c r="S34" s="104"/>
      <c r="T34" s="39"/>
      <c r="U34" s="104"/>
      <c r="V34" s="39"/>
      <c r="W34" s="104"/>
      <c r="X34" s="3" t="b">
        <f t="shared" si="0"/>
        <v>1</v>
      </c>
      <c r="Y34" s="39">
        <v>1</v>
      </c>
      <c r="Z34" s="106">
        <f t="shared" si="10"/>
        <v>29750000</v>
      </c>
      <c r="AA34" s="39"/>
      <c r="AB34" s="106"/>
      <c r="AC34" s="39"/>
      <c r="AD34" s="106"/>
      <c r="AE34" s="39"/>
      <c r="AF34" s="106"/>
      <c r="AG34" s="3" t="b">
        <f t="shared" si="2"/>
        <v>1</v>
      </c>
      <c r="AH34" s="39">
        <v>33</v>
      </c>
      <c r="AI34" s="106">
        <f t="shared" si="12"/>
        <v>29750000</v>
      </c>
      <c r="AJ34" s="39"/>
      <c r="AK34" s="106"/>
      <c r="AL34" s="3" t="b">
        <f t="shared" si="13"/>
        <v>1</v>
      </c>
      <c r="AM34" s="39">
        <v>9</v>
      </c>
      <c r="AN34" s="106">
        <f t="shared" si="11"/>
        <v>29750000</v>
      </c>
      <c r="AO34" s="39"/>
      <c r="AP34" s="106"/>
      <c r="AQ34" s="3" t="b">
        <f t="shared" si="6"/>
        <v>1</v>
      </c>
      <c r="AR34" s="39">
        <v>3</v>
      </c>
      <c r="AS34" s="106">
        <f t="shared" si="7"/>
        <v>29750000</v>
      </c>
      <c r="AT34" s="106"/>
      <c r="AU34" s="106"/>
      <c r="AV34" s="3" t="b">
        <f t="shared" si="8"/>
        <v>1</v>
      </c>
    </row>
    <row r="35" spans="1:48">
      <c r="A35" s="83" t="str">
        <f>Pasākumi_kārtas!V35</f>
        <v>EM</v>
      </c>
      <c r="B35" s="83">
        <f>Pasākumi_kārtas!A35</f>
        <v>1</v>
      </c>
      <c r="C35" s="83" t="str">
        <f>Pasākumi_kārtas!B35</f>
        <v>1.5.</v>
      </c>
      <c r="D35" s="84" t="str">
        <f>Pasākumi_kārtas!C35</f>
        <v>Investīciju fonds uzņēmējdarbības attīstībai</v>
      </c>
      <c r="E35" s="83" t="str">
        <f>Pasākumi_kārtas!E35</f>
        <v>1.5.1.</v>
      </c>
      <c r="F35" s="84" t="str">
        <f>Pasākumi_kārtas!F35</f>
        <v>"Rūpniecisko spēju uzlabošana, lai veicinātu aizsardzības spējas, prioritāti piešķirot divējāda lietojuma spējām "</v>
      </c>
      <c r="G35" s="39" t="str">
        <f>Pasākumi_kārtas!J35</f>
        <v>1.5.1.0.</v>
      </c>
      <c r="H35" s="103" t="str">
        <f>Pasākumi_kārtas!K35</f>
        <v>_</v>
      </c>
      <c r="I35" s="39">
        <f>Pasākumi_kārtas!M35</f>
        <v>2</v>
      </c>
      <c r="J35" s="39" t="str">
        <f>Pasākumi_kārtas!N35</f>
        <v>ERAF</v>
      </c>
      <c r="K35" s="104">
        <f>Pasākumi_kārtas!P35</f>
        <v>29750000</v>
      </c>
      <c r="L35" s="274">
        <v>194</v>
      </c>
      <c r="M35" s="104">
        <v>14875000</v>
      </c>
      <c r="N35" s="274">
        <v>195</v>
      </c>
      <c r="O35" s="104">
        <v>14875000</v>
      </c>
      <c r="P35" s="274"/>
      <c r="Q35" s="104"/>
      <c r="R35" s="274"/>
      <c r="S35" s="104"/>
      <c r="T35" s="39"/>
      <c r="U35" s="104"/>
      <c r="V35" s="39"/>
      <c r="W35" s="104"/>
      <c r="X35" s="3" t="b">
        <f t="shared" si="0"/>
        <v>1</v>
      </c>
      <c r="Y35" s="39">
        <v>3</v>
      </c>
      <c r="Z35" s="106">
        <v>19337500</v>
      </c>
      <c r="AA35" s="39">
        <v>5</v>
      </c>
      <c r="AB35" s="106">
        <v>10412500</v>
      </c>
      <c r="AC35" s="39"/>
      <c r="AD35" s="106"/>
      <c r="AE35" s="39"/>
      <c r="AF35" s="106"/>
      <c r="AG35" s="3" t="b">
        <f t="shared" si="2"/>
        <v>1</v>
      </c>
      <c r="AH35" s="39">
        <v>33</v>
      </c>
      <c r="AI35" s="106">
        <f t="shared" si="12"/>
        <v>29750000</v>
      </c>
      <c r="AJ35" s="39"/>
      <c r="AK35" s="106"/>
      <c r="AL35" s="3" t="b">
        <f t="shared" si="13"/>
        <v>1</v>
      </c>
      <c r="AM35" s="39">
        <v>9</v>
      </c>
      <c r="AN35" s="106">
        <f t="shared" si="11"/>
        <v>29750000</v>
      </c>
      <c r="AO35" s="39"/>
      <c r="AP35" s="106"/>
      <c r="AQ35" s="3" t="b">
        <f t="shared" si="6"/>
        <v>1</v>
      </c>
      <c r="AR35" s="39">
        <v>3</v>
      </c>
      <c r="AS35" s="106">
        <f t="shared" si="7"/>
        <v>29750000</v>
      </c>
      <c r="AT35" s="106"/>
      <c r="AU35" s="106"/>
      <c r="AV35" s="3" t="b">
        <f t="shared" si="8"/>
        <v>1</v>
      </c>
    </row>
    <row r="36" spans="1:48">
      <c r="A36" s="83" t="str">
        <f>Pasākumi_kārtas!V36</f>
        <v>EM</v>
      </c>
      <c r="B36" s="83">
        <f>Pasākumi_kārtas!A36</f>
        <v>2</v>
      </c>
      <c r="C36" s="83" t="str">
        <f>Pasākumi_kārtas!B36</f>
        <v>2.1.</v>
      </c>
      <c r="D36" s="84" t="str">
        <f>Pasākumi_kārtas!C36</f>
        <v>Klimata pārmaiņu mazināšana un pielāgošanās klimata pārmaiņām</v>
      </c>
      <c r="E36" s="83" t="str">
        <f>Pasākumi_kārtas!E36</f>
        <v>2.1.1.</v>
      </c>
      <c r="F36" s="84" t="str">
        <f>Pasākumi_kārtas!F36</f>
        <v>“Energoefektivitātes veicināšana un siltumnīcefekta gāzu emisiju samazināšana”</v>
      </c>
      <c r="G36" s="279" t="str">
        <f>Pasākumi_kārtas!J36</f>
        <v>2.1.1.1.</v>
      </c>
      <c r="H36" s="103" t="str">
        <f>Pasākumi_kārtas!K36</f>
        <v>Energoefektivitātes paaugstināšana dzīvojamās ēkās, t.sk. attīstot ESKO tirgu (daudzīvokļu, privātās un neliela dzīvokļu skaita ēku kompleksos)</v>
      </c>
      <c r="I36" s="39">
        <f>Pasākumi_kārtas!M36</f>
        <v>1</v>
      </c>
      <c r="J36" s="39" t="str">
        <f>Pasākumi_kārtas!N36</f>
        <v>ERAF</v>
      </c>
      <c r="K36" s="104">
        <f>Pasākumi_kārtas!P36</f>
        <v>2550000</v>
      </c>
      <c r="L36" s="280">
        <v>42</v>
      </c>
      <c r="M36" s="104">
        <f>K36</f>
        <v>2550000</v>
      </c>
      <c r="N36" s="39"/>
      <c r="O36" s="104"/>
      <c r="P36" s="39"/>
      <c r="Q36" s="104"/>
      <c r="R36" s="39"/>
      <c r="S36" s="104"/>
      <c r="T36" s="39"/>
      <c r="U36" s="104"/>
      <c r="V36" s="39"/>
      <c r="W36" s="104"/>
      <c r="X36" s="3" t="b">
        <f t="shared" si="0"/>
        <v>1</v>
      </c>
      <c r="Y36" s="39">
        <v>1</v>
      </c>
      <c r="Z36" s="106">
        <f>K36</f>
        <v>2550000</v>
      </c>
      <c r="AA36" s="39"/>
      <c r="AB36" s="106"/>
      <c r="AC36" s="39"/>
      <c r="AD36" s="106"/>
      <c r="AE36" s="39"/>
      <c r="AF36" s="106"/>
      <c r="AG36" s="3" t="b">
        <f t="shared" si="2"/>
        <v>1</v>
      </c>
      <c r="AH36" s="39">
        <v>33</v>
      </c>
      <c r="AI36" s="106">
        <f t="shared" si="12"/>
        <v>2550000</v>
      </c>
      <c r="AJ36" s="39"/>
      <c r="AK36" s="106"/>
      <c r="AL36" s="3" t="b">
        <f t="shared" si="13"/>
        <v>1</v>
      </c>
      <c r="AM36" s="39">
        <v>9</v>
      </c>
      <c r="AN36" s="106">
        <f t="shared" si="11"/>
        <v>2550000</v>
      </c>
      <c r="AO36" s="39"/>
      <c r="AP36" s="106"/>
      <c r="AQ36" s="3" t="b">
        <f t="shared" si="6"/>
        <v>1</v>
      </c>
      <c r="AR36" s="39">
        <v>3</v>
      </c>
      <c r="AS36" s="106">
        <f t="shared" si="7"/>
        <v>2550000</v>
      </c>
      <c r="AT36" s="106"/>
      <c r="AU36" s="106"/>
      <c r="AV36" s="3" t="b">
        <f t="shared" si="8"/>
        <v>1</v>
      </c>
    </row>
    <row r="37" spans="1:48">
      <c r="A37" s="83" t="str">
        <f>Pasākumi_kārtas!V37</f>
        <v>EM</v>
      </c>
      <c r="B37" s="83">
        <f>Pasākumi_kārtas!A37</f>
        <v>2</v>
      </c>
      <c r="C37" s="83" t="str">
        <f>Pasākumi_kārtas!B37</f>
        <v>2.1.</v>
      </c>
      <c r="D37" s="84" t="str">
        <f>Pasākumi_kārtas!C37</f>
        <v>Klimata pārmaiņu mazināšana un pielāgošanās klimata pārmaiņām</v>
      </c>
      <c r="E37" s="83" t="str">
        <f>Pasākumi_kārtas!E37</f>
        <v>2.1.1.</v>
      </c>
      <c r="F37" s="84" t="str">
        <f>Pasākumi_kārtas!F37</f>
        <v>“Energoefektivitātes veicināšana un siltumnīcefekta gāzu emisiju samazināšana”</v>
      </c>
      <c r="G37" s="279" t="str">
        <f>Pasākumi_kārtas!J37</f>
        <v>2.1.1.1.</v>
      </c>
      <c r="H37" s="103" t="str">
        <f>Pasākumi_kārtas!K37</f>
        <v>Energoefektivitātes paaugstināšana dzīvojamās ēkās, t.sk. attīstot ESKO tirgu (daudzīvokļu, privātās un neliela dzīvokļu skaita ēku kompleksos)</v>
      </c>
      <c r="I37" s="39">
        <f>Pasākumi_kārtas!M37</f>
        <v>2</v>
      </c>
      <c r="J37" s="39" t="str">
        <f>Pasākumi_kārtas!N37</f>
        <v>ERAF</v>
      </c>
      <c r="K37" s="104">
        <f>Pasākumi_kārtas!P37</f>
        <v>144685431</v>
      </c>
      <c r="L37" s="280">
        <v>42</v>
      </c>
      <c r="M37" s="104">
        <f>K37-O37</f>
        <v>100320335</v>
      </c>
      <c r="N37" s="280">
        <v>52</v>
      </c>
      <c r="O37" s="104">
        <v>44365096</v>
      </c>
      <c r="P37" s="39"/>
      <c r="Q37" s="104"/>
      <c r="R37" s="39"/>
      <c r="S37" s="104"/>
      <c r="T37" s="39"/>
      <c r="U37" s="104"/>
      <c r="V37" s="39"/>
      <c r="W37" s="104"/>
      <c r="X37" s="3" t="b">
        <f t="shared" si="0"/>
        <v>1</v>
      </c>
      <c r="Y37" s="39">
        <v>5</v>
      </c>
      <c r="Z37" s="106">
        <v>125691117</v>
      </c>
      <c r="AA37" s="83">
        <v>4</v>
      </c>
      <c r="AB37" s="106">
        <v>4383303</v>
      </c>
      <c r="AC37" s="83">
        <v>3</v>
      </c>
      <c r="AD37" s="106">
        <v>14611011</v>
      </c>
      <c r="AE37" s="39"/>
      <c r="AF37" s="106"/>
      <c r="AG37" s="3" t="b">
        <f t="shared" si="2"/>
        <v>1</v>
      </c>
      <c r="AH37" s="39">
        <v>33</v>
      </c>
      <c r="AI37" s="106">
        <f t="shared" si="12"/>
        <v>144685431</v>
      </c>
      <c r="AJ37" s="39"/>
      <c r="AK37" s="106"/>
      <c r="AL37" s="3" t="b">
        <f t="shared" si="13"/>
        <v>1</v>
      </c>
      <c r="AM37" s="39">
        <v>9</v>
      </c>
      <c r="AN37" s="106">
        <f t="shared" si="11"/>
        <v>144685431</v>
      </c>
      <c r="AO37" s="39"/>
      <c r="AP37" s="106"/>
      <c r="AQ37" s="3" t="b">
        <f t="shared" si="6"/>
        <v>1</v>
      </c>
      <c r="AR37" s="39">
        <v>3</v>
      </c>
      <c r="AS37" s="106">
        <f t="shared" si="7"/>
        <v>144685431</v>
      </c>
      <c r="AT37" s="106"/>
      <c r="AU37" s="106"/>
      <c r="AV37" s="3" t="b">
        <f t="shared" si="8"/>
        <v>1</v>
      </c>
    </row>
    <row r="38" spans="1:48">
      <c r="A38" s="83" t="str">
        <f>Pasākumi_kārtas!V38</f>
        <v>EM</v>
      </c>
      <c r="B38" s="83">
        <f>Pasākumi_kārtas!A38</f>
        <v>2</v>
      </c>
      <c r="C38" s="83" t="str">
        <f>Pasākumi_kārtas!B38</f>
        <v>2.1.</v>
      </c>
      <c r="D38" s="84" t="str">
        <f>Pasākumi_kārtas!C38</f>
        <v>Klimata pārmaiņu mazināšana un pielāgošanās klimata pārmaiņām</v>
      </c>
      <c r="E38" s="83" t="str">
        <f>Pasākumi_kārtas!E38</f>
        <v>2.1.1.</v>
      </c>
      <c r="F38" s="84" t="str">
        <f>Pasākumi_kārtas!F38</f>
        <v>“Energoefektivitātes veicināšana un siltumnīcefekta gāzu emisiju samazināšana”</v>
      </c>
      <c r="G38" s="282" t="str">
        <f>Pasākumi_kārtas!J38</f>
        <v>2.1.1.2.</v>
      </c>
      <c r="H38" s="103" t="str">
        <f>Pasākumi_kārtas!K38</f>
        <v>AER izmantošana un energoefektivitātes paaugstināšana rūpniecībā un komersantos</v>
      </c>
      <c r="I38" s="39" t="str">
        <f>Pasākumi_kārtas!M38</f>
        <v>_</v>
      </c>
      <c r="J38" s="39" t="str">
        <f>Pasākumi_kārtas!N38</f>
        <v>ERAF</v>
      </c>
      <c r="K38" s="104">
        <f>Pasākumi_kārtas!P38</f>
        <v>6639649</v>
      </c>
      <c r="L38" s="280">
        <v>40</v>
      </c>
      <c r="M38" s="104">
        <v>5311719</v>
      </c>
      <c r="N38" s="275">
        <v>76</v>
      </c>
      <c r="O38" s="104">
        <v>663965</v>
      </c>
      <c r="P38" s="275">
        <v>75</v>
      </c>
      <c r="Q38" s="104">
        <v>663965</v>
      </c>
      <c r="R38" s="274"/>
      <c r="S38" s="104"/>
      <c r="T38" s="39"/>
      <c r="U38" s="104"/>
      <c r="V38" s="39"/>
      <c r="W38" s="104"/>
      <c r="X38" s="3" t="b">
        <f t="shared" si="0"/>
        <v>1</v>
      </c>
      <c r="Y38" s="39">
        <v>1</v>
      </c>
      <c r="Z38" s="106">
        <f>K38</f>
        <v>6639649</v>
      </c>
      <c r="AA38" s="39"/>
      <c r="AB38" s="106"/>
      <c r="AC38" s="39"/>
      <c r="AD38" s="106"/>
      <c r="AE38" s="39"/>
      <c r="AF38" s="106"/>
      <c r="AG38" s="3" t="b">
        <f t="shared" si="2"/>
        <v>1</v>
      </c>
      <c r="AH38" s="39">
        <v>33</v>
      </c>
      <c r="AI38" s="106">
        <f t="shared" si="12"/>
        <v>6639649</v>
      </c>
      <c r="AJ38" s="39"/>
      <c r="AK38" s="106"/>
      <c r="AL38" s="3" t="b">
        <f t="shared" si="13"/>
        <v>1</v>
      </c>
      <c r="AM38" s="39">
        <v>9</v>
      </c>
      <c r="AN38" s="106">
        <f t="shared" si="11"/>
        <v>6639649</v>
      </c>
      <c r="AO38" s="39"/>
      <c r="AP38" s="106"/>
      <c r="AQ38" s="3" t="b">
        <f t="shared" si="6"/>
        <v>1</v>
      </c>
      <c r="AR38" s="39">
        <v>3</v>
      </c>
      <c r="AS38" s="106">
        <f t="shared" si="7"/>
        <v>6639649</v>
      </c>
      <c r="AT38" s="106"/>
      <c r="AU38" s="106"/>
      <c r="AV38" s="3" t="b">
        <f t="shared" si="8"/>
        <v>1</v>
      </c>
    </row>
    <row r="39" spans="1:48">
      <c r="A39" s="83" t="str">
        <f>Pasākumi_kārtas!V39</f>
        <v>EM</v>
      </c>
      <c r="B39" s="83">
        <f>Pasākumi_kārtas!A39</f>
        <v>2</v>
      </c>
      <c r="C39" s="83" t="str">
        <f>Pasākumi_kārtas!B39</f>
        <v>2.1.</v>
      </c>
      <c r="D39" s="84" t="str">
        <f>Pasākumi_kārtas!C39</f>
        <v>Klimata pārmaiņu mazināšana un pielāgošanās klimata pārmaiņām</v>
      </c>
      <c r="E39" s="83" t="str">
        <f>Pasākumi_kārtas!E39</f>
        <v>2.1.1.</v>
      </c>
      <c r="F39" s="84" t="str">
        <f>Pasākumi_kārtas!F39</f>
        <v>“Energoefektivitātes veicināšana un siltumnīcefekta gāzu emisiju samazināšana”</v>
      </c>
      <c r="G39" s="279" t="str">
        <f>Pasākumi_kārtas!J39</f>
        <v>2.1.1.3.</v>
      </c>
      <c r="H39" s="103" t="str">
        <f>Pasākumi_kārtas!K39</f>
        <v>AER izmantošana un energoefektivitātes paaugstināšana lokālajā un individuālajā siltumapgādē un aukstumapgādē</v>
      </c>
      <c r="I39" s="39">
        <f>Pasākumi_kārtas!M39</f>
        <v>1</v>
      </c>
      <c r="J39" s="39" t="str">
        <f>Pasākumi_kārtas!N39</f>
        <v>ERAF</v>
      </c>
      <c r="K39" s="104">
        <f>Pasākumi_kārtas!P39</f>
        <v>253959</v>
      </c>
      <c r="L39" s="280">
        <v>55</v>
      </c>
      <c r="M39" s="104">
        <f>K39</f>
        <v>253959</v>
      </c>
      <c r="N39" s="39"/>
      <c r="O39" s="104"/>
      <c r="P39" s="39"/>
      <c r="Q39" s="104"/>
      <c r="R39" s="39"/>
      <c r="S39" s="104"/>
      <c r="T39" s="39"/>
      <c r="U39" s="104"/>
      <c r="V39" s="39"/>
      <c r="W39" s="104"/>
      <c r="X39" s="3" t="b">
        <f t="shared" si="0"/>
        <v>1</v>
      </c>
      <c r="Y39" s="39">
        <v>1</v>
      </c>
      <c r="Z39" s="106">
        <f>K39</f>
        <v>253959</v>
      </c>
      <c r="AA39" s="39"/>
      <c r="AB39" s="106"/>
      <c r="AC39" s="39"/>
      <c r="AD39" s="106"/>
      <c r="AE39" s="39"/>
      <c r="AF39" s="106"/>
      <c r="AG39" s="3" t="b">
        <f t="shared" si="2"/>
        <v>1</v>
      </c>
      <c r="AH39" s="39">
        <v>33</v>
      </c>
      <c r="AI39" s="106">
        <f t="shared" si="12"/>
        <v>253959</v>
      </c>
      <c r="AJ39" s="39"/>
      <c r="AK39" s="106"/>
      <c r="AL39" s="3" t="b">
        <f t="shared" si="13"/>
        <v>1</v>
      </c>
      <c r="AM39" s="39">
        <v>9</v>
      </c>
      <c r="AN39" s="106">
        <f t="shared" si="11"/>
        <v>253959</v>
      </c>
      <c r="AO39" s="39"/>
      <c r="AP39" s="106"/>
      <c r="AQ39" s="3" t="b">
        <f t="shared" si="6"/>
        <v>1</v>
      </c>
      <c r="AR39" s="39">
        <v>3</v>
      </c>
      <c r="AS39" s="106">
        <f t="shared" si="7"/>
        <v>253959</v>
      </c>
      <c r="AT39" s="106"/>
      <c r="AU39" s="106"/>
      <c r="AV39" s="3" t="b">
        <f t="shared" si="8"/>
        <v>1</v>
      </c>
    </row>
    <row r="40" spans="1:48">
      <c r="A40" s="83" t="str">
        <f>Pasākumi_kārtas!V40</f>
        <v>KEM</v>
      </c>
      <c r="B40" s="83">
        <f>Pasākumi_kārtas!A40</f>
        <v>2</v>
      </c>
      <c r="C40" s="83" t="str">
        <f>Pasākumi_kārtas!B40</f>
        <v>2.1.</v>
      </c>
      <c r="D40" s="84" t="str">
        <f>Pasākumi_kārtas!C40</f>
        <v>Klimata pārmaiņu mazināšana un pielāgošanās klimata pārmaiņām</v>
      </c>
      <c r="E40" s="83" t="str">
        <f>Pasākumi_kārtas!E40</f>
        <v>2.1.1.</v>
      </c>
      <c r="F40" s="84" t="str">
        <f>Pasākumi_kārtas!F40</f>
        <v>“Energoefektivitātes veicināšana un siltumnīcefekta gāzu emisiju samazināšana”</v>
      </c>
      <c r="G40" s="279" t="str">
        <f>Pasākumi_kārtas!J40</f>
        <v>2.1.1.3.</v>
      </c>
      <c r="H40" s="103" t="str">
        <f>Pasākumi_kārtas!K40</f>
        <v>AER izmantošana un energoefektivitātes paaugstināšana centralizētajā siltumapgādē un aukstumapgādē</v>
      </c>
      <c r="I40" s="39">
        <f>Pasākumi_kārtas!M40</f>
        <v>2</v>
      </c>
      <c r="J40" s="39" t="str">
        <f>Pasākumi_kārtas!N40</f>
        <v>ERAF</v>
      </c>
      <c r="K40" s="104">
        <f>Pasākumi_kārtas!P40</f>
        <v>47440102</v>
      </c>
      <c r="L40" s="280">
        <v>55</v>
      </c>
      <c r="M40" s="104">
        <f>K40</f>
        <v>47440102</v>
      </c>
      <c r="N40" s="39"/>
      <c r="O40" s="104"/>
      <c r="P40" s="39"/>
      <c r="Q40" s="104"/>
      <c r="R40" s="39"/>
      <c r="S40" s="104"/>
      <c r="T40" s="39"/>
      <c r="U40" s="104"/>
      <c r="V40" s="39"/>
      <c r="W40" s="104"/>
      <c r="X40" s="3" t="b">
        <f t="shared" si="0"/>
        <v>1</v>
      </c>
      <c r="Y40" s="39">
        <v>5</v>
      </c>
      <c r="Z40" s="106">
        <v>23720050</v>
      </c>
      <c r="AA40" s="39">
        <v>2</v>
      </c>
      <c r="AB40" s="106">
        <v>23720052</v>
      </c>
      <c r="AC40" s="39"/>
      <c r="AD40" s="106"/>
      <c r="AE40" s="39"/>
      <c r="AF40" s="106"/>
      <c r="AG40" s="3" t="b">
        <f t="shared" si="2"/>
        <v>1</v>
      </c>
      <c r="AH40" s="39">
        <v>33</v>
      </c>
      <c r="AI40" s="106">
        <f t="shared" si="12"/>
        <v>47440102</v>
      </c>
      <c r="AJ40" s="39"/>
      <c r="AK40" s="106"/>
      <c r="AL40" s="3" t="b">
        <f t="shared" si="13"/>
        <v>1</v>
      </c>
      <c r="AM40" s="39">
        <v>9</v>
      </c>
      <c r="AN40" s="106">
        <f t="shared" si="11"/>
        <v>47440102</v>
      </c>
      <c r="AO40" s="39"/>
      <c r="AP40" s="106"/>
      <c r="AQ40" s="3" t="b">
        <f t="shared" si="6"/>
        <v>1</v>
      </c>
      <c r="AR40" s="39">
        <v>3</v>
      </c>
      <c r="AS40" s="106">
        <f t="shared" si="7"/>
        <v>47440102</v>
      </c>
      <c r="AT40" s="106"/>
      <c r="AU40" s="106"/>
      <c r="AV40" s="3" t="b">
        <f t="shared" si="8"/>
        <v>1</v>
      </c>
    </row>
    <row r="41" spans="1:48">
      <c r="A41" s="83" t="str">
        <f>Pasākumi_kārtas!V41</f>
        <v>EM</v>
      </c>
      <c r="B41" s="83">
        <f>Pasākumi_kārtas!A41</f>
        <v>2</v>
      </c>
      <c r="C41" s="83" t="str">
        <f>Pasākumi_kārtas!B41</f>
        <v>2.1.</v>
      </c>
      <c r="D41" s="84" t="str">
        <f>Pasākumi_kārtas!C41</f>
        <v>Klimata pārmaiņu mazināšana un pielāgošanās klimata pārmaiņām</v>
      </c>
      <c r="E41" s="83" t="str">
        <f>Pasākumi_kārtas!E41</f>
        <v>2.1.1.</v>
      </c>
      <c r="F41" s="84" t="str">
        <f>Pasākumi_kārtas!F41</f>
        <v>“Energoefektivitātes veicināšana un siltumnīcefekta gāzu emisiju samazināšana”</v>
      </c>
      <c r="G41" s="279" t="str">
        <f>Pasākumi_kārtas!J41</f>
        <v>2.1.1.4.</v>
      </c>
      <c r="H41" s="103" t="str">
        <f>Pasākumi_kārtas!K41</f>
        <v>Energoefektivitātes paaugstināšana valsts ēkās</v>
      </c>
      <c r="I41" s="39" t="str">
        <f>Pasākumi_kārtas!M41</f>
        <v>_</v>
      </c>
      <c r="J41" s="39" t="str">
        <f>Pasākumi_kārtas!N41</f>
        <v>ERAF</v>
      </c>
      <c r="K41" s="104">
        <f>Pasākumi_kārtas!P41</f>
        <v>74504042</v>
      </c>
      <c r="L41" s="280">
        <v>45</v>
      </c>
      <c r="M41" s="104">
        <v>43910077</v>
      </c>
      <c r="N41" s="280">
        <v>52</v>
      </c>
      <c r="O41" s="104">
        <v>30593965</v>
      </c>
      <c r="P41" s="274"/>
      <c r="Q41" s="104"/>
      <c r="R41" s="39"/>
      <c r="S41" s="104"/>
      <c r="T41" s="39"/>
      <c r="U41" s="104"/>
      <c r="V41" s="39"/>
      <c r="W41" s="104"/>
      <c r="X41" s="3" t="b">
        <f t="shared" si="0"/>
        <v>1</v>
      </c>
      <c r="Y41" s="39">
        <v>1</v>
      </c>
      <c r="Z41" s="106">
        <f t="shared" ref="Z41:Z47" si="14">K41</f>
        <v>74504042</v>
      </c>
      <c r="AA41" s="39"/>
      <c r="AB41" s="106"/>
      <c r="AC41" s="39"/>
      <c r="AD41" s="106"/>
      <c r="AE41" s="39"/>
      <c r="AF41" s="106"/>
      <c r="AG41" s="3" t="b">
        <f t="shared" si="2"/>
        <v>1</v>
      </c>
      <c r="AH41" s="39">
        <v>33</v>
      </c>
      <c r="AI41" s="106">
        <f t="shared" si="12"/>
        <v>74504042</v>
      </c>
      <c r="AJ41" s="39"/>
      <c r="AK41" s="106"/>
      <c r="AL41" s="3" t="b">
        <f t="shared" si="13"/>
        <v>1</v>
      </c>
      <c r="AM41" s="39">
        <v>9</v>
      </c>
      <c r="AN41" s="106">
        <f t="shared" si="11"/>
        <v>74504042</v>
      </c>
      <c r="AO41" s="39"/>
      <c r="AP41" s="106"/>
      <c r="AQ41" s="3" t="b">
        <f t="shared" si="6"/>
        <v>1</v>
      </c>
      <c r="AR41" s="39">
        <v>3</v>
      </c>
      <c r="AS41" s="106">
        <f t="shared" si="7"/>
        <v>74504042</v>
      </c>
      <c r="AT41" s="106"/>
      <c r="AU41" s="106"/>
      <c r="AV41" s="3" t="b">
        <f t="shared" si="8"/>
        <v>1</v>
      </c>
    </row>
    <row r="42" spans="1:48">
      <c r="A42" s="83" t="str">
        <f>Pasākumi_kārtas!V42</f>
        <v>IZM</v>
      </c>
      <c r="B42" s="83">
        <f>Pasākumi_kārtas!A42</f>
        <v>2</v>
      </c>
      <c r="C42" s="83" t="str">
        <f>Pasākumi_kārtas!B42</f>
        <v>2.1.</v>
      </c>
      <c r="D42" s="84" t="str">
        <f>Pasākumi_kārtas!C42</f>
        <v>Klimata pārmaiņu mazināšana un pielāgošanās klimata pārmaiņām</v>
      </c>
      <c r="E42" s="83" t="str">
        <f>Pasākumi_kārtas!E42</f>
        <v>2.1.1.</v>
      </c>
      <c r="F42" s="84" t="str">
        <f>Pasākumi_kārtas!F42</f>
        <v>“Energoefektivitātes veicināšana un siltumnīcefekta gāzu emisiju samazināšana”</v>
      </c>
      <c r="G42" s="282" t="str">
        <f>Pasākumi_kārtas!J42</f>
        <v>2.1.1.5.</v>
      </c>
      <c r="H42" s="103" t="str">
        <f>Pasākumi_kārtas!K42</f>
        <v>Klimata neitrāli risinājumi profesionālās izglītības iestāžu un koledžu izglītības programmās, vidē un infrastruktūrā</v>
      </c>
      <c r="I42" s="39" t="str">
        <f>Pasākumi_kārtas!M42</f>
        <v>_</v>
      </c>
      <c r="J42" s="39" t="str">
        <f>Pasākumi_kārtas!N42</f>
        <v>ERAF</v>
      </c>
      <c r="K42" s="104">
        <f>Pasākumi_kārtas!P42</f>
        <v>16269000</v>
      </c>
      <c r="L42" s="275">
        <v>44</v>
      </c>
      <c r="M42" s="104">
        <v>7656000</v>
      </c>
      <c r="N42" s="280">
        <v>48</v>
      </c>
      <c r="O42" s="104">
        <v>700000</v>
      </c>
      <c r="P42" s="280">
        <v>52</v>
      </c>
      <c r="Q42" s="104">
        <v>1250000</v>
      </c>
      <c r="R42" s="281">
        <v>53</v>
      </c>
      <c r="S42" s="104">
        <v>6663000</v>
      </c>
      <c r="T42" s="39"/>
      <c r="U42" s="104"/>
      <c r="V42" s="39"/>
      <c r="W42" s="104"/>
      <c r="X42" s="3" t="b">
        <f t="shared" si="0"/>
        <v>1</v>
      </c>
      <c r="Y42" s="39">
        <v>1</v>
      </c>
      <c r="Z42" s="106">
        <f t="shared" si="14"/>
        <v>16269000</v>
      </c>
      <c r="AA42" s="39"/>
      <c r="AB42" s="106"/>
      <c r="AC42" s="39"/>
      <c r="AD42" s="106"/>
      <c r="AE42" s="39"/>
      <c r="AF42" s="106"/>
      <c r="AG42" s="3" t="b">
        <f t="shared" si="2"/>
        <v>1</v>
      </c>
      <c r="AH42" s="39">
        <v>33</v>
      </c>
      <c r="AI42" s="106">
        <f t="shared" si="12"/>
        <v>16269000</v>
      </c>
      <c r="AJ42" s="39"/>
      <c r="AK42" s="106"/>
      <c r="AL42" s="3" t="b">
        <f t="shared" si="13"/>
        <v>1</v>
      </c>
      <c r="AM42" s="39">
        <v>9</v>
      </c>
      <c r="AN42" s="106">
        <f t="shared" si="11"/>
        <v>16269000</v>
      </c>
      <c r="AO42" s="39"/>
      <c r="AP42" s="106"/>
      <c r="AQ42" s="3" t="b">
        <f t="shared" si="6"/>
        <v>1</v>
      </c>
      <c r="AR42" s="39">
        <v>3</v>
      </c>
      <c r="AS42" s="106">
        <f t="shared" si="7"/>
        <v>16269000</v>
      </c>
      <c r="AT42" s="106"/>
      <c r="AU42" s="106"/>
      <c r="AV42" s="3" t="b">
        <f t="shared" si="8"/>
        <v>1</v>
      </c>
    </row>
    <row r="43" spans="1:48">
      <c r="A43" s="83" t="str">
        <f>Pasākumi_kārtas!V43</f>
        <v>VARAM</v>
      </c>
      <c r="B43" s="83">
        <f>Pasākumi_kārtas!A43</f>
        <v>2</v>
      </c>
      <c r="C43" s="83" t="str">
        <f>Pasākumi_kārtas!B43</f>
        <v>2.1.</v>
      </c>
      <c r="D43" s="84" t="str">
        <f>Pasākumi_kārtas!C43</f>
        <v>Klimata pārmaiņu mazināšana un pielāgošanās klimata pārmaiņām</v>
      </c>
      <c r="E43" s="83" t="str">
        <f>Pasākumi_kārtas!E43</f>
        <v>2.1.1.</v>
      </c>
      <c r="F43" s="84" t="str">
        <f>Pasākumi_kārtas!F43</f>
        <v>“Energoefektivitātes veicināšana un siltumnīcefekta gāzu emisiju samazināšana”</v>
      </c>
      <c r="G43" s="279" t="str">
        <f>Pasākumi_kārtas!J43</f>
        <v>2.1.1.6.</v>
      </c>
      <c r="H43" s="103" t="str">
        <f>Pasākumi_kārtas!K43</f>
        <v>Pašvaldību ēku energoefektivitātes paaugstināšana</v>
      </c>
      <c r="I43" s="39">
        <f>Pasākumi_kārtas!M43</f>
        <v>1</v>
      </c>
      <c r="J43" s="39" t="str">
        <f>Pasākumi_kārtas!N43</f>
        <v>ERAF</v>
      </c>
      <c r="K43" s="104">
        <f>Pasākumi_kārtas!P43</f>
        <v>2458569</v>
      </c>
      <c r="L43" s="280">
        <v>45</v>
      </c>
      <c r="M43" s="104">
        <f>K43</f>
        <v>2458569</v>
      </c>
      <c r="N43" s="39"/>
      <c r="O43" s="104"/>
      <c r="P43" s="39"/>
      <c r="Q43" s="104"/>
      <c r="R43" s="39"/>
      <c r="S43" s="104"/>
      <c r="T43" s="39"/>
      <c r="U43" s="104"/>
      <c r="V43" s="39"/>
      <c r="W43" s="104"/>
      <c r="X43" s="3" t="b">
        <f t="shared" si="0"/>
        <v>1</v>
      </c>
      <c r="Y43" s="39">
        <v>1</v>
      </c>
      <c r="Z43" s="106">
        <f t="shared" si="14"/>
        <v>2458569</v>
      </c>
      <c r="AA43" s="39"/>
      <c r="AB43" s="106"/>
      <c r="AC43" s="39"/>
      <c r="AD43" s="106"/>
      <c r="AE43" s="39"/>
      <c r="AF43" s="106"/>
      <c r="AG43" s="3" t="b">
        <f t="shared" si="2"/>
        <v>1</v>
      </c>
      <c r="AH43" s="39">
        <v>33</v>
      </c>
      <c r="AI43" s="106">
        <f t="shared" si="12"/>
        <v>2458569</v>
      </c>
      <c r="AJ43" s="39"/>
      <c r="AK43" s="106"/>
      <c r="AL43" s="3" t="b">
        <f t="shared" si="13"/>
        <v>1</v>
      </c>
      <c r="AM43" s="39">
        <v>9</v>
      </c>
      <c r="AN43" s="106">
        <f t="shared" si="11"/>
        <v>2458569</v>
      </c>
      <c r="AO43" s="39"/>
      <c r="AP43" s="106"/>
      <c r="AQ43" s="3" t="b">
        <f t="shared" si="6"/>
        <v>1</v>
      </c>
      <c r="AR43" s="39">
        <v>3</v>
      </c>
      <c r="AS43" s="106">
        <f t="shared" si="7"/>
        <v>2458569</v>
      </c>
      <c r="AT43" s="106"/>
      <c r="AU43" s="106"/>
      <c r="AV43" s="3" t="b">
        <f t="shared" si="8"/>
        <v>1</v>
      </c>
    </row>
    <row r="44" spans="1:48">
      <c r="A44" s="83" t="str">
        <f>Pasākumi_kārtas!V44</f>
        <v>VARAM</v>
      </c>
      <c r="B44" s="83">
        <f>Pasākumi_kārtas!A44</f>
        <v>2</v>
      </c>
      <c r="C44" s="83" t="str">
        <f>Pasākumi_kārtas!B44</f>
        <v>2.1.</v>
      </c>
      <c r="D44" s="84" t="str">
        <f>Pasākumi_kārtas!C44</f>
        <v>Klimata pārmaiņu mazināšana un pielāgošanās klimata pārmaiņām</v>
      </c>
      <c r="E44" s="83" t="str">
        <f>Pasākumi_kārtas!E44</f>
        <v>2.1.1.</v>
      </c>
      <c r="F44" s="84" t="str">
        <f>Pasākumi_kārtas!F44</f>
        <v>“Energoefektivitātes veicināšana un siltumnīcefekta gāzu emisiju samazināšana”</v>
      </c>
      <c r="G44" s="282" t="str">
        <f>Pasākumi_kārtas!J44</f>
        <v>2.1.1.6.</v>
      </c>
      <c r="H44" s="103" t="str">
        <f>Pasākumi_kārtas!K44</f>
        <v>Pašvaldību ēku energoefektivitātes paaugstināšana</v>
      </c>
      <c r="I44" s="39">
        <f>Pasākumi_kārtas!M44</f>
        <v>2</v>
      </c>
      <c r="J44" s="39" t="str">
        <f>Pasākumi_kārtas!N44</f>
        <v>ERAF</v>
      </c>
      <c r="K44" s="104">
        <f>Pasākumi_kārtas!P44</f>
        <v>2322573</v>
      </c>
      <c r="L44" s="275">
        <v>44</v>
      </c>
      <c r="M44" s="104">
        <v>69014</v>
      </c>
      <c r="N44" s="281">
        <v>48</v>
      </c>
      <c r="O44" s="104">
        <v>2253559</v>
      </c>
      <c r="P44" s="39"/>
      <c r="Q44" s="104"/>
      <c r="R44" s="39"/>
      <c r="S44" s="104"/>
      <c r="T44" s="39"/>
      <c r="U44" s="104"/>
      <c r="V44" s="39"/>
      <c r="W44" s="104"/>
      <c r="X44" s="3" t="b">
        <f t="shared" si="0"/>
        <v>1</v>
      </c>
      <c r="Y44" s="39">
        <v>1</v>
      </c>
      <c r="Z44" s="106">
        <f t="shared" si="14"/>
        <v>2322573</v>
      </c>
      <c r="AA44" s="39"/>
      <c r="AB44" s="106"/>
      <c r="AC44" s="39"/>
      <c r="AD44" s="106"/>
      <c r="AE44" s="39"/>
      <c r="AF44" s="106"/>
      <c r="AG44" s="3" t="b">
        <f t="shared" si="2"/>
        <v>1</v>
      </c>
      <c r="AH44" s="39">
        <v>33</v>
      </c>
      <c r="AI44" s="106">
        <f t="shared" si="12"/>
        <v>2322573</v>
      </c>
      <c r="AJ44" s="39"/>
      <c r="AK44" s="106"/>
      <c r="AL44" s="3" t="b">
        <f t="shared" si="13"/>
        <v>1</v>
      </c>
      <c r="AM44" s="39">
        <v>9</v>
      </c>
      <c r="AN44" s="106">
        <f t="shared" si="11"/>
        <v>2322573</v>
      </c>
      <c r="AO44" s="39"/>
      <c r="AP44" s="106"/>
      <c r="AQ44" s="3" t="b">
        <f t="shared" si="6"/>
        <v>1</v>
      </c>
      <c r="AR44" s="39">
        <v>3</v>
      </c>
      <c r="AS44" s="106">
        <f t="shared" si="7"/>
        <v>2322573</v>
      </c>
      <c r="AT44" s="106"/>
      <c r="AU44" s="106"/>
      <c r="AV44" s="3" t="b">
        <f t="shared" si="8"/>
        <v>1</v>
      </c>
    </row>
    <row r="45" spans="1:48">
      <c r="A45" s="83" t="str">
        <f>Pasākumi_kārtas!V45</f>
        <v>VARAM</v>
      </c>
      <c r="B45" s="83">
        <f>Pasākumi_kārtas!A45</f>
        <v>2</v>
      </c>
      <c r="C45" s="83" t="str">
        <f>Pasākumi_kārtas!B45</f>
        <v>2.1.</v>
      </c>
      <c r="D45" s="84" t="str">
        <f>Pasākumi_kārtas!C45</f>
        <v>Klimata pārmaiņu mazināšana un pielāgošanās klimata pārmaiņām</v>
      </c>
      <c r="E45" s="83" t="str">
        <f>Pasākumi_kārtas!E45</f>
        <v>2.1.1.</v>
      </c>
      <c r="F45" s="84" t="str">
        <f>Pasākumi_kārtas!F45</f>
        <v>“Energoefektivitātes veicināšana un siltumnīcefekta gāzu emisiju samazināšana”</v>
      </c>
      <c r="G45" s="279" t="str">
        <f>Pasākumi_kārtas!J45</f>
        <v>2.1.1.6.</v>
      </c>
      <c r="H45" s="103" t="str">
        <f>Pasākumi_kārtas!K45</f>
        <v>Pašvaldību ēku energoefektivitātes paaugstināšana</v>
      </c>
      <c r="I45" s="39">
        <f>Pasākumi_kārtas!M45</f>
        <v>3</v>
      </c>
      <c r="J45" s="39" t="str">
        <f>Pasākumi_kārtas!N45</f>
        <v>ERAF</v>
      </c>
      <c r="K45" s="104">
        <f>Pasākumi_kārtas!P45</f>
        <v>16464931</v>
      </c>
      <c r="L45" s="280">
        <v>45</v>
      </c>
      <c r="M45" s="104">
        <f>K45</f>
        <v>16464931</v>
      </c>
      <c r="N45" s="39"/>
      <c r="O45" s="104"/>
      <c r="P45" s="39"/>
      <c r="Q45" s="104"/>
      <c r="R45" s="39"/>
      <c r="S45" s="104"/>
      <c r="T45" s="39"/>
      <c r="U45" s="104"/>
      <c r="V45" s="39"/>
      <c r="W45" s="104"/>
      <c r="X45" s="3" t="b">
        <f t="shared" si="0"/>
        <v>1</v>
      </c>
      <c r="Y45" s="39">
        <v>1</v>
      </c>
      <c r="Z45" s="106">
        <f t="shared" si="14"/>
        <v>16464931</v>
      </c>
      <c r="AA45" s="39"/>
      <c r="AB45" s="106"/>
      <c r="AC45" s="39"/>
      <c r="AD45" s="106"/>
      <c r="AE45" s="39"/>
      <c r="AF45" s="106"/>
      <c r="AG45" s="3" t="b">
        <f t="shared" si="2"/>
        <v>1</v>
      </c>
      <c r="AH45" s="39">
        <v>33</v>
      </c>
      <c r="AI45" s="106">
        <f t="shared" si="12"/>
        <v>16464931</v>
      </c>
      <c r="AJ45" s="39"/>
      <c r="AK45" s="106"/>
      <c r="AL45" s="3" t="b">
        <f t="shared" si="13"/>
        <v>1</v>
      </c>
      <c r="AM45" s="39">
        <v>9</v>
      </c>
      <c r="AN45" s="106">
        <f t="shared" si="11"/>
        <v>16464931</v>
      </c>
      <c r="AO45" s="39"/>
      <c r="AP45" s="106"/>
      <c r="AQ45" s="3" t="b">
        <f t="shared" si="6"/>
        <v>1</v>
      </c>
      <c r="AR45" s="39">
        <v>3</v>
      </c>
      <c r="AS45" s="106">
        <f t="shared" si="7"/>
        <v>16464931</v>
      </c>
      <c r="AT45" s="106"/>
      <c r="AU45" s="106"/>
      <c r="AV45" s="3" t="b">
        <f t="shared" si="8"/>
        <v>1</v>
      </c>
    </row>
    <row r="46" spans="1:48">
      <c r="A46" s="83" t="str">
        <f>Pasākumi_kārtas!V46</f>
        <v>EM</v>
      </c>
      <c r="B46" s="83">
        <f>Pasākumi_kārtas!A46</f>
        <v>2</v>
      </c>
      <c r="C46" s="83" t="str">
        <f>Pasākumi_kārtas!B46</f>
        <v>2.1.</v>
      </c>
      <c r="D46" s="84" t="str">
        <f>Pasākumi_kārtas!C46</f>
        <v>Klimata pārmaiņu mazināšana un pielāgošanās klimata pārmaiņām</v>
      </c>
      <c r="E46" s="83" t="str">
        <f>Pasākumi_kārtas!E46</f>
        <v>2.1.1.</v>
      </c>
      <c r="F46" s="84" t="str">
        <f>Pasākumi_kārtas!F46</f>
        <v>“Energoefektivitātes veicināšana un siltumnīcefekta gāzu emisiju samazināšana”</v>
      </c>
      <c r="G46" s="282" t="str">
        <f>Pasākumi_kārtas!J46</f>
        <v>2.1.1.7.</v>
      </c>
      <c r="H46" s="103" t="str">
        <f>Pasākumi_kārtas!K46</f>
        <v xml:space="preserve">Zinātniskās infrastruktūras energoefektivitātes pasākumi  </v>
      </c>
      <c r="I46" s="39" t="str">
        <f>Pasākumi_kārtas!M46</f>
        <v>_</v>
      </c>
      <c r="J46" s="39" t="str">
        <f>Pasākumi_kārtas!N46</f>
        <v>ERAF</v>
      </c>
      <c r="K46" s="104">
        <f>Pasākumi_kārtas!P46</f>
        <v>11092500</v>
      </c>
      <c r="L46" s="275">
        <v>44</v>
      </c>
      <c r="M46" s="104">
        <v>3697500</v>
      </c>
      <c r="N46" s="280">
        <v>52</v>
      </c>
      <c r="O46" s="104">
        <v>7395000</v>
      </c>
      <c r="P46" s="274"/>
      <c r="Q46" s="104"/>
      <c r="R46" s="39"/>
      <c r="S46" s="104"/>
      <c r="T46" s="39"/>
      <c r="U46" s="104"/>
      <c r="V46" s="39"/>
      <c r="W46" s="104"/>
      <c r="X46" s="3" t="b">
        <f t="shared" si="0"/>
        <v>1</v>
      </c>
      <c r="Y46" s="39">
        <v>1</v>
      </c>
      <c r="Z46" s="106">
        <f t="shared" si="14"/>
        <v>11092500</v>
      </c>
      <c r="AA46" s="39"/>
      <c r="AB46" s="106"/>
      <c r="AC46" s="39"/>
      <c r="AD46" s="106"/>
      <c r="AE46" s="39"/>
      <c r="AF46" s="106"/>
      <c r="AG46" s="3" t="b">
        <f t="shared" si="2"/>
        <v>1</v>
      </c>
      <c r="AH46" s="39">
        <v>33</v>
      </c>
      <c r="AI46" s="106">
        <f t="shared" si="12"/>
        <v>11092500</v>
      </c>
      <c r="AJ46" s="39"/>
      <c r="AK46" s="106"/>
      <c r="AL46" s="3" t="b">
        <f t="shared" si="13"/>
        <v>1</v>
      </c>
      <c r="AM46" s="39">
        <v>9</v>
      </c>
      <c r="AN46" s="106">
        <f t="shared" si="11"/>
        <v>11092500</v>
      </c>
      <c r="AO46" s="39"/>
      <c r="AP46" s="106"/>
      <c r="AQ46" s="3" t="b">
        <f t="shared" si="6"/>
        <v>1</v>
      </c>
      <c r="AR46" s="39">
        <v>3</v>
      </c>
      <c r="AS46" s="106">
        <f t="shared" si="7"/>
        <v>11092500</v>
      </c>
      <c r="AT46" s="106"/>
      <c r="AU46" s="106"/>
      <c r="AV46" s="3" t="b">
        <f t="shared" si="8"/>
        <v>1</v>
      </c>
    </row>
    <row r="47" spans="1:48">
      <c r="A47" s="83" t="str">
        <f>Pasākumi_kārtas!V47</f>
        <v>EM</v>
      </c>
      <c r="B47" s="83">
        <f>Pasākumi_kārtas!A47</f>
        <v>2</v>
      </c>
      <c r="C47" s="83" t="str">
        <f>Pasākumi_kārtas!B47</f>
        <v>2.1.</v>
      </c>
      <c r="D47" s="84" t="str">
        <f>Pasākumi_kārtas!C47</f>
        <v>Klimata pārmaiņu mazināšana un pielāgošanās klimata pārmaiņām</v>
      </c>
      <c r="E47" s="83" t="str">
        <f>Pasākumi_kārtas!E47</f>
        <v>2.1.1.</v>
      </c>
      <c r="F47" s="84" t="str">
        <f>Pasākumi_kārtas!F47</f>
        <v>“Energoefektivitātes veicināšana un siltumnīcefekta gāzu emisiju samazināšana”</v>
      </c>
      <c r="G47" s="282" t="str">
        <f>Pasākumi_kārtas!J47</f>
        <v>2.1.1.8.</v>
      </c>
      <c r="H47" s="103" t="str">
        <f>Pasākumi_kārtas!K47</f>
        <v>Energoefektivitāti veicinoši pasākumi kultūras infrastruktūrā</v>
      </c>
      <c r="I47" s="39" t="str">
        <f>Pasākumi_kārtas!M47</f>
        <v>_</v>
      </c>
      <c r="J47" s="39" t="str">
        <f>Pasākumi_kārtas!N47</f>
        <v>ERAF</v>
      </c>
      <c r="K47" s="104">
        <f>Pasākumi_kārtas!P47</f>
        <v>29580000</v>
      </c>
      <c r="L47" s="275">
        <v>44</v>
      </c>
      <c r="M47" s="104">
        <v>17748000</v>
      </c>
      <c r="N47" s="280">
        <v>52</v>
      </c>
      <c r="O47" s="104">
        <v>11832000</v>
      </c>
      <c r="P47" s="274"/>
      <c r="Q47" s="104"/>
      <c r="R47" s="39"/>
      <c r="S47" s="104"/>
      <c r="T47" s="39"/>
      <c r="U47" s="104"/>
      <c r="V47" s="39"/>
      <c r="W47" s="104"/>
      <c r="X47" s="3" t="b">
        <f t="shared" si="0"/>
        <v>1</v>
      </c>
      <c r="Y47" s="39">
        <v>1</v>
      </c>
      <c r="Z47" s="106">
        <f t="shared" si="14"/>
        <v>29580000</v>
      </c>
      <c r="AA47" s="39"/>
      <c r="AB47" s="106"/>
      <c r="AC47" s="39"/>
      <c r="AD47" s="106"/>
      <c r="AE47" s="39"/>
      <c r="AF47" s="106"/>
      <c r="AG47" s="3" t="b">
        <f t="shared" si="2"/>
        <v>1</v>
      </c>
      <c r="AH47" s="39">
        <v>33</v>
      </c>
      <c r="AI47" s="106">
        <f t="shared" si="12"/>
        <v>29580000</v>
      </c>
      <c r="AJ47" s="39"/>
      <c r="AK47" s="106"/>
      <c r="AL47" s="3" t="b">
        <f t="shared" si="13"/>
        <v>1</v>
      </c>
      <c r="AM47" s="39">
        <v>9</v>
      </c>
      <c r="AN47" s="106">
        <f t="shared" si="11"/>
        <v>29580000</v>
      </c>
      <c r="AO47" s="39"/>
      <c r="AP47" s="106"/>
      <c r="AQ47" s="3" t="b">
        <f t="shared" si="6"/>
        <v>1</v>
      </c>
      <c r="AR47" s="39">
        <v>3</v>
      </c>
      <c r="AS47" s="106">
        <f t="shared" si="7"/>
        <v>29580000</v>
      </c>
      <c r="AT47" s="106"/>
      <c r="AU47" s="106"/>
      <c r="AV47" s="3" t="b">
        <f t="shared" si="8"/>
        <v>1</v>
      </c>
    </row>
    <row r="48" spans="1:48">
      <c r="A48" s="83" t="str">
        <f>Pasākumi_kārtas!V48</f>
        <v>KEM</v>
      </c>
      <c r="B48" s="83">
        <f>Pasākumi_kārtas!A48</f>
        <v>2</v>
      </c>
      <c r="C48" s="83" t="str">
        <f>Pasākumi_kārtas!B48</f>
        <v>2.1.</v>
      </c>
      <c r="D48" s="84" t="str">
        <f>Pasākumi_kārtas!C48</f>
        <v>Klimata pārmaiņu mazināšana un pielāgošanās klimata pārmaiņām</v>
      </c>
      <c r="E48" s="83" t="str">
        <f>Pasākumi_kārtas!E48</f>
        <v>2.1.2.</v>
      </c>
      <c r="F48" s="84" t="str">
        <f>Pasākumi_kārtas!F48</f>
        <v>“Atjaunojamo energoresursu enerģijas veicināšana - biometāns”</v>
      </c>
      <c r="G48" s="282" t="str">
        <f>Pasākumi_kārtas!J48</f>
        <v>2.1.2.0.</v>
      </c>
      <c r="H48" s="103" t="str">
        <f>Pasākumi_kārtas!K48</f>
        <v>_</v>
      </c>
      <c r="I48" s="39">
        <f>Pasākumi_kārtas!M48</f>
        <v>1</v>
      </c>
      <c r="J48" s="39" t="str">
        <f>Pasākumi_kārtas!N48</f>
        <v>KF</v>
      </c>
      <c r="K48" s="104">
        <f>Pasākumi_kārtas!P48</f>
        <v>18246193</v>
      </c>
      <c r="L48" s="275">
        <v>49</v>
      </c>
      <c r="M48" s="104">
        <f t="shared" ref="M48:M55" si="15">K48</f>
        <v>18246193</v>
      </c>
      <c r="N48" s="39"/>
      <c r="O48" s="104"/>
      <c r="P48" s="39"/>
      <c r="Q48" s="104"/>
      <c r="R48" s="39"/>
      <c r="S48" s="104"/>
      <c r="T48" s="39"/>
      <c r="U48" s="104"/>
      <c r="V48" s="39"/>
      <c r="W48" s="104"/>
      <c r="X48" s="3" t="b">
        <f t="shared" si="0"/>
        <v>1</v>
      </c>
      <c r="Y48" s="39">
        <v>5</v>
      </c>
      <c r="Z48" s="106">
        <f>ROUNDDOWN(M48/2,0)</f>
        <v>9123096</v>
      </c>
      <c r="AA48" s="83">
        <v>2</v>
      </c>
      <c r="AB48" s="106">
        <f>Z48+1</f>
        <v>9123097</v>
      </c>
      <c r="AC48" s="83"/>
      <c r="AD48" s="106"/>
      <c r="AE48" s="39"/>
      <c r="AF48" s="106"/>
      <c r="AG48" s="3" t="b">
        <f t="shared" si="2"/>
        <v>1</v>
      </c>
      <c r="AH48" s="39">
        <v>33</v>
      </c>
      <c r="AI48" s="106">
        <f t="shared" si="12"/>
        <v>18246193</v>
      </c>
      <c r="AJ48" s="39"/>
      <c r="AK48" s="106"/>
      <c r="AL48" s="3" t="b">
        <f t="shared" si="13"/>
        <v>1</v>
      </c>
      <c r="AM48" s="39">
        <v>9</v>
      </c>
      <c r="AN48" s="106">
        <f t="shared" si="11"/>
        <v>18246193</v>
      </c>
      <c r="AO48" s="39"/>
      <c r="AP48" s="106"/>
      <c r="AQ48" s="3" t="b">
        <f t="shared" si="6"/>
        <v>1</v>
      </c>
      <c r="AR48" s="39">
        <v>3</v>
      </c>
      <c r="AS48" s="106">
        <f t="shared" si="7"/>
        <v>18246193</v>
      </c>
      <c r="AT48" s="106"/>
      <c r="AU48" s="106"/>
      <c r="AV48" s="3" t="b">
        <f t="shared" si="8"/>
        <v>1</v>
      </c>
    </row>
    <row r="49" spans="1:48">
      <c r="A49" s="83" t="str">
        <f>Pasākumi_kārtas!V49</f>
        <v>VARAM</v>
      </c>
      <c r="B49" s="83">
        <f>Pasākumi_kārtas!A49</f>
        <v>2</v>
      </c>
      <c r="C49" s="83" t="str">
        <f>Pasākumi_kārtas!B49</f>
        <v>2.1.</v>
      </c>
      <c r="D49" s="84" t="str">
        <f>Pasākumi_kārtas!C49</f>
        <v>Klimata pārmaiņu mazināšana un pielāgošanās klimata pārmaiņām</v>
      </c>
      <c r="E49" s="83" t="str">
        <f>Pasākumi_kārtas!E49</f>
        <v>2.1.3.</v>
      </c>
      <c r="F49" s="84" t="str">
        <f>Pasākumi_kārtas!F49</f>
        <v>“Veicināt pielāgošanos klimata pārmaiņām, risku novēršanu un noturību pret katastrofām”</v>
      </c>
      <c r="G49" s="279" t="str">
        <f>Pasākumi_kārtas!J49</f>
        <v>2.1.3.1.</v>
      </c>
      <c r="H49" s="103" t="str">
        <f>Pasākumi_kārtas!K49</f>
        <v>Pašvaldību pielāgošanās klimata pārmaiņām</v>
      </c>
      <c r="I49" s="39">
        <f>Pasākumi_kārtas!M49</f>
        <v>1</v>
      </c>
      <c r="J49" s="39" t="str">
        <f>Pasākumi_kārtas!N49</f>
        <v>ERAF</v>
      </c>
      <c r="K49" s="104">
        <f>Pasākumi_kārtas!P49</f>
        <v>33035993</v>
      </c>
      <c r="L49" s="280">
        <v>60</v>
      </c>
      <c r="M49" s="131">
        <f>31035993</f>
        <v>31035993</v>
      </c>
      <c r="N49" s="280">
        <v>58</v>
      </c>
      <c r="O49" s="131">
        <v>2000000</v>
      </c>
      <c r="P49" s="39"/>
      <c r="Q49" s="104"/>
      <c r="R49" s="39"/>
      <c r="S49" s="104"/>
      <c r="T49" s="39"/>
      <c r="U49" s="104"/>
      <c r="V49" s="39"/>
      <c r="W49" s="104"/>
      <c r="X49" s="3" t="b">
        <f t="shared" si="0"/>
        <v>1</v>
      </c>
      <c r="Y49" s="39">
        <v>1</v>
      </c>
      <c r="Z49" s="106">
        <f t="shared" ref="Z49:Z63" si="16">K49</f>
        <v>33035993</v>
      </c>
      <c r="AA49" s="39"/>
      <c r="AB49" s="106"/>
      <c r="AC49" s="39"/>
      <c r="AD49" s="106"/>
      <c r="AE49" s="39"/>
      <c r="AF49" s="106"/>
      <c r="AG49" s="3" t="b">
        <f t="shared" si="2"/>
        <v>1</v>
      </c>
      <c r="AH49" s="39">
        <v>33</v>
      </c>
      <c r="AI49" s="106">
        <f t="shared" si="12"/>
        <v>33035993</v>
      </c>
      <c r="AJ49" s="39"/>
      <c r="AK49" s="106"/>
      <c r="AL49" s="3" t="b">
        <f t="shared" si="13"/>
        <v>1</v>
      </c>
      <c r="AM49" s="39">
        <v>9</v>
      </c>
      <c r="AN49" s="106">
        <f t="shared" si="11"/>
        <v>33035993</v>
      </c>
      <c r="AO49" s="39"/>
      <c r="AP49" s="106"/>
      <c r="AQ49" s="3" t="b">
        <f t="shared" si="6"/>
        <v>1</v>
      </c>
      <c r="AR49" s="39">
        <v>3</v>
      </c>
      <c r="AS49" s="106">
        <f t="shared" si="7"/>
        <v>33035993</v>
      </c>
      <c r="AT49" s="106"/>
      <c r="AU49" s="106"/>
      <c r="AV49" s="3" t="b">
        <f t="shared" si="8"/>
        <v>1</v>
      </c>
    </row>
    <row r="50" spans="1:48">
      <c r="A50" s="83" t="str">
        <f>Pasākumi_kārtas!V50</f>
        <v>VARAM</v>
      </c>
      <c r="B50" s="83">
        <f>Pasākumi_kārtas!A50</f>
        <v>2</v>
      </c>
      <c r="C50" s="83" t="str">
        <f>Pasākumi_kārtas!B50</f>
        <v>2.1.</v>
      </c>
      <c r="D50" s="84" t="str">
        <f>Pasākumi_kārtas!C50</f>
        <v>Klimata pārmaiņu mazināšana un pielāgošanās klimata pārmaiņām</v>
      </c>
      <c r="E50" s="83" t="str">
        <f>Pasākumi_kārtas!E50</f>
        <v>2.1.3.</v>
      </c>
      <c r="F50" s="84" t="str">
        <f>Pasākumi_kārtas!F50</f>
        <v>“Veicināt pielāgošanos klimata pārmaiņām, risku novēršanu un noturību pret katastrofām”</v>
      </c>
      <c r="G50" s="279" t="str">
        <f>Pasākumi_kārtas!J50</f>
        <v>2.1.3.1.</v>
      </c>
      <c r="H50" s="103" t="str">
        <f>Pasākumi_kārtas!K50</f>
        <v>Pašvaldību pielāgošanās klimata pārmaiņām</v>
      </c>
      <c r="I50" s="39">
        <f>Pasākumi_kārtas!M50</f>
        <v>2</v>
      </c>
      <c r="J50" s="39" t="str">
        <f>Pasākumi_kārtas!N50</f>
        <v>ERAF</v>
      </c>
      <c r="K50" s="104">
        <f>Pasākumi_kārtas!P50</f>
        <v>9264007</v>
      </c>
      <c r="L50" s="280">
        <v>60</v>
      </c>
      <c r="M50" s="131">
        <f>8264007</f>
        <v>8264007</v>
      </c>
      <c r="N50" s="280">
        <v>58</v>
      </c>
      <c r="O50" s="131">
        <v>1000000</v>
      </c>
      <c r="P50" s="39"/>
      <c r="Q50" s="104"/>
      <c r="R50" s="39"/>
      <c r="S50" s="104"/>
      <c r="T50" s="39"/>
      <c r="U50" s="104"/>
      <c r="V50" s="39"/>
      <c r="W50" s="104"/>
      <c r="X50" s="3" t="b">
        <f t="shared" si="0"/>
        <v>1</v>
      </c>
      <c r="Y50" s="39">
        <v>1</v>
      </c>
      <c r="Z50" s="106">
        <f t="shared" si="16"/>
        <v>9264007</v>
      </c>
      <c r="AA50" s="39"/>
      <c r="AB50" s="106"/>
      <c r="AC50" s="39"/>
      <c r="AD50" s="106"/>
      <c r="AE50" s="39"/>
      <c r="AF50" s="106"/>
      <c r="AG50" s="3" t="b">
        <f t="shared" si="2"/>
        <v>1</v>
      </c>
      <c r="AH50" s="39">
        <v>33</v>
      </c>
      <c r="AI50" s="106">
        <f t="shared" si="12"/>
        <v>9264007</v>
      </c>
      <c r="AJ50" s="39"/>
      <c r="AK50" s="106"/>
      <c r="AL50" s="3" t="b">
        <f t="shared" si="13"/>
        <v>1</v>
      </c>
      <c r="AM50" s="39">
        <v>9</v>
      </c>
      <c r="AN50" s="106">
        <f t="shared" si="11"/>
        <v>9264007</v>
      </c>
      <c r="AO50" s="39"/>
      <c r="AP50" s="106"/>
      <c r="AQ50" s="3" t="b">
        <f t="shared" si="6"/>
        <v>1</v>
      </c>
      <c r="AR50" s="39">
        <v>3</v>
      </c>
      <c r="AS50" s="106">
        <f t="shared" si="7"/>
        <v>9264007</v>
      </c>
      <c r="AT50" s="106"/>
      <c r="AU50" s="106"/>
      <c r="AV50" s="3" t="b">
        <f t="shared" si="8"/>
        <v>1</v>
      </c>
    </row>
    <row r="51" spans="1:48">
      <c r="A51" s="83" t="str">
        <f>Pasākumi_kārtas!V51</f>
        <v>VARAM</v>
      </c>
      <c r="B51" s="83">
        <f>Pasākumi_kārtas!A51</f>
        <v>2</v>
      </c>
      <c r="C51" s="83" t="str">
        <f>Pasākumi_kārtas!B51</f>
        <v>2.1.</v>
      </c>
      <c r="D51" s="84" t="str">
        <f>Pasākumi_kārtas!C51</f>
        <v>Klimata pārmaiņu mazināšana un pielāgošanās klimata pārmaiņām</v>
      </c>
      <c r="E51" s="83" t="str">
        <f>Pasākumi_kārtas!E51</f>
        <v>2.1.3.</v>
      </c>
      <c r="F51" s="84" t="str">
        <f>Pasākumi_kārtas!F51</f>
        <v>“Veicināt pielāgošanos klimata pārmaiņām, risku novēršanu un noturību pret katastrofām”</v>
      </c>
      <c r="G51" s="279" t="str">
        <f>Pasākumi_kārtas!J51</f>
        <v>2.1.3.2.</v>
      </c>
      <c r="H51" s="103" t="str">
        <f>Pasākumi_kārtas!K51</f>
        <v>Nacionālas nozīmes plūdu un krasta erozijas pasākumi</v>
      </c>
      <c r="I51" s="39">
        <f>Pasākumi_kārtas!M51</f>
        <v>1</v>
      </c>
      <c r="J51" s="39" t="str">
        <f>Pasākumi_kārtas!N51</f>
        <v>ERAF</v>
      </c>
      <c r="K51" s="104">
        <f>Pasākumi_kārtas!P51</f>
        <v>14391596</v>
      </c>
      <c r="L51" s="280">
        <v>58</v>
      </c>
      <c r="M51" s="277">
        <f t="shared" ref="M51:M52" si="17">K51</f>
        <v>14391596</v>
      </c>
      <c r="N51" s="39"/>
      <c r="O51" s="104"/>
      <c r="P51" s="39"/>
      <c r="Q51" s="104"/>
      <c r="R51" s="39"/>
      <c r="S51" s="104"/>
      <c r="T51" s="39"/>
      <c r="U51" s="104"/>
      <c r="V51" s="39"/>
      <c r="W51" s="104"/>
      <c r="X51" s="3" t="b">
        <f t="shared" si="0"/>
        <v>1</v>
      </c>
      <c r="Y51" s="39">
        <v>1</v>
      </c>
      <c r="Z51" s="106">
        <f t="shared" si="16"/>
        <v>14391596</v>
      </c>
      <c r="AA51" s="39"/>
      <c r="AB51" s="106"/>
      <c r="AC51" s="39"/>
      <c r="AD51" s="106"/>
      <c r="AE51" s="39"/>
      <c r="AF51" s="106"/>
      <c r="AG51" s="3" t="b">
        <f t="shared" si="2"/>
        <v>1</v>
      </c>
      <c r="AH51" s="39">
        <v>33</v>
      </c>
      <c r="AI51" s="106">
        <f t="shared" si="12"/>
        <v>14391596</v>
      </c>
      <c r="AJ51" s="39"/>
      <c r="AK51" s="106"/>
      <c r="AL51" s="3" t="b">
        <f t="shared" si="13"/>
        <v>1</v>
      </c>
      <c r="AM51" s="39">
        <v>9</v>
      </c>
      <c r="AN51" s="106">
        <f t="shared" si="11"/>
        <v>14391596</v>
      </c>
      <c r="AO51" s="39"/>
      <c r="AP51" s="106"/>
      <c r="AQ51" s="3" t="b">
        <f t="shared" si="6"/>
        <v>1</v>
      </c>
      <c r="AR51" s="39">
        <v>3</v>
      </c>
      <c r="AS51" s="106">
        <f t="shared" si="7"/>
        <v>14391596</v>
      </c>
      <c r="AT51" s="106"/>
      <c r="AU51" s="106"/>
      <c r="AV51" s="3" t="b">
        <f t="shared" si="8"/>
        <v>1</v>
      </c>
    </row>
    <row r="52" spans="1:48">
      <c r="A52" s="83" t="str">
        <f>Pasākumi_kārtas!V52</f>
        <v>VARAM</v>
      </c>
      <c r="B52" s="83">
        <f>Pasākumi_kārtas!A52</f>
        <v>2</v>
      </c>
      <c r="C52" s="83" t="str">
        <f>Pasākumi_kārtas!B52</f>
        <v>2.1.</v>
      </c>
      <c r="D52" s="84" t="str">
        <f>Pasākumi_kārtas!C52</f>
        <v>Klimata pārmaiņu mazināšana un pielāgošanās klimata pārmaiņām</v>
      </c>
      <c r="E52" s="83" t="str">
        <f>Pasākumi_kārtas!E52</f>
        <v>2.1.3.</v>
      </c>
      <c r="F52" s="84" t="str">
        <f>Pasākumi_kārtas!F52</f>
        <v>“Veicināt pielāgošanos klimata pārmaiņām, risku novēršanu un noturību pret katastrofām”</v>
      </c>
      <c r="G52" s="279" t="str">
        <f>Pasākumi_kārtas!J52</f>
        <v>2.1.3.2.</v>
      </c>
      <c r="H52" s="103" t="str">
        <f>Pasākumi_kārtas!K52</f>
        <v>Nacionālas nozīmes plūdu un krasta erozijas pasākumi</v>
      </c>
      <c r="I52" s="39">
        <f>Pasākumi_kārtas!M52</f>
        <v>2</v>
      </c>
      <c r="J52" s="39" t="str">
        <f>Pasākumi_kārtas!N52</f>
        <v>ERAF</v>
      </c>
      <c r="K52" s="104">
        <f>Pasākumi_kārtas!P52</f>
        <v>34838404</v>
      </c>
      <c r="L52" s="280">
        <v>58</v>
      </c>
      <c r="M52" s="131">
        <f t="shared" si="17"/>
        <v>34838404</v>
      </c>
      <c r="N52" s="39"/>
      <c r="O52" s="104"/>
      <c r="P52" s="39"/>
      <c r="Q52" s="104"/>
      <c r="R52" s="39"/>
      <c r="S52" s="104"/>
      <c r="T52" s="39"/>
      <c r="U52" s="104"/>
      <c r="V52" s="39"/>
      <c r="W52" s="104"/>
      <c r="X52" s="3" t="b">
        <f t="shared" si="0"/>
        <v>1</v>
      </c>
      <c r="Y52" s="39">
        <v>1</v>
      </c>
      <c r="Z52" s="106">
        <f t="shared" si="16"/>
        <v>34838404</v>
      </c>
      <c r="AA52" s="39"/>
      <c r="AB52" s="106"/>
      <c r="AC52" s="39"/>
      <c r="AD52" s="106"/>
      <c r="AE52" s="39"/>
      <c r="AF52" s="106"/>
      <c r="AG52" s="3" t="b">
        <f t="shared" si="2"/>
        <v>1</v>
      </c>
      <c r="AH52" s="39">
        <v>33</v>
      </c>
      <c r="AI52" s="106">
        <f t="shared" si="12"/>
        <v>34838404</v>
      </c>
      <c r="AJ52" s="39"/>
      <c r="AK52" s="106"/>
      <c r="AL52" s="3" t="b">
        <f t="shared" si="13"/>
        <v>1</v>
      </c>
      <c r="AM52" s="39">
        <v>9</v>
      </c>
      <c r="AN52" s="106">
        <f t="shared" si="11"/>
        <v>34838404</v>
      </c>
      <c r="AO52" s="39"/>
      <c r="AP52" s="106"/>
      <c r="AQ52" s="3" t="b">
        <f t="shared" si="6"/>
        <v>1</v>
      </c>
      <c r="AR52" s="39">
        <v>3</v>
      </c>
      <c r="AS52" s="106">
        <f t="shared" si="7"/>
        <v>34838404</v>
      </c>
      <c r="AT52" s="106"/>
      <c r="AU52" s="106"/>
      <c r="AV52" s="3" t="b">
        <f t="shared" si="8"/>
        <v>1</v>
      </c>
    </row>
    <row r="53" spans="1:48">
      <c r="A53" s="83" t="str">
        <f>Pasākumi_kārtas!V53</f>
        <v>IeM</v>
      </c>
      <c r="B53" s="83">
        <f>Pasākumi_kārtas!A53</f>
        <v>2</v>
      </c>
      <c r="C53" s="83" t="str">
        <f>Pasākumi_kārtas!B53</f>
        <v>2.1.</v>
      </c>
      <c r="D53" s="84" t="str">
        <f>Pasākumi_kārtas!C53</f>
        <v>Klimata pārmaiņu mazināšana un pielāgošanās klimata pārmaiņām</v>
      </c>
      <c r="E53" s="83" t="str">
        <f>Pasākumi_kārtas!E53</f>
        <v>2.1.3.</v>
      </c>
      <c r="F53" s="84" t="str">
        <f>Pasākumi_kārtas!F53</f>
        <v>“Veicināt pielāgošanos klimata pārmaiņām, risku novēršanu un noturību pret katastrofām”</v>
      </c>
      <c r="G53" s="279" t="str">
        <f>Pasākumi_kārtas!J53</f>
        <v>2.1.3.3.</v>
      </c>
      <c r="H53" s="103" t="str">
        <f>Pasākumi_kārtas!K53</f>
        <v>Katastrofu risku mazināšanas pasākumi</v>
      </c>
      <c r="I53" s="39">
        <f>Pasākumi_kārtas!M53</f>
        <v>1</v>
      </c>
      <c r="J53" s="39" t="str">
        <f>Pasākumi_kārtas!N53</f>
        <v>ERAF</v>
      </c>
      <c r="K53" s="104">
        <f>Pasākumi_kārtas!P53</f>
        <v>2918429</v>
      </c>
      <c r="L53" s="280">
        <v>59</v>
      </c>
      <c r="M53" s="277">
        <f t="shared" si="15"/>
        <v>2918429</v>
      </c>
      <c r="N53" s="39"/>
      <c r="O53" s="104"/>
      <c r="P53" s="39"/>
      <c r="Q53" s="104"/>
      <c r="R53" s="39"/>
      <c r="S53" s="104"/>
      <c r="T53" s="39"/>
      <c r="U53" s="104"/>
      <c r="V53" s="39"/>
      <c r="W53" s="104"/>
      <c r="X53" s="3" t="b">
        <f t="shared" si="0"/>
        <v>1</v>
      </c>
      <c r="Y53" s="39">
        <v>1</v>
      </c>
      <c r="Z53" s="106">
        <f t="shared" si="16"/>
        <v>2918429</v>
      </c>
      <c r="AA53" s="39"/>
      <c r="AB53" s="106"/>
      <c r="AC53" s="39"/>
      <c r="AD53" s="106"/>
      <c r="AE53" s="39"/>
      <c r="AF53" s="106"/>
      <c r="AG53" s="3" t="b">
        <f t="shared" si="2"/>
        <v>1</v>
      </c>
      <c r="AH53" s="39">
        <v>33</v>
      </c>
      <c r="AI53" s="106">
        <f t="shared" si="12"/>
        <v>2918429</v>
      </c>
      <c r="AJ53" s="39"/>
      <c r="AK53" s="106"/>
      <c r="AL53" s="3" t="b">
        <f t="shared" si="13"/>
        <v>1</v>
      </c>
      <c r="AM53" s="39">
        <v>9</v>
      </c>
      <c r="AN53" s="106">
        <f t="shared" si="11"/>
        <v>2918429</v>
      </c>
      <c r="AO53" s="39"/>
      <c r="AP53" s="106"/>
      <c r="AQ53" s="3" t="b">
        <f t="shared" si="6"/>
        <v>1</v>
      </c>
      <c r="AR53" s="39">
        <v>3</v>
      </c>
      <c r="AS53" s="106">
        <f t="shared" si="7"/>
        <v>2918429</v>
      </c>
      <c r="AT53" s="106"/>
      <c r="AU53" s="106"/>
      <c r="AV53" s="3" t="b">
        <f t="shared" si="8"/>
        <v>1</v>
      </c>
    </row>
    <row r="54" spans="1:48">
      <c r="A54" s="83" t="str">
        <f>Pasākumi_kārtas!V54</f>
        <v>IeM</v>
      </c>
      <c r="B54" s="83">
        <f>Pasākumi_kārtas!A54</f>
        <v>2</v>
      </c>
      <c r="C54" s="83" t="str">
        <f>Pasākumi_kārtas!B54</f>
        <v>2.1.</v>
      </c>
      <c r="D54" s="84" t="str">
        <f>Pasākumi_kārtas!C54</f>
        <v>Klimata pārmaiņu mazināšana un pielāgošanās klimata pārmaiņām</v>
      </c>
      <c r="E54" s="83" t="str">
        <f>Pasākumi_kārtas!E54</f>
        <v>2.1.3.</v>
      </c>
      <c r="F54" s="84" t="str">
        <f>Pasākumi_kārtas!F54</f>
        <v>“Veicināt pielāgošanos klimata pārmaiņām, risku novēršanu un noturību pret katastrofām”</v>
      </c>
      <c r="G54" s="279" t="str">
        <f>Pasākumi_kārtas!J54</f>
        <v>2.1.3.3.</v>
      </c>
      <c r="H54" s="103" t="str">
        <f>Pasākumi_kārtas!K54</f>
        <v>Katastrofu risku mazināšanas pasākumi</v>
      </c>
      <c r="I54" s="39">
        <f>Pasākumi_kārtas!M54</f>
        <v>2</v>
      </c>
      <c r="J54" s="39" t="str">
        <f>Pasākumi_kārtas!N54</f>
        <v>ERAF</v>
      </c>
      <c r="K54" s="104">
        <v>0</v>
      </c>
      <c r="L54" s="280">
        <v>59</v>
      </c>
      <c r="M54" s="277">
        <f t="shared" si="15"/>
        <v>0</v>
      </c>
      <c r="N54" s="39"/>
      <c r="O54" s="104"/>
      <c r="P54" s="39"/>
      <c r="Q54" s="104"/>
      <c r="R54" s="39"/>
      <c r="S54" s="104"/>
      <c r="T54" s="39"/>
      <c r="U54" s="104"/>
      <c r="V54" s="39"/>
      <c r="W54" s="104"/>
      <c r="X54" s="3" t="b">
        <f t="shared" si="0"/>
        <v>1</v>
      </c>
      <c r="Y54" s="39">
        <v>1</v>
      </c>
      <c r="Z54" s="106">
        <f t="shared" si="16"/>
        <v>0</v>
      </c>
      <c r="AA54" s="39"/>
      <c r="AB54" s="106"/>
      <c r="AC54" s="39"/>
      <c r="AD54" s="106"/>
      <c r="AE54" s="39"/>
      <c r="AF54" s="106"/>
      <c r="AG54" s="3" t="b">
        <f t="shared" si="2"/>
        <v>1</v>
      </c>
      <c r="AH54" s="39">
        <v>33</v>
      </c>
      <c r="AI54" s="106">
        <f t="shared" si="12"/>
        <v>0</v>
      </c>
      <c r="AJ54" s="39"/>
      <c r="AK54" s="106"/>
      <c r="AL54" s="3" t="b">
        <f t="shared" si="13"/>
        <v>1</v>
      </c>
      <c r="AM54" s="39">
        <v>9</v>
      </c>
      <c r="AN54" s="106">
        <f t="shared" si="11"/>
        <v>0</v>
      </c>
      <c r="AO54" s="39"/>
      <c r="AP54" s="106"/>
      <c r="AQ54" s="3" t="b">
        <f t="shared" si="6"/>
        <v>1</v>
      </c>
      <c r="AR54" s="39">
        <v>3</v>
      </c>
      <c r="AS54" s="106">
        <f t="shared" si="7"/>
        <v>0</v>
      </c>
      <c r="AT54" s="106"/>
      <c r="AU54" s="106"/>
      <c r="AV54" s="3" t="b">
        <f t="shared" si="8"/>
        <v>1</v>
      </c>
    </row>
    <row r="55" spans="1:48">
      <c r="A55" s="83" t="str">
        <f>Pasākumi_kārtas!V55</f>
        <v>IeM</v>
      </c>
      <c r="B55" s="83">
        <f>Pasākumi_kārtas!A55</f>
        <v>2</v>
      </c>
      <c r="C55" s="83" t="str">
        <f>Pasākumi_kārtas!B55</f>
        <v>2.1.</v>
      </c>
      <c r="D55" s="84" t="str">
        <f>Pasākumi_kārtas!C55</f>
        <v>Klimata pārmaiņu mazināšana un pielāgošanās klimata pārmaiņām</v>
      </c>
      <c r="E55" s="83" t="str">
        <f>Pasākumi_kārtas!E55</f>
        <v>2.1.3.</v>
      </c>
      <c r="F55" s="84" t="str">
        <f>Pasākumi_kārtas!F55</f>
        <v>“Veicināt pielāgošanos klimata pārmaiņām, risku novēršanu un noturību pret katastrofām”</v>
      </c>
      <c r="G55" s="279" t="str">
        <f>Pasākumi_kārtas!J55</f>
        <v>2.1.3.3.</v>
      </c>
      <c r="H55" s="103" t="str">
        <f>Pasākumi_kārtas!K55</f>
        <v>Katastrofu risku mazināšanas pasākumi</v>
      </c>
      <c r="I55" s="39">
        <f>Pasākumi_kārtas!M55</f>
        <v>3</v>
      </c>
      <c r="J55" s="39" t="str">
        <f>Pasākumi_kārtas!N55</f>
        <v>ERAF</v>
      </c>
      <c r="K55" s="104">
        <f>Pasākumi_kārtas!P55</f>
        <v>47206634</v>
      </c>
      <c r="L55" s="280">
        <v>59</v>
      </c>
      <c r="M55" s="277">
        <f t="shared" si="15"/>
        <v>47206634</v>
      </c>
      <c r="N55" s="39"/>
      <c r="O55" s="104"/>
      <c r="P55" s="39"/>
      <c r="Q55" s="104"/>
      <c r="R55" s="39"/>
      <c r="S55" s="104"/>
      <c r="T55" s="39"/>
      <c r="U55" s="104"/>
      <c r="V55" s="39"/>
      <c r="W55" s="104"/>
      <c r="X55" s="3" t="b">
        <f t="shared" si="0"/>
        <v>1</v>
      </c>
      <c r="Y55" s="39">
        <v>1</v>
      </c>
      <c r="Z55" s="106">
        <f t="shared" si="16"/>
        <v>47206634</v>
      </c>
      <c r="AA55" s="39"/>
      <c r="AB55" s="106"/>
      <c r="AC55" s="39"/>
      <c r="AD55" s="106"/>
      <c r="AE55" s="39"/>
      <c r="AF55" s="106"/>
      <c r="AG55" s="3" t="b">
        <f t="shared" si="2"/>
        <v>1</v>
      </c>
      <c r="AH55" s="39">
        <v>33</v>
      </c>
      <c r="AI55" s="106">
        <f t="shared" si="12"/>
        <v>47206634</v>
      </c>
      <c r="AJ55" s="39"/>
      <c r="AK55" s="106"/>
      <c r="AL55" s="3" t="b">
        <f t="shared" si="13"/>
        <v>1</v>
      </c>
      <c r="AM55" s="39">
        <v>9</v>
      </c>
      <c r="AN55" s="106">
        <f t="shared" si="11"/>
        <v>47206634</v>
      </c>
      <c r="AO55" s="39"/>
      <c r="AP55" s="106"/>
      <c r="AQ55" s="3" t="b">
        <f t="shared" si="6"/>
        <v>1</v>
      </c>
      <c r="AR55" s="39">
        <v>3</v>
      </c>
      <c r="AS55" s="106">
        <f t="shared" si="7"/>
        <v>47206634</v>
      </c>
      <c r="AT55" s="106"/>
      <c r="AU55" s="106"/>
      <c r="AV55" s="3" t="b">
        <f t="shared" si="8"/>
        <v>1</v>
      </c>
    </row>
    <row r="56" spans="1:48">
      <c r="A56" s="83" t="str">
        <f>Pasākumi_kārtas!V56</f>
        <v>VARAM</v>
      </c>
      <c r="B56" s="83">
        <f>Pasākumi_kārtas!A56</f>
        <v>2</v>
      </c>
      <c r="C56" s="83" t="str">
        <f>Pasākumi_kārtas!B56</f>
        <v>2.2.</v>
      </c>
      <c r="D56" s="84" t="str">
        <f>Pasākumi_kārtas!C56</f>
        <v>Vides aizsardzība un attīstība</v>
      </c>
      <c r="E56" s="83" t="str">
        <f>Pasākumi_kārtas!E56</f>
        <v>2.2.1.</v>
      </c>
      <c r="F56" s="84" t="str">
        <f>Pasākumi_kārtas!F56</f>
        <v>“Veicināt ilgtspējīgu ūdenssaimniecību”</v>
      </c>
      <c r="G56" s="282" t="str">
        <f>Pasākumi_kārtas!J56</f>
        <v>2.2.1.1.</v>
      </c>
      <c r="H56" s="103" t="str">
        <f>Pasākumi_kārtas!K56</f>
        <v>Notekūdeņu un to dūņu apsaimniekošanas sistēmas attīstība piesārņojuma samazināšanai</v>
      </c>
      <c r="I56" s="39">
        <f>Pasākumi_kārtas!M56</f>
        <v>1</v>
      </c>
      <c r="J56" s="39" t="str">
        <f>Pasākumi_kārtas!N56</f>
        <v>ERAF</v>
      </c>
      <c r="K56" s="104">
        <f>Pasākumi_kārtas!P56</f>
        <v>30394458</v>
      </c>
      <c r="L56" s="275">
        <v>64</v>
      </c>
      <c r="M56" s="104">
        <v>19167434</v>
      </c>
      <c r="N56" s="275">
        <v>69</v>
      </c>
      <c r="O56" s="104">
        <v>7768470</v>
      </c>
      <c r="P56" s="283">
        <v>65</v>
      </c>
      <c r="Q56" s="131">
        <v>3458554</v>
      </c>
      <c r="R56" s="39"/>
      <c r="S56" s="104"/>
      <c r="T56" s="39"/>
      <c r="U56" s="104"/>
      <c r="V56" s="39"/>
      <c r="W56" s="104"/>
      <c r="X56" s="3" t="b">
        <f t="shared" si="0"/>
        <v>1</v>
      </c>
      <c r="Y56" s="39">
        <v>1</v>
      </c>
      <c r="Z56" s="106">
        <f t="shared" si="16"/>
        <v>30394458</v>
      </c>
      <c r="AA56" s="39"/>
      <c r="AB56" s="106"/>
      <c r="AC56" s="39"/>
      <c r="AD56" s="106"/>
      <c r="AE56" s="39"/>
      <c r="AF56" s="106"/>
      <c r="AG56" s="3" t="b">
        <f t="shared" si="2"/>
        <v>1</v>
      </c>
      <c r="AH56" s="39">
        <v>33</v>
      </c>
      <c r="AI56" s="106">
        <f t="shared" si="12"/>
        <v>30394458</v>
      </c>
      <c r="AJ56" s="39"/>
      <c r="AK56" s="106"/>
      <c r="AL56" s="3" t="b">
        <f t="shared" si="13"/>
        <v>1</v>
      </c>
      <c r="AM56" s="39">
        <v>9</v>
      </c>
      <c r="AN56" s="106">
        <f t="shared" si="11"/>
        <v>30394458</v>
      </c>
      <c r="AO56" s="39"/>
      <c r="AP56" s="106"/>
      <c r="AQ56" s="3" t="b">
        <f t="shared" si="6"/>
        <v>1</v>
      </c>
      <c r="AR56" s="39">
        <v>3</v>
      </c>
      <c r="AS56" s="106">
        <f t="shared" si="7"/>
        <v>30394458</v>
      </c>
      <c r="AT56" s="106"/>
      <c r="AU56" s="106"/>
      <c r="AV56" s="3" t="b">
        <f t="shared" si="8"/>
        <v>1</v>
      </c>
    </row>
    <row r="57" spans="1:48">
      <c r="A57" s="83" t="str">
        <f>Pasākumi_kārtas!V57</f>
        <v>VARAM</v>
      </c>
      <c r="B57" s="83">
        <f>Pasākumi_kārtas!A57</f>
        <v>2</v>
      </c>
      <c r="C57" s="83" t="str">
        <f>Pasākumi_kārtas!B57</f>
        <v>2.2.</v>
      </c>
      <c r="D57" s="84" t="str">
        <f>Pasākumi_kārtas!C57</f>
        <v>Vides aizsardzība un attīstība</v>
      </c>
      <c r="E57" s="83" t="str">
        <f>Pasākumi_kārtas!E57</f>
        <v>2.2.1.</v>
      </c>
      <c r="F57" s="84" t="str">
        <f>Pasākumi_kārtas!F57</f>
        <v>“Veicināt ilgtspējīgu ūdenssaimniecību”</v>
      </c>
      <c r="G57" s="282" t="str">
        <f>Pasākumi_kārtas!J57</f>
        <v>2.2.1.1.</v>
      </c>
      <c r="H57" s="103" t="str">
        <f>Pasākumi_kārtas!K57</f>
        <v>Notekūdeņu un to dūņu apsaimniekošanas sistēmas attīstība piesārņojuma samazināšanai</v>
      </c>
      <c r="I57" s="39">
        <f>Pasākumi_kārtas!M57</f>
        <v>2</v>
      </c>
      <c r="J57" s="39" t="str">
        <f>Pasākumi_kārtas!N57</f>
        <v>ERAF</v>
      </c>
      <c r="K57" s="104">
        <f>Pasākumi_kārtas!P57</f>
        <v>22309636</v>
      </c>
      <c r="L57" s="275">
        <v>64</v>
      </c>
      <c r="M57" s="104">
        <v>14055071</v>
      </c>
      <c r="N57" s="275">
        <v>69</v>
      </c>
      <c r="O57" s="131">
        <v>4015734</v>
      </c>
      <c r="P57" s="283">
        <v>65</v>
      </c>
      <c r="Q57" s="104">
        <v>4238831</v>
      </c>
      <c r="R57" s="39"/>
      <c r="S57" s="104"/>
      <c r="T57" s="39"/>
      <c r="U57" s="104"/>
      <c r="V57" s="39"/>
      <c r="W57" s="104"/>
      <c r="X57" s="3" t="b">
        <f t="shared" si="0"/>
        <v>1</v>
      </c>
      <c r="Y57" s="39">
        <v>1</v>
      </c>
      <c r="Z57" s="106">
        <f t="shared" si="16"/>
        <v>22309636</v>
      </c>
      <c r="AA57" s="39"/>
      <c r="AB57" s="106"/>
      <c r="AC57" s="39"/>
      <c r="AD57" s="106"/>
      <c r="AE57" s="39"/>
      <c r="AF57" s="106"/>
      <c r="AG57" s="3" t="b">
        <f t="shared" si="2"/>
        <v>1</v>
      </c>
      <c r="AH57" s="39">
        <v>33</v>
      </c>
      <c r="AI57" s="106">
        <f t="shared" si="12"/>
        <v>22309636</v>
      </c>
      <c r="AJ57" s="39"/>
      <c r="AK57" s="106"/>
      <c r="AL57" s="3" t="b">
        <f t="shared" si="13"/>
        <v>1</v>
      </c>
      <c r="AM57" s="39">
        <v>9</v>
      </c>
      <c r="AN57" s="106">
        <f t="shared" si="11"/>
        <v>22309636</v>
      </c>
      <c r="AO57" s="39"/>
      <c r="AP57" s="106"/>
      <c r="AQ57" s="3" t="b">
        <f t="shared" si="6"/>
        <v>1</v>
      </c>
      <c r="AR57" s="39">
        <v>3</v>
      </c>
      <c r="AS57" s="106">
        <f t="shared" si="7"/>
        <v>22309636</v>
      </c>
      <c r="AT57" s="106"/>
      <c r="AU57" s="106"/>
      <c r="AV57" s="3" t="b">
        <f t="shared" si="8"/>
        <v>1</v>
      </c>
    </row>
    <row r="58" spans="1:48">
      <c r="A58" s="83" t="str">
        <f>Pasākumi_kārtas!V58</f>
        <v>VARAM</v>
      </c>
      <c r="B58" s="83">
        <f>Pasākumi_kārtas!A58</f>
        <v>2</v>
      </c>
      <c r="C58" s="83" t="str">
        <f>Pasākumi_kārtas!B58</f>
        <v>2.2.</v>
      </c>
      <c r="D58" s="84" t="str">
        <f>Pasākumi_kārtas!C58</f>
        <v>Vides aizsardzība un attīstība</v>
      </c>
      <c r="E58" s="83" t="str">
        <f>Pasākumi_kārtas!E58</f>
        <v>2.2.1.</v>
      </c>
      <c r="F58" s="84" t="str">
        <f>Pasākumi_kārtas!F58</f>
        <v>“Veicināt ilgtspējīgu ūdenssaimniecību”</v>
      </c>
      <c r="G58" s="282" t="str">
        <f>Pasākumi_kārtas!J58</f>
        <v>2.2.1.1.</v>
      </c>
      <c r="H58" s="103" t="str">
        <f>Pasākumi_kārtas!K58</f>
        <v>Notekūdeņu un to dūņu apsaimniekošanas sistēmas attīstība piesārņojuma samazināšanai</v>
      </c>
      <c r="I58" s="39">
        <f>Pasākumi_kārtas!M58</f>
        <v>3</v>
      </c>
      <c r="J58" s="39" t="str">
        <f>Pasākumi_kārtas!N58</f>
        <v>ERAF</v>
      </c>
      <c r="K58" s="104">
        <f>Pasākumi_kārtas!P58</f>
        <v>21455906</v>
      </c>
      <c r="L58" s="275">
        <v>64</v>
      </c>
      <c r="M58" s="104">
        <v>13530580</v>
      </c>
      <c r="N58" s="275">
        <v>69</v>
      </c>
      <c r="O58" s="131">
        <v>5483880</v>
      </c>
      <c r="P58" s="283">
        <v>65</v>
      </c>
      <c r="Q58" s="131">
        <v>2441446</v>
      </c>
      <c r="R58" s="39"/>
      <c r="S58" s="104"/>
      <c r="T58" s="39"/>
      <c r="U58" s="104"/>
      <c r="V58" s="39"/>
      <c r="W58" s="104"/>
      <c r="X58" s="3" t="b">
        <f t="shared" si="0"/>
        <v>1</v>
      </c>
      <c r="Y58" s="39">
        <v>1</v>
      </c>
      <c r="Z58" s="106">
        <f t="shared" si="16"/>
        <v>21455906</v>
      </c>
      <c r="AA58" s="39"/>
      <c r="AB58" s="106"/>
      <c r="AC58" s="39"/>
      <c r="AD58" s="106"/>
      <c r="AE58" s="39"/>
      <c r="AF58" s="106"/>
      <c r="AG58" s="3" t="b">
        <f t="shared" si="2"/>
        <v>1</v>
      </c>
      <c r="AH58" s="39">
        <v>33</v>
      </c>
      <c r="AI58" s="106">
        <f t="shared" si="12"/>
        <v>21455906</v>
      </c>
      <c r="AJ58" s="39"/>
      <c r="AK58" s="106"/>
      <c r="AL58" s="3" t="b">
        <f t="shared" si="13"/>
        <v>1</v>
      </c>
      <c r="AM58" s="39">
        <v>9</v>
      </c>
      <c r="AN58" s="106">
        <f t="shared" ref="AN58:AN84" si="18">K58</f>
        <v>21455906</v>
      </c>
      <c r="AO58" s="39"/>
      <c r="AP58" s="106"/>
      <c r="AQ58" s="3" t="b">
        <f t="shared" si="6"/>
        <v>1</v>
      </c>
      <c r="AR58" s="39">
        <v>3</v>
      </c>
      <c r="AS58" s="106">
        <f t="shared" si="7"/>
        <v>21455906</v>
      </c>
      <c r="AT58" s="106"/>
      <c r="AU58" s="106"/>
      <c r="AV58" s="3" t="b">
        <f t="shared" si="8"/>
        <v>1</v>
      </c>
    </row>
    <row r="59" spans="1:48">
      <c r="A59" s="83" t="str">
        <f>Pasākumi_kārtas!V59</f>
        <v>VARAM</v>
      </c>
      <c r="B59" s="83">
        <f>Pasākumi_kārtas!A59</f>
        <v>2</v>
      </c>
      <c r="C59" s="83" t="str">
        <f>Pasākumi_kārtas!B59</f>
        <v>2.2.</v>
      </c>
      <c r="D59" s="84" t="str">
        <f>Pasākumi_kārtas!C59</f>
        <v>Vides aizsardzība un attīstība</v>
      </c>
      <c r="E59" s="83" t="str">
        <f>Pasākumi_kārtas!E59</f>
        <v>2.2.2.</v>
      </c>
      <c r="F59" s="84" t="str">
        <f>Pasākumi_kārtas!F59</f>
        <v>“Pārejas uz aprites ekonomiku veicināšana”</v>
      </c>
      <c r="G59" s="282" t="str">
        <f>Pasākumi_kārtas!J59</f>
        <v>2.2.2.1.</v>
      </c>
      <c r="H59" s="103" t="str">
        <f>Pasākumi_kārtas!K59</f>
        <v>Atkritumu šķirošana, pārstrāde un reģenerācija</v>
      </c>
      <c r="I59" s="39">
        <f>Pasākumi_kārtas!M59</f>
        <v>1</v>
      </c>
      <c r="J59" s="39" t="str">
        <f>Pasākumi_kārtas!N59</f>
        <v>KF</v>
      </c>
      <c r="K59" s="104">
        <f>Pasākumi_kārtas!P59</f>
        <v>20000000</v>
      </c>
      <c r="L59" s="275">
        <v>67</v>
      </c>
      <c r="M59" s="104">
        <f>15600000-S59</f>
        <v>15600000</v>
      </c>
      <c r="N59" s="275">
        <v>69</v>
      </c>
      <c r="O59" s="104">
        <v>2800000</v>
      </c>
      <c r="P59" s="280">
        <v>72</v>
      </c>
      <c r="Q59" s="104">
        <v>1600000</v>
      </c>
      <c r="R59" s="274"/>
      <c r="S59" s="104"/>
      <c r="T59" s="274"/>
      <c r="U59" s="104"/>
      <c r="V59" s="39"/>
      <c r="W59" s="104"/>
      <c r="X59" s="3" t="b">
        <f t="shared" si="0"/>
        <v>1</v>
      </c>
      <c r="Y59" s="39">
        <v>1</v>
      </c>
      <c r="Z59" s="106">
        <f t="shared" si="16"/>
        <v>20000000</v>
      </c>
      <c r="AA59" s="39"/>
      <c r="AB59" s="106"/>
      <c r="AC59" s="39"/>
      <c r="AD59" s="106"/>
      <c r="AE59" s="39"/>
      <c r="AF59" s="106"/>
      <c r="AG59" s="3" t="b">
        <f t="shared" si="2"/>
        <v>1</v>
      </c>
      <c r="AH59" s="39">
        <v>33</v>
      </c>
      <c r="AI59" s="106">
        <f t="shared" si="12"/>
        <v>20000000</v>
      </c>
      <c r="AJ59" s="39"/>
      <c r="AK59" s="106"/>
      <c r="AL59" s="3" t="b">
        <f t="shared" si="13"/>
        <v>1</v>
      </c>
      <c r="AM59" s="39">
        <v>9</v>
      </c>
      <c r="AN59" s="106">
        <f t="shared" si="18"/>
        <v>20000000</v>
      </c>
      <c r="AO59" s="39"/>
      <c r="AP59" s="106"/>
      <c r="AQ59" s="3" t="b">
        <f t="shared" si="6"/>
        <v>1</v>
      </c>
      <c r="AR59" s="39">
        <v>3</v>
      </c>
      <c r="AS59" s="106">
        <f t="shared" si="7"/>
        <v>20000000</v>
      </c>
      <c r="AT59" s="106"/>
      <c r="AU59" s="106"/>
      <c r="AV59" s="3" t="b">
        <f t="shared" si="8"/>
        <v>1</v>
      </c>
    </row>
    <row r="60" spans="1:48">
      <c r="A60" s="83" t="str">
        <f>Pasākumi_kārtas!V60</f>
        <v>VARAM</v>
      </c>
      <c r="B60" s="83">
        <f>Pasākumi_kārtas!A60</f>
        <v>2</v>
      </c>
      <c r="C60" s="83" t="str">
        <f>Pasākumi_kārtas!B60</f>
        <v>2.2.</v>
      </c>
      <c r="D60" s="84" t="str">
        <f>Pasākumi_kārtas!C60</f>
        <v>Vides aizsardzība un attīstība</v>
      </c>
      <c r="E60" s="83" t="str">
        <f>Pasākumi_kārtas!E60</f>
        <v>2.2.2.</v>
      </c>
      <c r="F60" s="84" t="str">
        <f>Pasākumi_kārtas!F60</f>
        <v>“Pārejas uz aprites ekonomiku veicināšana”</v>
      </c>
      <c r="G60" s="282" t="str">
        <f>Pasākumi_kārtas!J60</f>
        <v>2.2.2.1.</v>
      </c>
      <c r="H60" s="103" t="str">
        <f>Pasākumi_kārtas!K60</f>
        <v>Atkritumu šķirošana, pārstrāde un reģenerācija</v>
      </c>
      <c r="I60" s="39">
        <f>Pasākumi_kārtas!M60</f>
        <v>2</v>
      </c>
      <c r="J60" s="39" t="str">
        <f>Pasākumi_kārtas!N60</f>
        <v>KF</v>
      </c>
      <c r="K60" s="104">
        <f>Pasākumi_kārtas!P60</f>
        <v>12114534</v>
      </c>
      <c r="L60" s="275">
        <v>67</v>
      </c>
      <c r="M60" s="104">
        <v>10903081</v>
      </c>
      <c r="N60" s="275">
        <v>69</v>
      </c>
      <c r="O60" s="104">
        <v>1211453</v>
      </c>
      <c r="P60" s="274"/>
      <c r="Q60" s="104"/>
      <c r="R60" s="274"/>
      <c r="S60" s="104"/>
      <c r="T60" s="274"/>
      <c r="U60" s="104"/>
      <c r="V60" s="39"/>
      <c r="W60" s="104"/>
      <c r="X60" s="3" t="b">
        <f t="shared" si="0"/>
        <v>1</v>
      </c>
      <c r="Y60" s="39">
        <v>1</v>
      </c>
      <c r="Z60" s="106">
        <f t="shared" si="16"/>
        <v>12114534</v>
      </c>
      <c r="AA60" s="39"/>
      <c r="AB60" s="106"/>
      <c r="AC60" s="39"/>
      <c r="AD60" s="106"/>
      <c r="AE60" s="39"/>
      <c r="AF60" s="106"/>
      <c r="AG60" s="3" t="b">
        <f t="shared" si="2"/>
        <v>1</v>
      </c>
      <c r="AH60" s="39">
        <v>33</v>
      </c>
      <c r="AI60" s="106">
        <f t="shared" si="12"/>
        <v>12114534</v>
      </c>
      <c r="AJ60" s="39"/>
      <c r="AK60" s="106"/>
      <c r="AL60" s="3" t="b">
        <f t="shared" si="13"/>
        <v>1</v>
      </c>
      <c r="AM60" s="39">
        <v>9</v>
      </c>
      <c r="AN60" s="106">
        <f t="shared" si="18"/>
        <v>12114534</v>
      </c>
      <c r="AO60" s="39"/>
      <c r="AP60" s="106"/>
      <c r="AQ60" s="3" t="b">
        <f t="shared" si="6"/>
        <v>1</v>
      </c>
      <c r="AR60" s="39">
        <v>3</v>
      </c>
      <c r="AS60" s="106">
        <f t="shared" si="7"/>
        <v>12114534</v>
      </c>
      <c r="AT60" s="106"/>
      <c r="AU60" s="106"/>
      <c r="AV60" s="3" t="b">
        <f t="shared" si="8"/>
        <v>1</v>
      </c>
    </row>
    <row r="61" spans="1:48">
      <c r="A61" s="83" t="str">
        <f>Pasākumi_kārtas!V61</f>
        <v>VARAM</v>
      </c>
      <c r="B61" s="83">
        <f>Pasākumi_kārtas!A61</f>
        <v>2</v>
      </c>
      <c r="C61" s="83" t="str">
        <f>Pasākumi_kārtas!B61</f>
        <v>2.2.</v>
      </c>
      <c r="D61" s="84" t="str">
        <f>Pasākumi_kārtas!C61</f>
        <v>Vides aizsardzība un attīstība</v>
      </c>
      <c r="E61" s="83" t="str">
        <f>Pasākumi_kārtas!E61</f>
        <v>2.2.2.</v>
      </c>
      <c r="F61" s="84" t="str">
        <f>Pasākumi_kārtas!F61</f>
        <v>“Pārejas uz aprites ekonomiku veicināšana”</v>
      </c>
      <c r="G61" s="282" t="str">
        <f>Pasākumi_kārtas!J61</f>
        <v>2.2.2.1.</v>
      </c>
      <c r="H61" s="103" t="str">
        <f>Pasākumi_kārtas!K61</f>
        <v>Atkritumu šķirošana, pārstrāde un reģenerācija</v>
      </c>
      <c r="I61" s="39">
        <f>Pasākumi_kārtas!M61</f>
        <v>3</v>
      </c>
      <c r="J61" s="39" t="str">
        <f>Pasākumi_kārtas!N61</f>
        <v>KF</v>
      </c>
      <c r="K61" s="104">
        <f>Pasākumi_kārtas!P61</f>
        <v>33175776</v>
      </c>
      <c r="L61" s="275">
        <v>67</v>
      </c>
      <c r="M61" s="104">
        <v>29858198</v>
      </c>
      <c r="N61" s="275">
        <v>69</v>
      </c>
      <c r="O61" s="104">
        <v>3317578</v>
      </c>
      <c r="P61" s="274"/>
      <c r="Q61" s="104"/>
      <c r="R61" s="274"/>
      <c r="S61" s="104"/>
      <c r="T61" s="274"/>
      <c r="U61" s="104"/>
      <c r="V61" s="39"/>
      <c r="W61" s="104"/>
      <c r="X61" s="3" t="b">
        <f t="shared" ref="X61:X122" si="19">K61=M61+O61+Q61+S61+U61+W61</f>
        <v>1</v>
      </c>
      <c r="Y61" s="39">
        <v>1</v>
      </c>
      <c r="Z61" s="106">
        <f t="shared" si="16"/>
        <v>33175776</v>
      </c>
      <c r="AA61" s="39"/>
      <c r="AB61" s="106"/>
      <c r="AC61" s="39"/>
      <c r="AD61" s="106"/>
      <c r="AE61" s="39"/>
      <c r="AF61" s="106"/>
      <c r="AG61" s="3" t="b">
        <f t="shared" ref="AG61:AG122" si="20">K61=Z61+AB61+AD61+AF61</f>
        <v>1</v>
      </c>
      <c r="AH61" s="39">
        <v>33</v>
      </c>
      <c r="AI61" s="106">
        <f t="shared" ref="AI61:AI64" si="21">K61</f>
        <v>33175776</v>
      </c>
      <c r="AJ61" s="39"/>
      <c r="AK61" s="106"/>
      <c r="AL61" s="3" t="b">
        <f t="shared" ref="AL61:AL89" si="22">K61=AI61+AK61</f>
        <v>1</v>
      </c>
      <c r="AM61" s="39">
        <v>9</v>
      </c>
      <c r="AN61" s="106">
        <f t="shared" si="18"/>
        <v>33175776</v>
      </c>
      <c r="AO61" s="39"/>
      <c r="AP61" s="106"/>
      <c r="AQ61" s="3" t="b">
        <f t="shared" ref="AQ61:AQ122" si="23">K61=AN61+AP61</f>
        <v>1</v>
      </c>
      <c r="AR61" s="39">
        <v>3</v>
      </c>
      <c r="AS61" s="106">
        <f t="shared" ref="AS61:AS122" si="24">K61</f>
        <v>33175776</v>
      </c>
      <c r="AT61" s="106"/>
      <c r="AU61" s="106"/>
      <c r="AV61" s="3" t="b">
        <f t="shared" ref="AV61:AV122" si="25">K61=AS61+AU61</f>
        <v>1</v>
      </c>
    </row>
    <row r="62" spans="1:48">
      <c r="A62" s="83" t="str">
        <f>Pasākumi_kārtas!V62</f>
        <v>VARAM</v>
      </c>
      <c r="B62" s="83">
        <f>Pasākumi_kārtas!A62</f>
        <v>2</v>
      </c>
      <c r="C62" s="83" t="str">
        <f>Pasākumi_kārtas!B62</f>
        <v>2.2.</v>
      </c>
      <c r="D62" s="84" t="str">
        <f>Pasākumi_kārtas!C62</f>
        <v>Vides aizsardzība un attīstība</v>
      </c>
      <c r="E62" s="83" t="str">
        <f>Pasākumi_kārtas!E62</f>
        <v>2.2.2.</v>
      </c>
      <c r="F62" s="84" t="str">
        <f>Pasākumi_kārtas!F62</f>
        <v>“Pārejas uz aprites ekonomiku veicināšana”</v>
      </c>
      <c r="G62" s="282" t="str">
        <f>Pasākumi_kārtas!J62</f>
        <v>2.2.2.2.</v>
      </c>
      <c r="H62" s="103" t="str">
        <f>Pasākumi_kārtas!K62</f>
        <v>Atkritumu dalītā vākšana</v>
      </c>
      <c r="I62" s="39">
        <f>Pasākumi_kārtas!M62</f>
        <v>1</v>
      </c>
      <c r="J62" s="39" t="str">
        <f>Pasākumi_kārtas!N62</f>
        <v>KF</v>
      </c>
      <c r="K62" s="104">
        <f>Pasākumi_kārtas!P62</f>
        <v>1598349</v>
      </c>
      <c r="L62" s="275">
        <v>67</v>
      </c>
      <c r="M62" s="104">
        <v>1438514</v>
      </c>
      <c r="N62" s="275">
        <v>69</v>
      </c>
      <c r="O62" s="104">
        <v>159835</v>
      </c>
      <c r="P62" s="274"/>
      <c r="Q62" s="104"/>
      <c r="R62" s="274"/>
      <c r="S62" s="104"/>
      <c r="T62" s="274"/>
      <c r="U62" s="104"/>
      <c r="V62" s="39"/>
      <c r="W62" s="104"/>
      <c r="X62" s="3" t="b">
        <f t="shared" si="19"/>
        <v>1</v>
      </c>
      <c r="Y62" s="39">
        <v>1</v>
      </c>
      <c r="Z62" s="106">
        <f t="shared" si="16"/>
        <v>1598349</v>
      </c>
      <c r="AA62" s="39"/>
      <c r="AB62" s="106"/>
      <c r="AC62" s="39"/>
      <c r="AD62" s="106"/>
      <c r="AE62" s="39"/>
      <c r="AF62" s="106"/>
      <c r="AG62" s="3" t="b">
        <f t="shared" si="20"/>
        <v>1</v>
      </c>
      <c r="AH62" s="39">
        <v>33</v>
      </c>
      <c r="AI62" s="106">
        <f t="shared" si="21"/>
        <v>1598349</v>
      </c>
      <c r="AJ62" s="39"/>
      <c r="AK62" s="106"/>
      <c r="AL62" s="3" t="b">
        <f t="shared" si="22"/>
        <v>1</v>
      </c>
      <c r="AM62" s="39">
        <v>9</v>
      </c>
      <c r="AN62" s="106">
        <f t="shared" si="18"/>
        <v>1598349</v>
      </c>
      <c r="AO62" s="39"/>
      <c r="AP62" s="106"/>
      <c r="AQ62" s="3" t="b">
        <f t="shared" si="23"/>
        <v>1</v>
      </c>
      <c r="AR62" s="39">
        <v>3</v>
      </c>
      <c r="AS62" s="106">
        <f t="shared" si="24"/>
        <v>1598349</v>
      </c>
      <c r="AT62" s="106"/>
      <c r="AU62" s="106"/>
      <c r="AV62" s="3" t="b">
        <f t="shared" si="25"/>
        <v>1</v>
      </c>
    </row>
    <row r="63" spans="1:48">
      <c r="A63" s="83" t="str">
        <f>Pasākumi_kārtas!V63</f>
        <v>VARAM</v>
      </c>
      <c r="B63" s="83">
        <f>Pasākumi_kārtas!A63</f>
        <v>2</v>
      </c>
      <c r="C63" s="83" t="str">
        <f>Pasākumi_kārtas!B63</f>
        <v>2.2.</v>
      </c>
      <c r="D63" s="84" t="str">
        <f>Pasākumi_kārtas!C63</f>
        <v>Vides aizsardzība un attīstība</v>
      </c>
      <c r="E63" s="83" t="str">
        <f>Pasākumi_kārtas!E63</f>
        <v>2.2.2.</v>
      </c>
      <c r="F63" s="84" t="str">
        <f>Pasākumi_kārtas!F63</f>
        <v>“Pārejas uz aprites ekonomiku veicināšana”</v>
      </c>
      <c r="G63" s="282" t="str">
        <f>Pasākumi_kārtas!J63</f>
        <v>2.2.2.2.</v>
      </c>
      <c r="H63" s="103" t="str">
        <f>Pasākumi_kārtas!K63</f>
        <v>Atkritumu dalītā vākšana</v>
      </c>
      <c r="I63" s="39">
        <f>Pasākumi_kārtas!M63</f>
        <v>2</v>
      </c>
      <c r="J63" s="39" t="str">
        <f>Pasākumi_kārtas!N63</f>
        <v>KF</v>
      </c>
      <c r="K63" s="104">
        <f>Pasākumi_kārtas!P63</f>
        <v>3057970</v>
      </c>
      <c r="L63" s="275">
        <v>67</v>
      </c>
      <c r="M63" s="104">
        <f>K63</f>
        <v>3057970</v>
      </c>
      <c r="N63" s="274"/>
      <c r="O63" s="104"/>
      <c r="P63" s="274"/>
      <c r="Q63" s="104"/>
      <c r="R63" s="274"/>
      <c r="S63" s="104"/>
      <c r="T63" s="274"/>
      <c r="U63" s="104"/>
      <c r="V63" s="39"/>
      <c r="W63" s="104"/>
      <c r="X63" s="3" t="b">
        <f t="shared" si="19"/>
        <v>1</v>
      </c>
      <c r="Y63" s="39">
        <v>1</v>
      </c>
      <c r="Z63" s="106">
        <f t="shared" si="16"/>
        <v>3057970</v>
      </c>
      <c r="AA63" s="39"/>
      <c r="AB63" s="106"/>
      <c r="AC63" s="39"/>
      <c r="AD63" s="106"/>
      <c r="AE63" s="39"/>
      <c r="AF63" s="106"/>
      <c r="AG63" s="3" t="b">
        <f t="shared" si="20"/>
        <v>1</v>
      </c>
      <c r="AH63" s="39">
        <v>33</v>
      </c>
      <c r="AI63" s="106">
        <f t="shared" si="21"/>
        <v>3057970</v>
      </c>
      <c r="AJ63" s="39"/>
      <c r="AK63" s="106"/>
      <c r="AL63" s="3" t="b">
        <f t="shared" si="22"/>
        <v>1</v>
      </c>
      <c r="AM63" s="39">
        <v>9</v>
      </c>
      <c r="AN63" s="106">
        <f t="shared" si="18"/>
        <v>3057970</v>
      </c>
      <c r="AO63" s="39"/>
      <c r="AP63" s="106"/>
      <c r="AQ63" s="3" t="b">
        <f t="shared" si="23"/>
        <v>1</v>
      </c>
      <c r="AR63" s="39">
        <v>3</v>
      </c>
      <c r="AS63" s="106">
        <f t="shared" si="24"/>
        <v>3057970</v>
      </c>
      <c r="AT63" s="106"/>
      <c r="AU63" s="106"/>
      <c r="AV63" s="3" t="b">
        <f t="shared" si="25"/>
        <v>1</v>
      </c>
    </row>
    <row r="64" spans="1:48">
      <c r="A64" s="83" t="str">
        <f>Pasākumi_kārtas!V64</f>
        <v>VARAM</v>
      </c>
      <c r="B64" s="83">
        <f>Pasākumi_kārtas!A64</f>
        <v>2</v>
      </c>
      <c r="C64" s="83" t="str">
        <f>Pasākumi_kārtas!B64</f>
        <v>2.2.</v>
      </c>
      <c r="D64" s="84" t="str">
        <f>Pasākumi_kārtas!C64</f>
        <v>Vides aizsardzība un attīstība</v>
      </c>
      <c r="E64" s="83" t="str">
        <f>Pasākumi_kārtas!E64</f>
        <v>2.2.3.</v>
      </c>
      <c r="F64" s="84" t="str">
        <f>Pasākumi_kārtas!F64</f>
        <v>“Uzlabot dabas aizsardzību un bioloģisko daudzveidību, “zaļo” infrastruktūru, it īpaši pilsētvidē, un samazināt piesārņojumu”</v>
      </c>
      <c r="G64" s="282" t="str">
        <f>Pasākumi_kārtas!J64</f>
        <v>2.2.3.2.</v>
      </c>
      <c r="H64" s="103" t="str">
        <f>Pasākumi_kārtas!K64</f>
        <v>Vides izglītību veicinoši pasākumi sabiedrības informētībai un prasmju attīstībai</v>
      </c>
      <c r="I64" s="39" t="str">
        <f>Pasākumi_kārtas!M64</f>
        <v>_</v>
      </c>
      <c r="J64" s="39" t="str">
        <f>Pasākumi_kārtas!N64</f>
        <v>ERAF</v>
      </c>
      <c r="K64" s="104">
        <f>Pasākumi_kārtas!P64</f>
        <v>12428625</v>
      </c>
      <c r="L64" s="275">
        <v>79</v>
      </c>
      <c r="M64" s="284">
        <v>8781562</v>
      </c>
      <c r="N64" s="280">
        <v>60</v>
      </c>
      <c r="O64" s="277">
        <v>647063</v>
      </c>
      <c r="P64" s="275">
        <v>78</v>
      </c>
      <c r="Q64" s="104">
        <v>3000000</v>
      </c>
      <c r="R64" s="39"/>
      <c r="S64" s="104"/>
      <c r="T64" s="39"/>
      <c r="U64" s="104"/>
      <c r="V64" s="39"/>
      <c r="W64" s="104"/>
      <c r="X64" s="3" t="b">
        <f t="shared" si="19"/>
        <v>1</v>
      </c>
      <c r="Y64" s="39">
        <v>1</v>
      </c>
      <c r="Z64" s="106">
        <f t="shared" ref="Z64:Z93" si="26">K64</f>
        <v>12428625</v>
      </c>
      <c r="AA64" s="39"/>
      <c r="AB64" s="106"/>
      <c r="AC64" s="39"/>
      <c r="AD64" s="106"/>
      <c r="AE64" s="39"/>
      <c r="AF64" s="106"/>
      <c r="AG64" s="3" t="b">
        <f t="shared" si="20"/>
        <v>1</v>
      </c>
      <c r="AH64" s="39">
        <v>33</v>
      </c>
      <c r="AI64" s="106">
        <f t="shared" si="21"/>
        <v>12428625</v>
      </c>
      <c r="AJ64" s="39"/>
      <c r="AK64" s="106"/>
      <c r="AL64" s="3" t="b">
        <f t="shared" si="22"/>
        <v>1</v>
      </c>
      <c r="AM64" s="39">
        <v>9</v>
      </c>
      <c r="AN64" s="106">
        <f t="shared" si="18"/>
        <v>12428625</v>
      </c>
      <c r="AO64" s="39"/>
      <c r="AP64" s="106"/>
      <c r="AQ64" s="3" t="b">
        <f t="shared" si="23"/>
        <v>1</v>
      </c>
      <c r="AR64" s="39">
        <v>3</v>
      </c>
      <c r="AS64" s="106">
        <f t="shared" si="24"/>
        <v>12428625</v>
      </c>
      <c r="AT64" s="106"/>
      <c r="AU64" s="106"/>
      <c r="AV64" s="3" t="b">
        <f t="shared" si="25"/>
        <v>1</v>
      </c>
    </row>
    <row r="65" spans="1:48">
      <c r="A65" s="83" t="str">
        <f>Pasākumi_kārtas!V65</f>
        <v>VARAM</v>
      </c>
      <c r="B65" s="83">
        <f>Pasākumi_kārtas!A65</f>
        <v>2</v>
      </c>
      <c r="C65" s="83" t="str">
        <f>Pasākumi_kārtas!B65</f>
        <v>2.2.</v>
      </c>
      <c r="D65" s="84" t="str">
        <f>Pasākumi_kārtas!C65</f>
        <v>Vides aizsardzība un attīstība</v>
      </c>
      <c r="E65" s="83" t="str">
        <f>Pasākumi_kārtas!E65</f>
        <v>2.2.3.</v>
      </c>
      <c r="F65" s="84" t="str">
        <f>Pasākumi_kārtas!F65</f>
        <v>“Uzlabot dabas aizsardzību un bioloģisko daudzveidību, “zaļo” infrastruktūru, it īpaši pilsētvidē, un samazināt piesārņojumu”</v>
      </c>
      <c r="G65" s="282" t="str">
        <f>Pasākumi_kārtas!J65</f>
        <v>2.2.3.3.</v>
      </c>
      <c r="H65" s="103" t="str">
        <f>Pasākumi_kārtas!K65</f>
        <v>Pasākumi bioloģiskās daudzveidības veicināšanai un saglabāšanai</v>
      </c>
      <c r="I65" s="39">
        <f>Pasākumi_kārtas!M65</f>
        <v>1</v>
      </c>
      <c r="J65" s="39" t="str">
        <f>Pasākumi_kārtas!N65</f>
        <v>ERAF</v>
      </c>
      <c r="K65" s="104">
        <f>Pasākumi_kārtas!P65</f>
        <v>2500000</v>
      </c>
      <c r="L65" s="275">
        <v>79</v>
      </c>
      <c r="M65" s="277">
        <f>K65</f>
        <v>2500000</v>
      </c>
      <c r="N65" s="274"/>
      <c r="O65" s="104"/>
      <c r="P65" s="39"/>
      <c r="Q65" s="104"/>
      <c r="R65" s="39"/>
      <c r="S65" s="104"/>
      <c r="T65" s="39"/>
      <c r="U65" s="104"/>
      <c r="V65" s="39"/>
      <c r="W65" s="104"/>
      <c r="X65" s="3" t="b">
        <f t="shared" si="19"/>
        <v>1</v>
      </c>
      <c r="Y65" s="39">
        <v>1</v>
      </c>
      <c r="Z65" s="106">
        <f t="shared" si="26"/>
        <v>2500000</v>
      </c>
      <c r="AA65" s="39"/>
      <c r="AB65" s="106"/>
      <c r="AC65" s="39"/>
      <c r="AD65" s="106"/>
      <c r="AE65" s="39"/>
      <c r="AF65" s="106"/>
      <c r="AG65" s="3" t="b">
        <f t="shared" si="20"/>
        <v>1</v>
      </c>
      <c r="AH65" s="39">
        <v>33</v>
      </c>
      <c r="AI65" s="106">
        <f>K65-AK65</f>
        <v>2500000</v>
      </c>
      <c r="AJ65" s="39"/>
      <c r="AK65" s="106"/>
      <c r="AL65" s="3" t="b">
        <f t="shared" si="22"/>
        <v>1</v>
      </c>
      <c r="AM65" s="39">
        <v>9</v>
      </c>
      <c r="AN65" s="106">
        <f t="shared" si="18"/>
        <v>2500000</v>
      </c>
      <c r="AO65" s="39"/>
      <c r="AP65" s="106"/>
      <c r="AQ65" s="3" t="b">
        <f t="shared" si="23"/>
        <v>1</v>
      </c>
      <c r="AR65" s="39">
        <v>3</v>
      </c>
      <c r="AS65" s="106">
        <f t="shared" si="24"/>
        <v>2500000</v>
      </c>
      <c r="AT65" s="106"/>
      <c r="AU65" s="106"/>
      <c r="AV65" s="3" t="b">
        <f t="shared" si="25"/>
        <v>1</v>
      </c>
    </row>
    <row r="66" spans="1:48">
      <c r="A66" s="83" t="str">
        <f>Pasākumi_kārtas!V66</f>
        <v>VARAM</v>
      </c>
      <c r="B66" s="83">
        <f>Pasākumi_kārtas!A66</f>
        <v>2</v>
      </c>
      <c r="C66" s="83" t="str">
        <f>Pasākumi_kārtas!B66</f>
        <v>2.2.</v>
      </c>
      <c r="D66" s="84" t="str">
        <f>Pasākumi_kārtas!C66</f>
        <v>Vides aizsardzība un attīstība</v>
      </c>
      <c r="E66" s="83" t="str">
        <f>Pasākumi_kārtas!E66</f>
        <v>2.2.3.</v>
      </c>
      <c r="F66" s="84" t="str">
        <f>Pasākumi_kārtas!F66</f>
        <v>“Uzlabot dabas aizsardzību un bioloģisko daudzveidību, “zaļo” infrastruktūru, it īpaši pilsētvidē, un samazināt piesārņojumu”</v>
      </c>
      <c r="G66" s="282" t="str">
        <f>Pasākumi_kārtas!J66</f>
        <v>2.2.3.3.</v>
      </c>
      <c r="H66" s="103" t="str">
        <f>Pasākumi_kārtas!K66</f>
        <v>Pasākumi bioloģiskās daudzveidības veicināšanai un saglabāšanai</v>
      </c>
      <c r="I66" s="39">
        <f>Pasākumi_kārtas!M66</f>
        <v>2</v>
      </c>
      <c r="J66" s="39" t="str">
        <f>Pasākumi_kārtas!N66</f>
        <v>ERAF</v>
      </c>
      <c r="K66" s="104">
        <f>Pasākumi_kārtas!P66</f>
        <v>1694262</v>
      </c>
      <c r="L66" s="275">
        <v>79</v>
      </c>
      <c r="M66" s="277">
        <f>K66</f>
        <v>1694262</v>
      </c>
      <c r="N66" s="274"/>
      <c r="O66" s="104"/>
      <c r="P66" s="39"/>
      <c r="Q66" s="104"/>
      <c r="R66" s="39"/>
      <c r="S66" s="104"/>
      <c r="T66" s="39"/>
      <c r="U66" s="104"/>
      <c r="V66" s="39"/>
      <c r="W66" s="104"/>
      <c r="X66" s="3" t="b">
        <f t="shared" si="19"/>
        <v>1</v>
      </c>
      <c r="Y66" s="39">
        <v>1</v>
      </c>
      <c r="Z66" s="106">
        <f t="shared" si="26"/>
        <v>1694262</v>
      </c>
      <c r="AA66" s="39"/>
      <c r="AB66" s="106"/>
      <c r="AC66" s="39"/>
      <c r="AD66" s="106"/>
      <c r="AE66" s="39"/>
      <c r="AF66" s="106"/>
      <c r="AG66" s="3" t="b">
        <f t="shared" si="20"/>
        <v>1</v>
      </c>
      <c r="AH66" s="39">
        <v>33</v>
      </c>
      <c r="AI66" s="106">
        <f>K66-AK66</f>
        <v>1694262</v>
      </c>
      <c r="AJ66" s="39"/>
      <c r="AK66" s="106"/>
      <c r="AL66" s="3" t="b">
        <f t="shared" si="22"/>
        <v>1</v>
      </c>
      <c r="AM66" s="39">
        <v>9</v>
      </c>
      <c r="AN66" s="106">
        <f t="shared" si="18"/>
        <v>1694262</v>
      </c>
      <c r="AO66" s="39"/>
      <c r="AP66" s="106"/>
      <c r="AQ66" s="3" t="b">
        <f t="shared" si="23"/>
        <v>1</v>
      </c>
      <c r="AR66" s="39">
        <v>3</v>
      </c>
      <c r="AS66" s="106">
        <f t="shared" si="24"/>
        <v>1694262</v>
      </c>
      <c r="AT66" s="106"/>
      <c r="AU66" s="106"/>
      <c r="AV66" s="3" t="b">
        <f t="shared" si="25"/>
        <v>1</v>
      </c>
    </row>
    <row r="67" spans="1:48">
      <c r="A67" s="83" t="str">
        <f>Pasākumi_kārtas!V67</f>
        <v>VARAM</v>
      </c>
      <c r="B67" s="83">
        <f>Pasākumi_kārtas!A67</f>
        <v>2</v>
      </c>
      <c r="C67" s="83" t="str">
        <f>Pasākumi_kārtas!B67</f>
        <v>2.2.</v>
      </c>
      <c r="D67" s="84" t="str">
        <f>Pasākumi_kārtas!C67</f>
        <v>Vides aizsardzība un attīstība</v>
      </c>
      <c r="E67" s="83" t="str">
        <f>Pasākumi_kārtas!E67</f>
        <v>2.2.3.</v>
      </c>
      <c r="F67" s="84" t="str">
        <f>Pasākumi_kārtas!F67</f>
        <v>“Uzlabot dabas aizsardzību un bioloģisko daudzveidību, “zaļo” infrastruktūru, it īpaši pilsētvidē, un samazināt piesārņojumu”</v>
      </c>
      <c r="G67" s="282" t="str">
        <f>Pasākumi_kārtas!J67</f>
        <v>2.2.3.3.</v>
      </c>
      <c r="H67" s="103" t="str">
        <f>Pasākumi_kārtas!K67</f>
        <v>Pasākumi bioloģiskās daudzveidības veicināšanai un saglabāšanai</v>
      </c>
      <c r="I67" s="39">
        <f>Pasākumi_kārtas!M67</f>
        <v>3</v>
      </c>
      <c r="J67" s="39" t="str">
        <f>Pasākumi_kārtas!N67</f>
        <v>ERAF</v>
      </c>
      <c r="K67" s="104">
        <f>Pasākumi_kārtas!P67</f>
        <v>14000000</v>
      </c>
      <c r="L67" s="275">
        <v>78</v>
      </c>
      <c r="M67" s="277">
        <f>K67</f>
        <v>14000000</v>
      </c>
      <c r="N67" s="274"/>
      <c r="O67" s="104"/>
      <c r="P67" s="39"/>
      <c r="Q67" s="104"/>
      <c r="R67" s="39"/>
      <c r="S67" s="104"/>
      <c r="T67" s="39"/>
      <c r="U67" s="104"/>
      <c r="V67" s="39"/>
      <c r="W67" s="104"/>
      <c r="X67" s="3" t="b">
        <f t="shared" si="19"/>
        <v>1</v>
      </c>
      <c r="Y67" s="39">
        <v>1</v>
      </c>
      <c r="Z67" s="106">
        <f t="shared" si="26"/>
        <v>14000000</v>
      </c>
      <c r="AA67" s="39"/>
      <c r="AB67" s="106"/>
      <c r="AC67" s="39"/>
      <c r="AD67" s="106"/>
      <c r="AE67" s="39"/>
      <c r="AF67" s="106"/>
      <c r="AG67" s="3" t="b">
        <f t="shared" si="20"/>
        <v>1</v>
      </c>
      <c r="AH67" s="39">
        <v>33</v>
      </c>
      <c r="AI67" s="106">
        <f>K67-AK67</f>
        <v>14000000</v>
      </c>
      <c r="AJ67" s="39"/>
      <c r="AK67" s="106"/>
      <c r="AL67" s="3" t="b">
        <f t="shared" si="22"/>
        <v>1</v>
      </c>
      <c r="AM67" s="39">
        <v>9</v>
      </c>
      <c r="AN67" s="106">
        <f t="shared" si="18"/>
        <v>14000000</v>
      </c>
      <c r="AO67" s="39"/>
      <c r="AP67" s="106"/>
      <c r="AQ67" s="3" t="b">
        <f t="shared" si="23"/>
        <v>1</v>
      </c>
      <c r="AR67" s="39">
        <v>3</v>
      </c>
      <c r="AS67" s="106">
        <f t="shared" si="24"/>
        <v>14000000</v>
      </c>
      <c r="AT67" s="106"/>
      <c r="AU67" s="106"/>
      <c r="AV67" s="3" t="b">
        <f t="shared" si="25"/>
        <v>1</v>
      </c>
    </row>
    <row r="68" spans="1:48">
      <c r="A68" s="83" t="str">
        <f>Pasākumi_kārtas!V68</f>
        <v>VARAM</v>
      </c>
      <c r="B68" s="83">
        <f>Pasākumi_kārtas!A68</f>
        <v>2</v>
      </c>
      <c r="C68" s="83" t="str">
        <f>Pasākumi_kārtas!B68</f>
        <v>2.2.</v>
      </c>
      <c r="D68" s="84" t="str">
        <f>Pasākumi_kārtas!C68</f>
        <v>Vides aizsardzība un attīstība</v>
      </c>
      <c r="E68" s="83" t="str">
        <f>Pasākumi_kārtas!E68</f>
        <v>2.2.3.</v>
      </c>
      <c r="F68" s="84" t="str">
        <f>Pasākumi_kārtas!F68</f>
        <v>“Uzlabot dabas aizsardzību un bioloģisko daudzveidību, “zaļo” infrastruktūru, it īpaši pilsētvidē, un samazināt piesārņojumu”</v>
      </c>
      <c r="G68" s="282" t="str">
        <f>Pasākumi_kārtas!J68</f>
        <v>2.2.3.3.</v>
      </c>
      <c r="H68" s="103" t="str">
        <f>Pasākumi_kārtas!K68</f>
        <v>Pasākumi bioloģiskās daudzveidības veicināšanai un saglabāšanai</v>
      </c>
      <c r="I68" s="39">
        <f>Pasākumi_kārtas!M68</f>
        <v>4</v>
      </c>
      <c r="J68" s="39" t="str">
        <f>Pasākumi_kārtas!N68</f>
        <v>ERAF</v>
      </c>
      <c r="K68" s="104">
        <f>Pasākumi_kārtas!P68</f>
        <v>9083238</v>
      </c>
      <c r="L68" s="275">
        <v>78</v>
      </c>
      <c r="M68" s="277">
        <v>8277500</v>
      </c>
      <c r="N68" s="275">
        <v>79</v>
      </c>
      <c r="O68" s="131">
        <v>805738</v>
      </c>
      <c r="P68" s="39"/>
      <c r="Q68" s="104"/>
      <c r="R68" s="39"/>
      <c r="S68" s="104"/>
      <c r="T68" s="39"/>
      <c r="U68" s="104"/>
      <c r="V68" s="39"/>
      <c r="W68" s="104"/>
      <c r="X68" s="3" t="b">
        <f t="shared" si="19"/>
        <v>1</v>
      </c>
      <c r="Y68" s="39">
        <v>1</v>
      </c>
      <c r="Z68" s="106">
        <f t="shared" si="26"/>
        <v>9083238</v>
      </c>
      <c r="AA68" s="39"/>
      <c r="AB68" s="106"/>
      <c r="AC68" s="39"/>
      <c r="AD68" s="106"/>
      <c r="AE68" s="39"/>
      <c r="AF68" s="106"/>
      <c r="AG68" s="3" t="b">
        <f t="shared" si="20"/>
        <v>1</v>
      </c>
      <c r="AH68" s="39">
        <v>33</v>
      </c>
      <c r="AI68" s="106">
        <f>K68-AK68</f>
        <v>9083238</v>
      </c>
      <c r="AJ68" s="39"/>
      <c r="AK68" s="106"/>
      <c r="AL68" s="3" t="b">
        <f t="shared" si="22"/>
        <v>1</v>
      </c>
      <c r="AM68" s="39">
        <v>9</v>
      </c>
      <c r="AN68" s="106">
        <f t="shared" si="18"/>
        <v>9083238</v>
      </c>
      <c r="AO68" s="39"/>
      <c r="AP68" s="106"/>
      <c r="AQ68" s="3" t="b">
        <f t="shared" si="23"/>
        <v>1</v>
      </c>
      <c r="AR68" s="39">
        <v>3</v>
      </c>
      <c r="AS68" s="106">
        <f t="shared" si="24"/>
        <v>9083238</v>
      </c>
      <c r="AT68" s="106"/>
      <c r="AU68" s="106"/>
      <c r="AV68" s="3" t="b">
        <f t="shared" si="25"/>
        <v>1</v>
      </c>
    </row>
    <row r="69" spans="1:48">
      <c r="A69" s="83" t="str">
        <f>Pasākumi_kārtas!V69</f>
        <v>VARAM</v>
      </c>
      <c r="B69" s="83">
        <f>Pasākumi_kārtas!A69</f>
        <v>2</v>
      </c>
      <c r="C69" s="83" t="str">
        <f>Pasākumi_kārtas!B69</f>
        <v>2.2.</v>
      </c>
      <c r="D69" s="84" t="str">
        <f>Pasākumi_kārtas!C69</f>
        <v>Vides aizsardzība un attīstība</v>
      </c>
      <c r="E69" s="83" t="str">
        <f>Pasākumi_kārtas!E69</f>
        <v>2.2.3.</v>
      </c>
      <c r="F69" s="84" t="str">
        <f>Pasākumi_kārtas!F69</f>
        <v>“Uzlabot dabas aizsardzību un bioloģisko daudzveidību, “zaļo” infrastruktūru, it īpaši pilsētvidē, un samazināt piesārņojumu”</v>
      </c>
      <c r="G69" s="282" t="str">
        <f>Pasākumi_kārtas!J69</f>
        <v>2.2.3.4.</v>
      </c>
      <c r="H69" s="103" t="str">
        <f>Pasākumi_kārtas!K69</f>
        <v>Vides monitoringa attīstība harmonizētai vides un klimata datu informācijas nodrošināšanai</v>
      </c>
      <c r="I69" s="39">
        <f>Pasākumi_kārtas!M69</f>
        <v>1</v>
      </c>
      <c r="J69" s="39" t="str">
        <f>Pasākumi_kārtas!N69</f>
        <v>ERAF</v>
      </c>
      <c r="K69" s="104">
        <f>Pasākumi_kārtas!P69</f>
        <v>9243750</v>
      </c>
      <c r="L69" s="280">
        <v>59</v>
      </c>
      <c r="M69" s="277">
        <v>1428000</v>
      </c>
      <c r="N69" s="280">
        <v>60</v>
      </c>
      <c r="O69" s="277">
        <v>4692000</v>
      </c>
      <c r="P69" s="274">
        <v>61</v>
      </c>
      <c r="Q69" s="104">
        <v>353514</v>
      </c>
      <c r="R69" s="275">
        <v>77</v>
      </c>
      <c r="S69" s="104">
        <v>2770236</v>
      </c>
      <c r="T69" s="39"/>
      <c r="U69" s="104"/>
      <c r="V69" s="39"/>
      <c r="W69" s="104"/>
      <c r="X69" s="3" t="b">
        <f t="shared" si="19"/>
        <v>1</v>
      </c>
      <c r="Y69" s="39">
        <v>1</v>
      </c>
      <c r="Z69" s="106">
        <f t="shared" si="26"/>
        <v>9243750</v>
      </c>
      <c r="AA69" s="39"/>
      <c r="AB69" s="106"/>
      <c r="AC69" s="39"/>
      <c r="AD69" s="106"/>
      <c r="AE69" s="39"/>
      <c r="AF69" s="106"/>
      <c r="AG69" s="3" t="b">
        <f t="shared" si="20"/>
        <v>1</v>
      </c>
      <c r="AH69" s="39">
        <v>33</v>
      </c>
      <c r="AI69" s="106">
        <f t="shared" ref="AI69:AI103" si="27">K69</f>
        <v>9243750</v>
      </c>
      <c r="AJ69" s="39"/>
      <c r="AK69" s="106"/>
      <c r="AL69" s="3" t="b">
        <f t="shared" si="22"/>
        <v>1</v>
      </c>
      <c r="AM69" s="39">
        <v>9</v>
      </c>
      <c r="AN69" s="106">
        <f t="shared" si="18"/>
        <v>9243750</v>
      </c>
      <c r="AO69" s="39"/>
      <c r="AP69" s="106"/>
      <c r="AQ69" s="3" t="b">
        <f t="shared" si="23"/>
        <v>1</v>
      </c>
      <c r="AR69" s="39">
        <v>3</v>
      </c>
      <c r="AS69" s="106">
        <f t="shared" si="24"/>
        <v>9243750</v>
      </c>
      <c r="AT69" s="106"/>
      <c r="AU69" s="106"/>
      <c r="AV69" s="3" t="b">
        <f t="shared" si="25"/>
        <v>1</v>
      </c>
    </row>
    <row r="70" spans="1:48">
      <c r="A70" s="83" t="str">
        <f>Pasākumi_kārtas!V70</f>
        <v>VARAM</v>
      </c>
      <c r="B70" s="83">
        <f>Pasākumi_kārtas!A70</f>
        <v>2</v>
      </c>
      <c r="C70" s="83" t="str">
        <f>Pasākumi_kārtas!B70</f>
        <v>2.2.</v>
      </c>
      <c r="D70" s="84" t="str">
        <f>Pasākumi_kārtas!C70</f>
        <v>Vides aizsardzība un attīstība</v>
      </c>
      <c r="E70" s="83" t="str">
        <f>Pasākumi_kārtas!E70</f>
        <v>2.2.3.</v>
      </c>
      <c r="F70" s="84" t="str">
        <f>Pasākumi_kārtas!F70</f>
        <v>“Uzlabot dabas aizsardzību un bioloģisko daudzveidību, “zaļo” infrastruktūru, it īpaši pilsētvidē, un samazināt piesārņojumu”</v>
      </c>
      <c r="G70" s="282" t="str">
        <f>Pasākumi_kārtas!J70</f>
        <v>2.2.3.5.</v>
      </c>
      <c r="H70" s="103" t="str">
        <f>Pasākumi_kārtas!K70</f>
        <v>Gaisa piesārņojuma samazināšanas pasākumi pašvaldībās</v>
      </c>
      <c r="I70" s="39">
        <f>Pasākumi_kārtas!M70</f>
        <v>1</v>
      </c>
      <c r="J70" s="39" t="str">
        <f>Pasākumi_kārtas!N70</f>
        <v>ERAF</v>
      </c>
      <c r="K70" s="104">
        <f>Pasākumi_kārtas!P70</f>
        <v>4225717</v>
      </c>
      <c r="L70" s="275">
        <v>77</v>
      </c>
      <c r="M70" s="104">
        <f t="shared" ref="M70:M76" si="28">K70</f>
        <v>4225717</v>
      </c>
      <c r="N70" s="39"/>
      <c r="O70" s="104"/>
      <c r="P70" s="39"/>
      <c r="Q70" s="104"/>
      <c r="R70" s="39"/>
      <c r="S70" s="104"/>
      <c r="T70" s="39"/>
      <c r="U70" s="104"/>
      <c r="V70" s="39"/>
      <c r="W70" s="104"/>
      <c r="X70" s="3" t="b">
        <f t="shared" si="19"/>
        <v>1</v>
      </c>
      <c r="Y70" s="39">
        <v>1</v>
      </c>
      <c r="Z70" s="106">
        <f t="shared" si="26"/>
        <v>4225717</v>
      </c>
      <c r="AA70" s="39"/>
      <c r="AB70" s="106"/>
      <c r="AC70" s="39"/>
      <c r="AD70" s="106"/>
      <c r="AE70" s="39"/>
      <c r="AF70" s="106"/>
      <c r="AG70" s="3" t="b">
        <f t="shared" si="20"/>
        <v>1</v>
      </c>
      <c r="AH70" s="39">
        <v>33</v>
      </c>
      <c r="AI70" s="106">
        <f t="shared" si="27"/>
        <v>4225717</v>
      </c>
      <c r="AJ70" s="39"/>
      <c r="AK70" s="106"/>
      <c r="AL70" s="3" t="b">
        <f t="shared" si="22"/>
        <v>1</v>
      </c>
      <c r="AM70" s="39">
        <v>9</v>
      </c>
      <c r="AN70" s="106">
        <f t="shared" si="18"/>
        <v>4225717</v>
      </c>
      <c r="AO70" s="39"/>
      <c r="AP70" s="106"/>
      <c r="AQ70" s="3" t="b">
        <f t="shared" si="23"/>
        <v>1</v>
      </c>
      <c r="AR70" s="39">
        <v>3</v>
      </c>
      <c r="AS70" s="106">
        <f t="shared" si="24"/>
        <v>4225717</v>
      </c>
      <c r="AT70" s="106"/>
      <c r="AU70" s="106"/>
      <c r="AV70" s="3" t="b">
        <f t="shared" si="25"/>
        <v>1</v>
      </c>
    </row>
    <row r="71" spans="1:48">
      <c r="A71" s="83" t="str">
        <f>Pasākumi_kārtas!V71</f>
        <v>VARAM</v>
      </c>
      <c r="B71" s="83">
        <f>Pasākumi_kārtas!A71</f>
        <v>2</v>
      </c>
      <c r="C71" s="83" t="str">
        <f>Pasākumi_kārtas!B71</f>
        <v>2.2.</v>
      </c>
      <c r="D71" s="84" t="str">
        <f>Pasākumi_kārtas!C71</f>
        <v>Vides aizsardzība un attīstība</v>
      </c>
      <c r="E71" s="83" t="str">
        <f>Pasākumi_kārtas!E71</f>
        <v>2.2.3.</v>
      </c>
      <c r="F71" s="84" t="str">
        <f>Pasākumi_kārtas!F71</f>
        <v>“Uzlabot dabas aizsardzību un bioloģisko daudzveidību, “zaļo” infrastruktūru, it īpaši pilsētvidē, un samazināt piesārņojumu”</v>
      </c>
      <c r="G71" s="282" t="str">
        <f>Pasākumi_kārtas!J71</f>
        <v>2.2.3.5.</v>
      </c>
      <c r="H71" s="103" t="str">
        <f>Pasākumi_kārtas!K71</f>
        <v>Gaisa piesārņojuma samazināšanas pasākumi pašvaldībās</v>
      </c>
      <c r="I71" s="39">
        <f>Pasākumi_kārtas!M71</f>
        <v>2</v>
      </c>
      <c r="J71" s="39" t="str">
        <f>Pasākumi_kārtas!N71</f>
        <v>ERAF</v>
      </c>
      <c r="K71" s="104">
        <f>Pasākumi_kārtas!P71</f>
        <v>845143</v>
      </c>
      <c r="L71" s="275">
        <v>77</v>
      </c>
      <c r="M71" s="104">
        <f t="shared" si="28"/>
        <v>845143</v>
      </c>
      <c r="N71" s="39"/>
      <c r="O71" s="104"/>
      <c r="P71" s="39"/>
      <c r="Q71" s="104"/>
      <c r="R71" s="39"/>
      <c r="S71" s="104"/>
      <c r="T71" s="39"/>
      <c r="U71" s="104"/>
      <c r="V71" s="39"/>
      <c r="W71" s="104"/>
      <c r="X71" s="3" t="b">
        <f t="shared" si="19"/>
        <v>1</v>
      </c>
      <c r="Y71" s="39">
        <v>1</v>
      </c>
      <c r="Z71" s="106">
        <f t="shared" si="26"/>
        <v>845143</v>
      </c>
      <c r="AA71" s="39"/>
      <c r="AB71" s="106"/>
      <c r="AC71" s="39"/>
      <c r="AD71" s="106"/>
      <c r="AE71" s="39"/>
      <c r="AF71" s="106"/>
      <c r="AG71" s="3" t="b">
        <f t="shared" si="20"/>
        <v>1</v>
      </c>
      <c r="AH71" s="39">
        <v>33</v>
      </c>
      <c r="AI71" s="106">
        <f t="shared" si="27"/>
        <v>845143</v>
      </c>
      <c r="AJ71" s="39"/>
      <c r="AK71" s="106"/>
      <c r="AL71" s="3" t="b">
        <f t="shared" si="22"/>
        <v>1</v>
      </c>
      <c r="AM71" s="39">
        <v>9</v>
      </c>
      <c r="AN71" s="106">
        <f t="shared" si="18"/>
        <v>845143</v>
      </c>
      <c r="AO71" s="39"/>
      <c r="AP71" s="106"/>
      <c r="AQ71" s="3" t="b">
        <f t="shared" si="23"/>
        <v>1</v>
      </c>
      <c r="AR71" s="39">
        <v>3</v>
      </c>
      <c r="AS71" s="106">
        <f t="shared" si="24"/>
        <v>845143</v>
      </c>
      <c r="AT71" s="106"/>
      <c r="AU71" s="106"/>
      <c r="AV71" s="3" t="b">
        <f t="shared" si="25"/>
        <v>1</v>
      </c>
    </row>
    <row r="72" spans="1:48">
      <c r="A72" s="83" t="str">
        <f>Pasākumi_kārtas!V72</f>
        <v>VARAM</v>
      </c>
      <c r="B72" s="83">
        <f>Pasākumi_kārtas!A72</f>
        <v>2</v>
      </c>
      <c r="C72" s="83" t="str">
        <f>Pasākumi_kārtas!B72</f>
        <v>2.2.</v>
      </c>
      <c r="D72" s="84" t="str">
        <f>Pasākumi_kārtas!C72</f>
        <v>Vides aizsardzība un attīstība</v>
      </c>
      <c r="E72" s="83" t="str">
        <f>Pasākumi_kārtas!E72</f>
        <v>2.2.3.</v>
      </c>
      <c r="F72" s="84" t="str">
        <f>Pasākumi_kārtas!F72</f>
        <v>“Uzlabot dabas aizsardzību un bioloģisko daudzveidību, “zaļo” infrastruktūru, it īpaši pilsētvidē, un samazināt piesārņojumu”</v>
      </c>
      <c r="G72" s="282" t="str">
        <f>Pasākumi_kārtas!J72</f>
        <v>2.2.3.6.</v>
      </c>
      <c r="H72" s="103" t="str">
        <f>Pasākumi_kārtas!K72</f>
        <v>Gaisa piesārņojumu mazinošu pasākumu īstenošana, uzlabojot mājsaimniecību siltumapgādes sistēmas</v>
      </c>
      <c r="I72" s="39">
        <f>Pasākumi_kārtas!M72</f>
        <v>1</v>
      </c>
      <c r="J72" s="39" t="str">
        <f>Pasākumi_kārtas!N72</f>
        <v>ERAF</v>
      </c>
      <c r="K72" s="104">
        <f>Pasākumi_kārtas!P72</f>
        <v>74812</v>
      </c>
      <c r="L72" s="275">
        <v>77</v>
      </c>
      <c r="M72" s="104">
        <f t="shared" si="28"/>
        <v>74812</v>
      </c>
      <c r="N72" s="39"/>
      <c r="O72" s="104"/>
      <c r="P72" s="39"/>
      <c r="Q72" s="104"/>
      <c r="R72" s="39"/>
      <c r="S72" s="104"/>
      <c r="T72" s="39"/>
      <c r="U72" s="104"/>
      <c r="V72" s="39"/>
      <c r="W72" s="104"/>
      <c r="X72" s="3" t="b">
        <f t="shared" si="19"/>
        <v>1</v>
      </c>
      <c r="Y72" s="39">
        <v>1</v>
      </c>
      <c r="Z72" s="106">
        <f t="shared" si="26"/>
        <v>74812</v>
      </c>
      <c r="AA72" s="39"/>
      <c r="AB72" s="106"/>
      <c r="AC72" s="39"/>
      <c r="AD72" s="106"/>
      <c r="AE72" s="39"/>
      <c r="AF72" s="106"/>
      <c r="AG72" s="3" t="b">
        <f t="shared" si="20"/>
        <v>1</v>
      </c>
      <c r="AH72" s="39">
        <v>33</v>
      </c>
      <c r="AI72" s="106">
        <f t="shared" si="27"/>
        <v>74812</v>
      </c>
      <c r="AJ72" s="39"/>
      <c r="AK72" s="106"/>
      <c r="AL72" s="3" t="b">
        <f t="shared" si="22"/>
        <v>1</v>
      </c>
      <c r="AM72" s="39">
        <v>9</v>
      </c>
      <c r="AN72" s="106">
        <f t="shared" si="18"/>
        <v>74812</v>
      </c>
      <c r="AO72" s="39"/>
      <c r="AP72" s="106"/>
      <c r="AQ72" s="3" t="b">
        <f t="shared" si="23"/>
        <v>1</v>
      </c>
      <c r="AR72" s="39">
        <v>3</v>
      </c>
      <c r="AS72" s="106">
        <f t="shared" si="24"/>
        <v>74812</v>
      </c>
      <c r="AT72" s="106"/>
      <c r="AU72" s="106"/>
      <c r="AV72" s="3" t="b">
        <f t="shared" si="25"/>
        <v>1</v>
      </c>
    </row>
    <row r="73" spans="1:48">
      <c r="A73" s="83" t="str">
        <f>Pasākumi_kārtas!V73</f>
        <v>VARAM</v>
      </c>
      <c r="B73" s="83">
        <f>Pasākumi_kārtas!A73</f>
        <v>2</v>
      </c>
      <c r="C73" s="83" t="str">
        <f>Pasākumi_kārtas!B73</f>
        <v>2.2.</v>
      </c>
      <c r="D73" s="84" t="str">
        <f>Pasākumi_kārtas!C73</f>
        <v>Vides aizsardzība un attīstība</v>
      </c>
      <c r="E73" s="83" t="str">
        <f>Pasākumi_kārtas!E73</f>
        <v>2.2.3.</v>
      </c>
      <c r="F73" s="84" t="str">
        <f>Pasākumi_kārtas!F73</f>
        <v>“Uzlabot dabas aizsardzību un bioloģisko daudzveidību, “zaļo” infrastruktūru, it īpaši pilsētvidē, un samazināt piesārņojumu”</v>
      </c>
      <c r="G73" s="282" t="str">
        <f>Pasākumi_kārtas!J73</f>
        <v>2.2.3.6.</v>
      </c>
      <c r="H73" s="103" t="str">
        <f>Pasākumi_kārtas!K73</f>
        <v>Gaisa piesārņojumu mazinošu pasākumu īstenošana, uzlabojot mājsaimniecību siltumapgādes sistēmas</v>
      </c>
      <c r="I73" s="39">
        <f>Pasākumi_kārtas!M73</f>
        <v>2</v>
      </c>
      <c r="J73" s="39" t="str">
        <f>Pasākumi_kārtas!N73</f>
        <v>ERAF</v>
      </c>
      <c r="K73" s="104">
        <f>Pasākumi_kārtas!P73</f>
        <v>1773172</v>
      </c>
      <c r="L73" s="275">
        <v>77</v>
      </c>
      <c r="M73" s="104">
        <f t="shared" si="28"/>
        <v>1773172</v>
      </c>
      <c r="N73" s="39"/>
      <c r="O73" s="104"/>
      <c r="P73" s="39"/>
      <c r="Q73" s="104"/>
      <c r="R73" s="39"/>
      <c r="S73" s="104"/>
      <c r="T73" s="39"/>
      <c r="U73" s="104"/>
      <c r="V73" s="39"/>
      <c r="W73" s="104"/>
      <c r="X73" s="3" t="b">
        <f t="shared" si="19"/>
        <v>1</v>
      </c>
      <c r="Y73" s="39">
        <v>1</v>
      </c>
      <c r="Z73" s="106">
        <f t="shared" si="26"/>
        <v>1773172</v>
      </c>
      <c r="AA73" s="39"/>
      <c r="AB73" s="106"/>
      <c r="AC73" s="39"/>
      <c r="AD73" s="106"/>
      <c r="AE73" s="39"/>
      <c r="AF73" s="106"/>
      <c r="AG73" s="3" t="b">
        <f t="shared" si="20"/>
        <v>1</v>
      </c>
      <c r="AH73" s="39">
        <v>33</v>
      </c>
      <c r="AI73" s="106">
        <f t="shared" si="27"/>
        <v>1773172</v>
      </c>
      <c r="AJ73" s="39"/>
      <c r="AK73" s="106"/>
      <c r="AL73" s="3" t="b">
        <f t="shared" si="22"/>
        <v>1</v>
      </c>
      <c r="AM73" s="39">
        <v>9</v>
      </c>
      <c r="AN73" s="106">
        <f t="shared" si="18"/>
        <v>1773172</v>
      </c>
      <c r="AO73" s="39"/>
      <c r="AP73" s="106"/>
      <c r="AQ73" s="3" t="b">
        <f t="shared" si="23"/>
        <v>1</v>
      </c>
      <c r="AR73" s="39">
        <v>3</v>
      </c>
      <c r="AS73" s="106">
        <f t="shared" si="24"/>
        <v>1773172</v>
      </c>
      <c r="AT73" s="106"/>
      <c r="AU73" s="106"/>
      <c r="AV73" s="3" t="b">
        <f t="shared" si="25"/>
        <v>1</v>
      </c>
    </row>
    <row r="74" spans="1:48">
      <c r="A74" s="83" t="str">
        <f>Pasākumi_kārtas!V74</f>
        <v>VARAM</v>
      </c>
      <c r="B74" s="83">
        <f>Pasākumi_kārtas!A74</f>
        <v>2</v>
      </c>
      <c r="C74" s="83" t="str">
        <f>Pasākumi_kārtas!B74</f>
        <v>2.2.</v>
      </c>
      <c r="D74" s="84" t="str">
        <f>Pasākumi_kārtas!C74</f>
        <v>Vides aizsardzība un attīstība</v>
      </c>
      <c r="E74" s="83" t="str">
        <f>Pasākumi_kārtas!E74</f>
        <v>2.2.3.</v>
      </c>
      <c r="F74" s="84" t="str">
        <f>Pasākumi_kārtas!F74</f>
        <v>“Uzlabot dabas aizsardzību un bioloģisko daudzveidību, “zaļo” infrastruktūru, it īpaši pilsētvidē, un samazināt piesārņojumu”</v>
      </c>
      <c r="G74" s="282" t="str">
        <f>Pasākumi_kārtas!J74</f>
        <v>2.2.3.6.</v>
      </c>
      <c r="H74" s="103" t="str">
        <f>Pasākumi_kārtas!K74</f>
        <v>Gaisa piesārņojumu mazinošu pasākumu īstenošana, uzlabojot mājsaimniecību siltumapgādes sistēmas</v>
      </c>
      <c r="I74" s="39">
        <f>Pasākumi_kārtas!M74</f>
        <v>3</v>
      </c>
      <c r="J74" s="39" t="str">
        <f>Pasākumi_kārtas!N74</f>
        <v>ERAF</v>
      </c>
      <c r="K74" s="104">
        <f>Pasākumi_kārtas!P74</f>
        <v>441289</v>
      </c>
      <c r="L74" s="275">
        <v>77</v>
      </c>
      <c r="M74" s="104">
        <f t="shared" si="28"/>
        <v>441289</v>
      </c>
      <c r="N74" s="39"/>
      <c r="O74" s="104"/>
      <c r="P74" s="39"/>
      <c r="Q74" s="104"/>
      <c r="R74" s="39"/>
      <c r="S74" s="104"/>
      <c r="T74" s="39"/>
      <c r="U74" s="104"/>
      <c r="V74" s="39"/>
      <c r="W74" s="104"/>
      <c r="X74" s="3" t="b">
        <f t="shared" si="19"/>
        <v>1</v>
      </c>
      <c r="Y74" s="39">
        <v>1</v>
      </c>
      <c r="Z74" s="106">
        <f t="shared" si="26"/>
        <v>441289</v>
      </c>
      <c r="AA74" s="39"/>
      <c r="AB74" s="106"/>
      <c r="AC74" s="39"/>
      <c r="AD74" s="106"/>
      <c r="AE74" s="39"/>
      <c r="AF74" s="106"/>
      <c r="AG74" s="3" t="b">
        <f t="shared" si="20"/>
        <v>1</v>
      </c>
      <c r="AH74" s="39">
        <v>33</v>
      </c>
      <c r="AI74" s="106">
        <f t="shared" si="27"/>
        <v>441289</v>
      </c>
      <c r="AJ74" s="39"/>
      <c r="AK74" s="106"/>
      <c r="AL74" s="3" t="b">
        <f t="shared" si="22"/>
        <v>1</v>
      </c>
      <c r="AM74" s="39">
        <v>9</v>
      </c>
      <c r="AN74" s="106">
        <f t="shared" si="18"/>
        <v>441289</v>
      </c>
      <c r="AO74" s="39"/>
      <c r="AP74" s="106"/>
      <c r="AQ74" s="3" t="b">
        <f t="shared" si="23"/>
        <v>1</v>
      </c>
      <c r="AR74" s="39">
        <v>3</v>
      </c>
      <c r="AS74" s="106">
        <f t="shared" si="24"/>
        <v>441289</v>
      </c>
      <c r="AT74" s="106"/>
      <c r="AU74" s="106"/>
      <c r="AV74" s="3" t="b">
        <f t="shared" si="25"/>
        <v>1</v>
      </c>
    </row>
    <row r="75" spans="1:48">
      <c r="A75" s="83" t="str">
        <f>Pasākumi_kārtas!V75</f>
        <v>VARAM</v>
      </c>
      <c r="B75" s="83">
        <f>Pasākumi_kārtas!A75</f>
        <v>2</v>
      </c>
      <c r="C75" s="83" t="str">
        <f>Pasākumi_kārtas!B75</f>
        <v>2.2.</v>
      </c>
      <c r="D75" s="84" t="str">
        <f>Pasākumi_kārtas!C75</f>
        <v>Vides aizsardzība un attīstība</v>
      </c>
      <c r="E75" s="83" t="str">
        <f>Pasākumi_kārtas!E75</f>
        <v>2.2.3.</v>
      </c>
      <c r="F75" s="84" t="str">
        <f>Pasākumi_kārtas!F75</f>
        <v>“Uzlabot dabas aizsardzību un bioloģisko daudzveidību, “zaļo” infrastruktūru, it īpaši pilsētvidē, un samazināt piesārņojumu”</v>
      </c>
      <c r="G75" s="282" t="str">
        <f>Pasākumi_kārtas!J75</f>
        <v>2.2.3.6.</v>
      </c>
      <c r="H75" s="103" t="str">
        <f>Pasākumi_kārtas!K75</f>
        <v>Gaisa piesārņojumu mazinošu pasākumu īstenošana, uzlabojot mājsaimniecību siltumapgādes sistēmas</v>
      </c>
      <c r="I75" s="39">
        <f>Pasākumi_kārtas!M75</f>
        <v>4</v>
      </c>
      <c r="J75" s="39" t="str">
        <f>Pasākumi_kārtas!N75</f>
        <v>ERAF</v>
      </c>
      <c r="K75" s="104">
        <f>Pasākumi_kārtas!P75</f>
        <v>2173791</v>
      </c>
      <c r="L75" s="275">
        <v>77</v>
      </c>
      <c r="M75" s="104">
        <f t="shared" si="28"/>
        <v>2173791</v>
      </c>
      <c r="N75" s="39"/>
      <c r="O75" s="104"/>
      <c r="P75" s="39"/>
      <c r="Q75" s="104"/>
      <c r="R75" s="39"/>
      <c r="S75" s="104"/>
      <c r="T75" s="39"/>
      <c r="U75" s="104"/>
      <c r="V75" s="39"/>
      <c r="W75" s="104"/>
      <c r="X75" s="3" t="b">
        <f t="shared" si="19"/>
        <v>1</v>
      </c>
      <c r="Y75" s="39">
        <v>1</v>
      </c>
      <c r="Z75" s="106">
        <f t="shared" si="26"/>
        <v>2173791</v>
      </c>
      <c r="AA75" s="39"/>
      <c r="AB75" s="106"/>
      <c r="AC75" s="39"/>
      <c r="AD75" s="106"/>
      <c r="AE75" s="39"/>
      <c r="AF75" s="106"/>
      <c r="AG75" s="3" t="b">
        <f t="shared" si="20"/>
        <v>1</v>
      </c>
      <c r="AH75" s="39">
        <v>33</v>
      </c>
      <c r="AI75" s="106">
        <f t="shared" si="27"/>
        <v>2173791</v>
      </c>
      <c r="AJ75" s="39"/>
      <c r="AK75" s="106"/>
      <c r="AL75" s="3" t="b">
        <f t="shared" si="22"/>
        <v>1</v>
      </c>
      <c r="AM75" s="39">
        <v>9</v>
      </c>
      <c r="AN75" s="106">
        <f t="shared" si="18"/>
        <v>2173791</v>
      </c>
      <c r="AO75" s="39"/>
      <c r="AP75" s="106"/>
      <c r="AQ75" s="3" t="b">
        <f t="shared" si="23"/>
        <v>1</v>
      </c>
      <c r="AR75" s="39">
        <v>3</v>
      </c>
      <c r="AS75" s="106">
        <f t="shared" si="24"/>
        <v>2173791</v>
      </c>
      <c r="AT75" s="106"/>
      <c r="AU75" s="106"/>
      <c r="AV75" s="3" t="b">
        <f t="shared" si="25"/>
        <v>1</v>
      </c>
    </row>
    <row r="76" spans="1:48">
      <c r="A76" s="83" t="str">
        <f>Pasākumi_kārtas!V76</f>
        <v>VARAM</v>
      </c>
      <c r="B76" s="83">
        <f>Pasākumi_kārtas!A76</f>
        <v>2</v>
      </c>
      <c r="C76" s="83" t="str">
        <f>Pasākumi_kārtas!B76</f>
        <v>2.2.</v>
      </c>
      <c r="D76" s="84" t="str">
        <f>Pasākumi_kārtas!C76</f>
        <v>Vides aizsardzība un attīstība</v>
      </c>
      <c r="E76" s="83" t="str">
        <f>Pasākumi_kārtas!E76</f>
        <v>2.2.3.</v>
      </c>
      <c r="F76" s="84" t="str">
        <f>Pasākumi_kārtas!F76</f>
        <v>“Uzlabot dabas aizsardzību un bioloģisko daudzveidību, “zaļo” infrastruktūru, it īpaši pilsētvidē, un samazināt piesārņojumu”</v>
      </c>
      <c r="G76" s="282" t="str">
        <f>Pasākumi_kārtas!J76</f>
        <v>2.2.3.6.</v>
      </c>
      <c r="H76" s="103" t="str">
        <f>Pasākumi_kārtas!K76</f>
        <v>Gaisa piesārņojumu mazinošu pasākumu īstenošana, uzlabojot mājsaimniecību siltumapgādes sistēmas</v>
      </c>
      <c r="I76" s="39">
        <f>Pasākumi_kārtas!M76</f>
        <v>5</v>
      </c>
      <c r="J76" s="39" t="str">
        <f>Pasākumi_kārtas!N76</f>
        <v>ERAF</v>
      </c>
      <c r="K76" s="104">
        <f>Pasākumi_kārtas!P76</f>
        <v>8738786</v>
      </c>
      <c r="L76" s="275">
        <v>77</v>
      </c>
      <c r="M76" s="104">
        <f t="shared" si="28"/>
        <v>8738786</v>
      </c>
      <c r="N76" s="39"/>
      <c r="O76" s="104"/>
      <c r="P76" s="39"/>
      <c r="Q76" s="104"/>
      <c r="R76" s="39"/>
      <c r="S76" s="104"/>
      <c r="T76" s="39"/>
      <c r="U76" s="104"/>
      <c r="V76" s="39"/>
      <c r="W76" s="104"/>
      <c r="X76" s="3" t="b">
        <f t="shared" si="19"/>
        <v>1</v>
      </c>
      <c r="Y76" s="39">
        <v>1</v>
      </c>
      <c r="Z76" s="106">
        <f t="shared" si="26"/>
        <v>8738786</v>
      </c>
      <c r="AA76" s="39"/>
      <c r="AB76" s="106"/>
      <c r="AC76" s="39"/>
      <c r="AD76" s="106"/>
      <c r="AE76" s="39"/>
      <c r="AF76" s="106"/>
      <c r="AG76" s="3" t="b">
        <f t="shared" si="20"/>
        <v>1</v>
      </c>
      <c r="AH76" s="39">
        <v>33</v>
      </c>
      <c r="AI76" s="106">
        <f t="shared" si="27"/>
        <v>8738786</v>
      </c>
      <c r="AJ76" s="39"/>
      <c r="AK76" s="106"/>
      <c r="AL76" s="3" t="b">
        <f t="shared" si="22"/>
        <v>1</v>
      </c>
      <c r="AM76" s="39">
        <v>9</v>
      </c>
      <c r="AN76" s="106">
        <f t="shared" si="18"/>
        <v>8738786</v>
      </c>
      <c r="AO76" s="39"/>
      <c r="AP76" s="106"/>
      <c r="AQ76" s="3" t="b">
        <f t="shared" si="23"/>
        <v>1</v>
      </c>
      <c r="AR76" s="39">
        <v>3</v>
      </c>
      <c r="AS76" s="106">
        <f t="shared" si="24"/>
        <v>8738786</v>
      </c>
      <c r="AT76" s="106"/>
      <c r="AU76" s="106"/>
      <c r="AV76" s="3" t="b">
        <f t="shared" si="25"/>
        <v>1</v>
      </c>
    </row>
    <row r="77" spans="1:48">
      <c r="A77" s="83" t="str">
        <f>Pasākumi_kārtas!V77</f>
        <v>VARAM</v>
      </c>
      <c r="B77" s="83">
        <f>Pasākumi_kārtas!A77</f>
        <v>2</v>
      </c>
      <c r="C77" s="83" t="str">
        <f>Pasākumi_kārtas!B77</f>
        <v>2.2.</v>
      </c>
      <c r="D77" s="84" t="str">
        <f>Pasākumi_kārtas!C77</f>
        <v>Vides aizsardzība un attīstība</v>
      </c>
      <c r="E77" s="83" t="str">
        <f>Pasākumi_kārtas!E77</f>
        <v>2.2.3.</v>
      </c>
      <c r="F77" s="84" t="str">
        <f>Pasākumi_kārtas!F77</f>
        <v>“Uzlabot dabas aizsardzību un bioloģisko daudzveidību, “zaļo” infrastruktūru, it īpaši pilsētvidē, un samazināt piesārņojumu”</v>
      </c>
      <c r="G77" s="282" t="str">
        <f>Pasākumi_kārtas!J77</f>
        <v>2.2.3.7.</v>
      </c>
      <c r="H77" s="103" t="str">
        <f>Pasākumi_kārtas!K77</f>
        <v>Gaisa piesārņojošo vielu emisiju samazināšana pašvaldību siltumapgādē</v>
      </c>
      <c r="I77" s="39" t="str">
        <f>Pasākumi_kārtas!M77</f>
        <v>_</v>
      </c>
      <c r="J77" s="39" t="str">
        <f>Pasākumi_kārtas!N77</f>
        <v>ERAF</v>
      </c>
      <c r="K77" s="104">
        <f>Pasākumi_kārtas!P77</f>
        <v>2456090</v>
      </c>
      <c r="L77" s="275">
        <v>77</v>
      </c>
      <c r="M77" s="104">
        <f t="shared" ref="M77" si="29">K77</f>
        <v>2456090</v>
      </c>
      <c r="N77" s="39"/>
      <c r="O77" s="104"/>
      <c r="P77" s="39"/>
      <c r="Q77" s="104"/>
      <c r="R77" s="39"/>
      <c r="S77" s="104"/>
      <c r="T77" s="39"/>
      <c r="U77" s="104"/>
      <c r="V77" s="39"/>
      <c r="W77" s="104"/>
      <c r="X77" s="3" t="b">
        <f t="shared" si="19"/>
        <v>1</v>
      </c>
      <c r="Y77" s="39">
        <v>1</v>
      </c>
      <c r="Z77" s="106">
        <f t="shared" si="26"/>
        <v>2456090</v>
      </c>
      <c r="AA77" s="39"/>
      <c r="AB77" s="106"/>
      <c r="AC77" s="39"/>
      <c r="AD77" s="106"/>
      <c r="AE77" s="39"/>
      <c r="AF77" s="106"/>
      <c r="AG77" s="3" t="b">
        <f t="shared" si="20"/>
        <v>1</v>
      </c>
      <c r="AH77" s="39">
        <v>33</v>
      </c>
      <c r="AI77" s="106">
        <f t="shared" si="27"/>
        <v>2456090</v>
      </c>
      <c r="AJ77" s="39"/>
      <c r="AK77" s="106"/>
      <c r="AL77" s="3" t="b">
        <f t="shared" si="22"/>
        <v>1</v>
      </c>
      <c r="AM77" s="39">
        <v>9</v>
      </c>
      <c r="AN77" s="106">
        <f t="shared" si="18"/>
        <v>2456090</v>
      </c>
      <c r="AO77" s="39"/>
      <c r="AP77" s="106"/>
      <c r="AQ77" s="3" t="b">
        <f t="shared" si="23"/>
        <v>1</v>
      </c>
      <c r="AR77" s="39">
        <v>3</v>
      </c>
      <c r="AS77" s="106">
        <f t="shared" si="24"/>
        <v>2456090</v>
      </c>
      <c r="AT77" s="106"/>
      <c r="AU77" s="106"/>
      <c r="AV77" s="3" t="b">
        <f t="shared" si="25"/>
        <v>1</v>
      </c>
    </row>
    <row r="78" spans="1:48">
      <c r="A78" s="83" t="str">
        <f>Pasākumi_kārtas!V78</f>
        <v>SM</v>
      </c>
      <c r="B78" s="83">
        <f>Pasākumi_kārtas!A78</f>
        <v>2</v>
      </c>
      <c r="C78" s="83" t="str">
        <f>Pasākumi_kārtas!B78</f>
        <v>2.3.</v>
      </c>
      <c r="D78" s="84" t="str">
        <f>Pasākumi_kārtas!C78</f>
        <v>Ilgtspējīga mobilitāte</v>
      </c>
      <c r="E78" s="83" t="str">
        <f>Pasākumi_kārtas!E78</f>
        <v>2.3.1.</v>
      </c>
      <c r="F78" s="84" t="str">
        <f>Pasākumi_kārtas!F78</f>
        <v>“Veicināt ilgtspējīgu daudzveidu mobilitāti pilsētās”</v>
      </c>
      <c r="G78" s="282" t="str">
        <f>Pasākumi_kārtas!J78</f>
        <v>2.3.1.2.</v>
      </c>
      <c r="H78" s="103" t="str">
        <f>Pasākumi_kārtas!K78</f>
        <v>Multimodāls sabiedriskā transporta tīkls (Stacija 2.0)</v>
      </c>
      <c r="I78" s="39">
        <f>Pasākumi_kārtas!M78</f>
        <v>1</v>
      </c>
      <c r="J78" s="39" t="str">
        <f>Pasākumi_kārtas!N78</f>
        <v>ERAF</v>
      </c>
      <c r="K78" s="104">
        <f>Pasākumi_kārtas!P78</f>
        <v>10840775</v>
      </c>
      <c r="L78" s="280">
        <v>81</v>
      </c>
      <c r="M78" s="104">
        <v>1150273</v>
      </c>
      <c r="N78" s="275">
        <v>108</v>
      </c>
      <c r="O78" s="104">
        <v>6470288</v>
      </c>
      <c r="P78" s="275">
        <v>109</v>
      </c>
      <c r="Q78" s="104">
        <v>3220214</v>
      </c>
      <c r="R78" s="39"/>
      <c r="S78" s="104"/>
      <c r="T78" s="39"/>
      <c r="U78" s="104"/>
      <c r="V78" s="39"/>
      <c r="W78" s="104"/>
      <c r="X78" s="3" t="b">
        <f t="shared" si="19"/>
        <v>1</v>
      </c>
      <c r="Y78" s="39">
        <v>1</v>
      </c>
      <c r="Z78" s="106">
        <f t="shared" si="26"/>
        <v>10840775</v>
      </c>
      <c r="AA78" s="39"/>
      <c r="AB78" s="106"/>
      <c r="AC78" s="39"/>
      <c r="AD78" s="106"/>
      <c r="AE78" s="39"/>
      <c r="AF78" s="106"/>
      <c r="AG78" s="3" t="b">
        <f t="shared" si="20"/>
        <v>1</v>
      </c>
      <c r="AH78" s="39">
        <v>33</v>
      </c>
      <c r="AI78" s="106">
        <f t="shared" si="27"/>
        <v>10840775</v>
      </c>
      <c r="AJ78" s="39"/>
      <c r="AK78" s="106"/>
      <c r="AL78" s="3" t="b">
        <f t="shared" si="22"/>
        <v>1</v>
      </c>
      <c r="AM78" s="39">
        <v>9</v>
      </c>
      <c r="AN78" s="106">
        <f t="shared" si="18"/>
        <v>10840775</v>
      </c>
      <c r="AO78" s="39"/>
      <c r="AP78" s="106"/>
      <c r="AQ78" s="3" t="b">
        <f t="shared" si="23"/>
        <v>1</v>
      </c>
      <c r="AR78" s="39">
        <v>3</v>
      </c>
      <c r="AS78" s="106">
        <f t="shared" si="24"/>
        <v>10840775</v>
      </c>
      <c r="AT78" s="106"/>
      <c r="AU78" s="106"/>
      <c r="AV78" s="3" t="b">
        <f t="shared" si="25"/>
        <v>1</v>
      </c>
    </row>
    <row r="79" spans="1:48">
      <c r="A79" s="83" t="str">
        <f>Pasākumi_kārtas!V79</f>
        <v>SM</v>
      </c>
      <c r="B79" s="83">
        <f>Pasākumi_kārtas!A79</f>
        <v>2</v>
      </c>
      <c r="C79" s="83" t="str">
        <f>Pasākumi_kārtas!B79</f>
        <v>2.3.</v>
      </c>
      <c r="D79" s="84" t="str">
        <f>Pasākumi_kārtas!C79</f>
        <v>Ilgtspējīga mobilitāte</v>
      </c>
      <c r="E79" s="83" t="str">
        <f>Pasākumi_kārtas!E79</f>
        <v>2.3.1.</v>
      </c>
      <c r="F79" s="84" t="str">
        <f>Pasākumi_kārtas!F79</f>
        <v>“Veicināt ilgtspējīgu daudzveidu mobilitāti pilsētās”</v>
      </c>
      <c r="G79" s="282" t="str">
        <f>Pasākumi_kārtas!J79</f>
        <v>2.3.1.2.</v>
      </c>
      <c r="H79" s="103" t="str">
        <f>Pasākumi_kārtas!K79</f>
        <v>Multimodāls sabiedriskā transporta tīkls (Stacija 2.0)</v>
      </c>
      <c r="I79" s="39">
        <f>Pasākumi_kārtas!M79</f>
        <v>2</v>
      </c>
      <c r="J79" s="39" t="str">
        <f>Pasākumi_kārtas!N79</f>
        <v>ERAF</v>
      </c>
      <c r="K79" s="104">
        <f>Pasākumi_kārtas!P79</f>
        <v>52663505</v>
      </c>
      <c r="L79" s="280">
        <v>81</v>
      </c>
      <c r="M79" s="104">
        <v>5587924</v>
      </c>
      <c r="N79" s="275">
        <v>108</v>
      </c>
      <c r="O79" s="104">
        <v>31432073</v>
      </c>
      <c r="P79" s="275">
        <v>109</v>
      </c>
      <c r="Q79" s="104">
        <v>15643508</v>
      </c>
      <c r="R79" s="39"/>
      <c r="S79" s="104"/>
      <c r="T79" s="39"/>
      <c r="U79" s="104"/>
      <c r="V79" s="39"/>
      <c r="W79" s="104"/>
      <c r="X79" s="3" t="b">
        <f t="shared" si="19"/>
        <v>1</v>
      </c>
      <c r="Y79" s="39">
        <v>1</v>
      </c>
      <c r="Z79" s="106">
        <f t="shared" si="26"/>
        <v>52663505</v>
      </c>
      <c r="AA79" s="39"/>
      <c r="AB79" s="106"/>
      <c r="AC79" s="39"/>
      <c r="AD79" s="106"/>
      <c r="AE79" s="39"/>
      <c r="AF79" s="106"/>
      <c r="AG79" s="3" t="b">
        <f t="shared" si="20"/>
        <v>1</v>
      </c>
      <c r="AH79" s="39">
        <v>33</v>
      </c>
      <c r="AI79" s="106">
        <f t="shared" si="27"/>
        <v>52663505</v>
      </c>
      <c r="AJ79" s="39"/>
      <c r="AK79" s="106"/>
      <c r="AL79" s="3" t="b">
        <f t="shared" si="22"/>
        <v>1</v>
      </c>
      <c r="AM79" s="39">
        <v>9</v>
      </c>
      <c r="AN79" s="106">
        <f t="shared" si="18"/>
        <v>52663505</v>
      </c>
      <c r="AO79" s="39"/>
      <c r="AP79" s="106"/>
      <c r="AQ79" s="3" t="b">
        <f t="shared" si="23"/>
        <v>1</v>
      </c>
      <c r="AR79" s="39">
        <v>3</v>
      </c>
      <c r="AS79" s="106">
        <f t="shared" si="24"/>
        <v>52663505</v>
      </c>
      <c r="AT79" s="106"/>
      <c r="AU79" s="106"/>
      <c r="AV79" s="3" t="b">
        <f t="shared" si="25"/>
        <v>1</v>
      </c>
    </row>
    <row r="80" spans="1:48">
      <c r="A80" s="83" t="str">
        <f>Pasākumi_kārtas!V80</f>
        <v>SM</v>
      </c>
      <c r="B80" s="83">
        <f>Pasākumi_kārtas!A80</f>
        <v>2</v>
      </c>
      <c r="C80" s="83" t="str">
        <f>Pasākumi_kārtas!B80</f>
        <v>2.3.</v>
      </c>
      <c r="D80" s="84" t="str">
        <f>Pasākumi_kārtas!C80</f>
        <v>Ilgtspējīga mobilitāte</v>
      </c>
      <c r="E80" s="83" t="str">
        <f>Pasākumi_kārtas!E80</f>
        <v>2.3.1.</v>
      </c>
      <c r="F80" s="84" t="str">
        <f>Pasākumi_kārtas!F80</f>
        <v>“Veicināt ilgtspējīgu daudzveidu mobilitāti pilsētās”</v>
      </c>
      <c r="G80" s="282" t="str">
        <f>Pasākumi_kārtas!J80</f>
        <v>2.3.1.2.</v>
      </c>
      <c r="H80" s="103" t="str">
        <f>Pasākumi_kārtas!K80</f>
        <v>Multimodāls sabiedriskā transporta tīkls (Stacija 2.0)</v>
      </c>
      <c r="I80" s="39">
        <f>Pasākumi_kārtas!M80</f>
        <v>3</v>
      </c>
      <c r="J80" s="39" t="str">
        <f>Pasākumi_kārtas!N80</f>
        <v>ERAF</v>
      </c>
      <c r="K80" s="104">
        <f>Pasākumi_kārtas!P80</f>
        <v>11891884</v>
      </c>
      <c r="L80" s="280">
        <v>81</v>
      </c>
      <c r="M80" s="104">
        <v>1261802</v>
      </c>
      <c r="N80" s="275">
        <v>108</v>
      </c>
      <c r="O80" s="104">
        <v>7097640</v>
      </c>
      <c r="P80" s="275">
        <v>109</v>
      </c>
      <c r="Q80" s="104">
        <v>3532442</v>
      </c>
      <c r="R80" s="39"/>
      <c r="S80" s="104"/>
      <c r="T80" s="39"/>
      <c r="U80" s="104"/>
      <c r="V80" s="39"/>
      <c r="W80" s="104"/>
      <c r="X80" s="3" t="b">
        <f t="shared" si="19"/>
        <v>1</v>
      </c>
      <c r="Y80" s="39">
        <v>1</v>
      </c>
      <c r="Z80" s="106">
        <f>K80</f>
        <v>11891884</v>
      </c>
      <c r="AA80" s="39"/>
      <c r="AB80" s="106"/>
      <c r="AC80" s="39"/>
      <c r="AD80" s="106"/>
      <c r="AE80" s="39"/>
      <c r="AF80" s="106"/>
      <c r="AG80" s="3" t="b">
        <f>K80=Z80+AB80+AD80+AF80</f>
        <v>1</v>
      </c>
      <c r="AH80" s="39">
        <v>33</v>
      </c>
      <c r="AI80" s="106">
        <f t="shared" si="27"/>
        <v>11891884</v>
      </c>
      <c r="AJ80" s="39"/>
      <c r="AK80" s="106"/>
      <c r="AL80" s="3" t="b">
        <f t="shared" si="22"/>
        <v>1</v>
      </c>
      <c r="AM80" s="39">
        <v>9</v>
      </c>
      <c r="AN80" s="106">
        <f t="shared" si="18"/>
        <v>11891884</v>
      </c>
      <c r="AO80" s="39"/>
      <c r="AP80" s="106"/>
      <c r="AQ80" s="3" t="b">
        <f t="shared" si="23"/>
        <v>1</v>
      </c>
      <c r="AR80" s="39">
        <v>3</v>
      </c>
      <c r="AS80" s="106">
        <f t="shared" si="24"/>
        <v>11891884</v>
      </c>
      <c r="AT80" s="106"/>
      <c r="AU80" s="106"/>
      <c r="AV80" s="3" t="b">
        <f t="shared" si="25"/>
        <v>1</v>
      </c>
    </row>
    <row r="81" spans="1:48">
      <c r="A81" s="83" t="str">
        <f>Pasākumi_kārtas!V81</f>
        <v>SM</v>
      </c>
      <c r="B81" s="83">
        <f>Pasākumi_kārtas!A81</f>
        <v>2</v>
      </c>
      <c r="C81" s="83" t="str">
        <f>Pasākumi_kārtas!B81</f>
        <v>2.3.</v>
      </c>
      <c r="D81" s="84" t="str">
        <f>Pasākumi_kārtas!C81</f>
        <v>Ilgtspējīga mobilitāte</v>
      </c>
      <c r="E81" s="83" t="str">
        <f>Pasākumi_kārtas!E81</f>
        <v>2.3.1.</v>
      </c>
      <c r="F81" s="84" t="str">
        <f>Pasākumi_kārtas!F81</f>
        <v>“Veicināt ilgtspējīgu daudzveidu mobilitāti pilsētās”</v>
      </c>
      <c r="G81" s="279" t="str">
        <f>Pasākumi_kārtas!J81</f>
        <v>2.3.1.3.</v>
      </c>
      <c r="H81" s="103" t="str">
        <f>Pasākumi_kārtas!K81</f>
        <v>Veloinfrastruktūras attīstība</v>
      </c>
      <c r="I81" s="39" t="str">
        <f>Pasākumi_kārtas!M81</f>
        <v>_</v>
      </c>
      <c r="J81" s="39" t="str">
        <f>Pasākumi_kārtas!N81</f>
        <v>ERAF</v>
      </c>
      <c r="K81" s="104">
        <f>Pasākumi_kārtas!P81</f>
        <v>22492390</v>
      </c>
      <c r="L81" s="280">
        <v>83</v>
      </c>
      <c r="M81" s="104">
        <f>K81</f>
        <v>22492390</v>
      </c>
      <c r="N81" s="39"/>
      <c r="O81" s="104"/>
      <c r="P81" s="39"/>
      <c r="Q81" s="104"/>
      <c r="R81" s="39"/>
      <c r="S81" s="104"/>
      <c r="T81" s="39"/>
      <c r="U81" s="104"/>
      <c r="V81" s="39"/>
      <c r="W81" s="104"/>
      <c r="X81" s="3" t="b">
        <f t="shared" si="19"/>
        <v>1</v>
      </c>
      <c r="Y81" s="39">
        <v>1</v>
      </c>
      <c r="Z81" s="106">
        <f t="shared" si="26"/>
        <v>22492390</v>
      </c>
      <c r="AA81" s="39"/>
      <c r="AB81" s="106"/>
      <c r="AC81" s="39"/>
      <c r="AD81" s="106"/>
      <c r="AE81" s="39"/>
      <c r="AF81" s="106"/>
      <c r="AG81" s="3" t="b">
        <f t="shared" si="20"/>
        <v>1</v>
      </c>
      <c r="AH81" s="39">
        <v>33</v>
      </c>
      <c r="AI81" s="106">
        <f t="shared" si="27"/>
        <v>22492390</v>
      </c>
      <c r="AJ81" s="39"/>
      <c r="AK81" s="106"/>
      <c r="AL81" s="3" t="b">
        <f t="shared" si="22"/>
        <v>1</v>
      </c>
      <c r="AM81" s="39">
        <v>9</v>
      </c>
      <c r="AN81" s="106">
        <f t="shared" si="18"/>
        <v>22492390</v>
      </c>
      <c r="AO81" s="39"/>
      <c r="AP81" s="106"/>
      <c r="AQ81" s="3" t="b">
        <f t="shared" si="23"/>
        <v>1</v>
      </c>
      <c r="AR81" s="39">
        <v>3</v>
      </c>
      <c r="AS81" s="106">
        <f t="shared" si="24"/>
        <v>22492390</v>
      </c>
      <c r="AT81" s="106"/>
      <c r="AU81" s="106"/>
      <c r="AV81" s="3" t="b">
        <f t="shared" si="25"/>
        <v>1</v>
      </c>
    </row>
    <row r="82" spans="1:48">
      <c r="A82" s="83" t="str">
        <f>Pasākumi_kārtas!V82</f>
        <v>SM</v>
      </c>
      <c r="B82" s="83">
        <f>Pasākumi_kārtas!A82</f>
        <v>2</v>
      </c>
      <c r="C82" s="83" t="str">
        <f>Pasākumi_kārtas!B82</f>
        <v>2.3.</v>
      </c>
      <c r="D82" s="84" t="str">
        <f>Pasākumi_kārtas!C82</f>
        <v>Ilgtspējīga mobilitāte</v>
      </c>
      <c r="E82" s="83" t="str">
        <f>Pasākumi_kārtas!E82</f>
        <v>2.3.1.</v>
      </c>
      <c r="F82" s="84" t="str">
        <f>Pasākumi_kārtas!F82</f>
        <v>“Veicināt ilgtspējīgu daudzveidu mobilitāti pilsētās”</v>
      </c>
      <c r="G82" s="282" t="str">
        <f>Pasākumi_kārtas!J82</f>
        <v>2.3.1.4.</v>
      </c>
      <c r="H82" s="103" t="str">
        <f>Pasākumi_kārtas!K82</f>
        <v>Reģionālā transporta digitālās pārvaldības risinājumi</v>
      </c>
      <c r="I82" s="39" t="str">
        <f>Pasākumi_kārtas!M82</f>
        <v>_</v>
      </c>
      <c r="J82" s="39" t="str">
        <f>Pasākumi_kārtas!N82</f>
        <v>ERAF</v>
      </c>
      <c r="K82" s="104">
        <f>Pasākumi_kārtas!P82</f>
        <v>11008322</v>
      </c>
      <c r="L82" s="275">
        <v>109</v>
      </c>
      <c r="M82" s="104">
        <f>K82</f>
        <v>11008322</v>
      </c>
      <c r="N82" s="274"/>
      <c r="O82" s="104"/>
      <c r="P82" s="274"/>
      <c r="Q82" s="104"/>
      <c r="R82" s="39"/>
      <c r="S82" s="104"/>
      <c r="T82" s="39"/>
      <c r="U82" s="104"/>
      <c r="V82" s="39"/>
      <c r="W82" s="104"/>
      <c r="X82" s="3" t="b">
        <f>K82=M82+O82+Q82+S82+U82+W82</f>
        <v>1</v>
      </c>
      <c r="Y82" s="39">
        <v>1</v>
      </c>
      <c r="Z82" s="106">
        <f>K82</f>
        <v>11008322</v>
      </c>
      <c r="AA82" s="39"/>
      <c r="AB82" s="106"/>
      <c r="AC82" s="39"/>
      <c r="AD82" s="106"/>
      <c r="AE82" s="39"/>
      <c r="AF82" s="106"/>
      <c r="AG82" s="3" t="b">
        <f>K82=Z82+AB82+AD82+AF82</f>
        <v>1</v>
      </c>
      <c r="AH82" s="39">
        <v>33</v>
      </c>
      <c r="AI82" s="106">
        <f>K82</f>
        <v>11008322</v>
      </c>
      <c r="AJ82" s="39"/>
      <c r="AK82" s="106"/>
      <c r="AL82" s="3" t="b">
        <f>K82=AI82+AK82</f>
        <v>1</v>
      </c>
      <c r="AM82" s="39">
        <v>9</v>
      </c>
      <c r="AN82" s="106">
        <f>K82</f>
        <v>11008322</v>
      </c>
      <c r="AO82" s="39"/>
      <c r="AP82" s="106"/>
      <c r="AQ82" s="3" t="b">
        <f>K82=AN82+AP82</f>
        <v>1</v>
      </c>
      <c r="AR82" s="39">
        <v>3</v>
      </c>
      <c r="AS82" s="106">
        <f>K82</f>
        <v>11008322</v>
      </c>
      <c r="AT82" s="106"/>
      <c r="AU82" s="106"/>
      <c r="AV82" s="3" t="b">
        <f>K82=AS82+AU82</f>
        <v>1</v>
      </c>
    </row>
    <row r="83" spans="1:48">
      <c r="A83" s="83" t="str">
        <f>Pasākumi_kārtas!V83</f>
        <v>SM</v>
      </c>
      <c r="B83" s="83">
        <f>Pasākumi_kārtas!A83</f>
        <v>2</v>
      </c>
      <c r="C83" s="83" t="str">
        <f>Pasākumi_kārtas!B83</f>
        <v>2.4.</v>
      </c>
      <c r="D83" s="84" t="str">
        <f>Pasākumi_kārtas!C83</f>
        <v>AER izmantošanas transportā veicināšana</v>
      </c>
      <c r="E83" s="83" t="str">
        <f>Pasākumi_kārtas!E83</f>
        <v>2.4.1.</v>
      </c>
      <c r="F83" s="84" t="str">
        <f>Pasākumi_kārtas!F83</f>
        <v>“Veicināt ilgtspējīgu multimodālu mobilitāti, veicinot elektrotransportlīdzekļu izmantošanu”</v>
      </c>
      <c r="G83" s="279" t="str">
        <f>Pasākumi_kārtas!J83</f>
        <v>2.4.1.2.</v>
      </c>
      <c r="H83" s="103" t="str">
        <f>Pasākumi_kārtas!K83</f>
        <v>Bezemisiju vilcienu iegāde - elektrovilcieni</v>
      </c>
      <c r="I83" s="39">
        <f>Pasākumi_kārtas!M83</f>
        <v>1</v>
      </c>
      <c r="J83" s="39" t="str">
        <f>Pasākumi_kārtas!N83</f>
        <v>KF</v>
      </c>
      <c r="K83" s="104">
        <f>Pasākumi_kārtas!P83</f>
        <v>12544923</v>
      </c>
      <c r="L83" s="280">
        <v>107</v>
      </c>
      <c r="M83" s="104">
        <f t="shared" ref="M83:M89" si="30">K83</f>
        <v>12544923</v>
      </c>
      <c r="N83" s="39"/>
      <c r="O83" s="104"/>
      <c r="P83" s="39"/>
      <c r="Q83" s="104"/>
      <c r="R83" s="39"/>
      <c r="S83" s="104"/>
      <c r="T83" s="39"/>
      <c r="U83" s="104"/>
      <c r="V83" s="39"/>
      <c r="W83" s="104"/>
      <c r="X83" s="3" t="b">
        <f t="shared" si="19"/>
        <v>1</v>
      </c>
      <c r="Y83" s="39">
        <v>1</v>
      </c>
      <c r="Z83" s="106">
        <f t="shared" si="26"/>
        <v>12544923</v>
      </c>
      <c r="AA83" s="39"/>
      <c r="AB83" s="106"/>
      <c r="AC83" s="39"/>
      <c r="AD83" s="106"/>
      <c r="AE83" s="39"/>
      <c r="AF83" s="106"/>
      <c r="AG83" s="3" t="b">
        <f t="shared" si="20"/>
        <v>1</v>
      </c>
      <c r="AH83" s="39">
        <v>33</v>
      </c>
      <c r="AI83" s="106">
        <f t="shared" si="27"/>
        <v>12544923</v>
      </c>
      <c r="AJ83" s="39"/>
      <c r="AK83" s="106"/>
      <c r="AL83" s="3" t="b">
        <f t="shared" si="22"/>
        <v>1</v>
      </c>
      <c r="AM83" s="39">
        <v>9</v>
      </c>
      <c r="AN83" s="106">
        <f t="shared" si="18"/>
        <v>12544923</v>
      </c>
      <c r="AO83" s="39"/>
      <c r="AP83" s="106"/>
      <c r="AQ83" s="3" t="b">
        <f t="shared" si="23"/>
        <v>1</v>
      </c>
      <c r="AR83" s="39">
        <v>3</v>
      </c>
      <c r="AS83" s="106">
        <f t="shared" si="24"/>
        <v>12544923</v>
      </c>
      <c r="AT83" s="106"/>
      <c r="AU83" s="106"/>
      <c r="AV83" s="3" t="b">
        <f t="shared" si="25"/>
        <v>1</v>
      </c>
    </row>
    <row r="84" spans="1:48">
      <c r="A84" s="83" t="str">
        <f>Pasākumi_kārtas!V84</f>
        <v>SM</v>
      </c>
      <c r="B84" s="83">
        <f>Pasākumi_kārtas!A84</f>
        <v>2</v>
      </c>
      <c r="C84" s="83" t="str">
        <f>Pasākumi_kārtas!B84</f>
        <v>2.4.</v>
      </c>
      <c r="D84" s="84" t="str">
        <f>Pasākumi_kārtas!C84</f>
        <v>AER izmantošanas transportā veicināšana</v>
      </c>
      <c r="E84" s="83" t="str">
        <f>Pasākumi_kārtas!E84</f>
        <v>2.4.1.</v>
      </c>
      <c r="F84" s="84" t="str">
        <f>Pasākumi_kārtas!F84</f>
        <v>“Veicināt ilgtspējīgu multimodālu mobilitāti, veicinot elektrotransportlīdzekļu izmantošanu”</v>
      </c>
      <c r="G84" s="279" t="str">
        <f>Pasākumi_kārtas!J84</f>
        <v>2.4.1.2.</v>
      </c>
      <c r="H84" s="103" t="str">
        <f>Pasākumi_kārtas!K84</f>
        <v>Bezemisiju vilcienu iegāde - elektrovilcieni</v>
      </c>
      <c r="I84" s="39">
        <f>Pasākumi_kārtas!M84</f>
        <v>2</v>
      </c>
      <c r="J84" s="39" t="str">
        <f>Pasākumi_kārtas!N84</f>
        <v>KF</v>
      </c>
      <c r="K84" s="104">
        <f>Pasākumi_kārtas!P84</f>
        <v>54444719</v>
      </c>
      <c r="L84" s="280">
        <v>107</v>
      </c>
      <c r="M84" s="104">
        <f t="shared" si="30"/>
        <v>54444719</v>
      </c>
      <c r="N84" s="39"/>
      <c r="O84" s="104"/>
      <c r="P84" s="39"/>
      <c r="Q84" s="104"/>
      <c r="R84" s="39"/>
      <c r="S84" s="104"/>
      <c r="T84" s="39"/>
      <c r="U84" s="104"/>
      <c r="V84" s="39"/>
      <c r="W84" s="104"/>
      <c r="X84" s="3" t="b">
        <f t="shared" si="19"/>
        <v>1</v>
      </c>
      <c r="Y84" s="39">
        <v>1</v>
      </c>
      <c r="Z84" s="106">
        <f t="shared" si="26"/>
        <v>54444719</v>
      </c>
      <c r="AA84" s="39"/>
      <c r="AB84" s="106"/>
      <c r="AC84" s="39"/>
      <c r="AD84" s="106"/>
      <c r="AE84" s="39"/>
      <c r="AF84" s="106"/>
      <c r="AG84" s="3" t="b">
        <f t="shared" si="20"/>
        <v>1</v>
      </c>
      <c r="AH84" s="39">
        <v>33</v>
      </c>
      <c r="AI84" s="106">
        <f t="shared" si="27"/>
        <v>54444719</v>
      </c>
      <c r="AJ84" s="39"/>
      <c r="AK84" s="106"/>
      <c r="AL84" s="3" t="b">
        <f t="shared" si="22"/>
        <v>1</v>
      </c>
      <c r="AM84" s="39">
        <v>9</v>
      </c>
      <c r="AN84" s="106">
        <f t="shared" si="18"/>
        <v>54444719</v>
      </c>
      <c r="AO84" s="39"/>
      <c r="AP84" s="106"/>
      <c r="AQ84" s="3" t="b">
        <f t="shared" si="23"/>
        <v>1</v>
      </c>
      <c r="AR84" s="39">
        <v>3</v>
      </c>
      <c r="AS84" s="106">
        <f t="shared" si="24"/>
        <v>54444719</v>
      </c>
      <c r="AT84" s="106"/>
      <c r="AU84" s="106"/>
      <c r="AV84" s="3" t="b">
        <f t="shared" si="25"/>
        <v>1</v>
      </c>
    </row>
    <row r="85" spans="1:48">
      <c r="A85" s="83" t="str">
        <f>Pasākumi_kārtas!V85</f>
        <v>SM</v>
      </c>
      <c r="B85" s="83">
        <f>Pasākumi_kārtas!A85</f>
        <v>2</v>
      </c>
      <c r="C85" s="83" t="str">
        <f>Pasākumi_kārtas!B85</f>
        <v>2.4.</v>
      </c>
      <c r="D85" s="84" t="str">
        <f>Pasākumi_kārtas!C85</f>
        <v>AER izmantošanas transportā veicināšana</v>
      </c>
      <c r="E85" s="83" t="str">
        <f>Pasākumi_kārtas!E85</f>
        <v>2.4.1.</v>
      </c>
      <c r="F85" s="84" t="str">
        <f>Pasākumi_kārtas!F85</f>
        <v>“Veicināt ilgtspējīgu multimodālu mobilitāti, veicinot elektrotransportlīdzekļu izmantošanu”</v>
      </c>
      <c r="G85" s="279" t="str">
        <f>Pasākumi_kārtas!J85</f>
        <v>2.4.1.3.</v>
      </c>
      <c r="H85" s="103" t="str">
        <f>Pasākumi_kārtas!K85</f>
        <v>Bezemisiju (bateriju) vilcieni un to uzlādes infrastruktūra</v>
      </c>
      <c r="I85" s="39" t="str">
        <f>Pasākumi_kārtas!M85</f>
        <v>_</v>
      </c>
      <c r="J85" s="39" t="str">
        <f>Pasākumi_kārtas!N85</f>
        <v>KF</v>
      </c>
      <c r="K85" s="104">
        <f>Pasākumi_kārtas!P85</f>
        <v>104608561</v>
      </c>
      <c r="L85" s="280">
        <v>107</v>
      </c>
      <c r="M85" s="104">
        <f t="shared" si="30"/>
        <v>104608561</v>
      </c>
      <c r="N85" s="39"/>
      <c r="O85" s="104"/>
      <c r="P85" s="39"/>
      <c r="Q85" s="104"/>
      <c r="R85" s="39"/>
      <c r="S85" s="104"/>
      <c r="T85" s="39"/>
      <c r="U85" s="104"/>
      <c r="V85" s="39"/>
      <c r="W85" s="104"/>
      <c r="X85" s="3" t="b">
        <f t="shared" si="19"/>
        <v>1</v>
      </c>
      <c r="Y85" s="39">
        <v>1</v>
      </c>
      <c r="Z85" s="106">
        <f t="shared" si="26"/>
        <v>104608561</v>
      </c>
      <c r="AA85" s="39"/>
      <c r="AB85" s="106"/>
      <c r="AC85" s="39"/>
      <c r="AD85" s="106"/>
      <c r="AE85" s="39"/>
      <c r="AF85" s="106"/>
      <c r="AG85" s="3" t="b">
        <f t="shared" si="20"/>
        <v>1</v>
      </c>
      <c r="AH85" s="39">
        <v>33</v>
      </c>
      <c r="AI85" s="106">
        <f t="shared" si="27"/>
        <v>104608561</v>
      </c>
      <c r="AJ85" s="39"/>
      <c r="AK85" s="106"/>
      <c r="AL85" s="3" t="b">
        <f t="shared" si="22"/>
        <v>1</v>
      </c>
      <c r="AM85" s="39">
        <v>9</v>
      </c>
      <c r="AN85" s="106">
        <f t="shared" ref="AN85:AN119" si="31">K85</f>
        <v>104608561</v>
      </c>
      <c r="AO85" s="39"/>
      <c r="AP85" s="106"/>
      <c r="AQ85" s="3" t="b">
        <f t="shared" si="23"/>
        <v>1</v>
      </c>
      <c r="AR85" s="39">
        <v>3</v>
      </c>
      <c r="AS85" s="106">
        <f t="shared" si="24"/>
        <v>104608561</v>
      </c>
      <c r="AT85" s="106"/>
      <c r="AU85" s="106"/>
      <c r="AV85" s="3" t="b">
        <f t="shared" si="25"/>
        <v>1</v>
      </c>
    </row>
    <row r="86" spans="1:48">
      <c r="A86" s="83" t="str">
        <f>Pasākumi_kārtas!V86</f>
        <v>EM</v>
      </c>
      <c r="B86" s="83">
        <f>Pasākumi_kārtas!A86</f>
        <v>2</v>
      </c>
      <c r="C86" s="83" t="str">
        <f>Pasākumi_kārtas!B86</f>
        <v>2.5.</v>
      </c>
      <c r="D86" s="84" t="str">
        <f>Pasākumi_kārtas!C86</f>
        <v>Enerģētiskās neatkarības un atjaunīgās enerģijas kapacitātes celšana</v>
      </c>
      <c r="E86" s="83" t="str">
        <f>Pasākumi_kārtas!E86</f>
        <v>2.5.1.</v>
      </c>
      <c r="F86" s="84" t="str">
        <f>Pasākumi_kārtas!F86</f>
        <v>"Ieguldījumi, kas atbalsta STEP mērķu sasniegšanu"</v>
      </c>
      <c r="G86" s="279" t="str">
        <f>Pasākumi_kārtas!J86</f>
        <v>2.5.1.0.</v>
      </c>
      <c r="H86" s="103" t="str">
        <f>Pasākumi_kārtas!K86</f>
        <v>_</v>
      </c>
      <c r="I86" s="39" t="str">
        <f>Pasākumi_kārtas!M86</f>
        <v>_</v>
      </c>
      <c r="J86" s="39" t="str">
        <f>Pasākumi_kārtas!N86</f>
        <v>ERAF</v>
      </c>
      <c r="K86" s="104">
        <f>Pasākumi_kārtas!P86</f>
        <v>54884514</v>
      </c>
      <c r="L86" s="280">
        <v>188</v>
      </c>
      <c r="M86" s="104">
        <f t="shared" si="30"/>
        <v>54884514</v>
      </c>
      <c r="N86" s="39"/>
      <c r="O86" s="104"/>
      <c r="P86" s="39"/>
      <c r="Q86" s="104"/>
      <c r="R86" s="39"/>
      <c r="S86" s="104"/>
      <c r="T86" s="39"/>
      <c r="U86" s="104"/>
      <c r="V86" s="39"/>
      <c r="W86" s="104"/>
      <c r="X86" s="3" t="b">
        <f t="shared" si="19"/>
        <v>1</v>
      </c>
      <c r="Y86" s="39">
        <v>1</v>
      </c>
      <c r="Z86" s="106">
        <f t="shared" si="26"/>
        <v>54884514</v>
      </c>
      <c r="AA86" s="39"/>
      <c r="AB86" s="106"/>
      <c r="AC86" s="39"/>
      <c r="AD86" s="106"/>
      <c r="AE86" s="39"/>
      <c r="AF86" s="106"/>
      <c r="AG86" s="3" t="b">
        <f t="shared" si="20"/>
        <v>1</v>
      </c>
      <c r="AH86" s="39">
        <v>33</v>
      </c>
      <c r="AI86" s="106">
        <f t="shared" si="27"/>
        <v>54884514</v>
      </c>
      <c r="AJ86" s="39"/>
      <c r="AK86" s="106"/>
      <c r="AL86" s="3" t="b">
        <f t="shared" si="22"/>
        <v>1</v>
      </c>
      <c r="AM86" s="39">
        <v>9</v>
      </c>
      <c r="AN86" s="106">
        <f t="shared" si="31"/>
        <v>54884514</v>
      </c>
      <c r="AO86" s="39"/>
      <c r="AP86" s="106"/>
      <c r="AQ86" s="3" t="b">
        <f t="shared" si="23"/>
        <v>1</v>
      </c>
      <c r="AR86" s="39">
        <v>3</v>
      </c>
      <c r="AS86" s="106">
        <f t="shared" si="24"/>
        <v>54884514</v>
      </c>
      <c r="AT86" s="106"/>
      <c r="AU86" s="106"/>
      <c r="AV86" s="3" t="b">
        <f t="shared" si="25"/>
        <v>1</v>
      </c>
    </row>
    <row r="87" spans="1:48">
      <c r="A87" s="83" t="str">
        <f>Pasākumi_kārtas!V87</f>
        <v>KEM</v>
      </c>
      <c r="B87" s="83">
        <f>Pasākumi_kārtas!A87</f>
        <v>2</v>
      </c>
      <c r="C87" s="83" t="str">
        <f>Pasākumi_kārtas!B87</f>
        <v>2.6.</v>
      </c>
      <c r="D87" s="84" t="str">
        <f>Pasākumi_kārtas!C87</f>
        <v>Enerģētiskās neatkarība stipirnāšana</v>
      </c>
      <c r="E87" s="83" t="str">
        <f>Pasākumi_kārtas!E87</f>
        <v>2.6.1.</v>
      </c>
      <c r="F87" s="84" t="str">
        <f>Pasākumi_kārtas!F87</f>
        <v xml:space="preserve"> "Veicināt enerģijas starpsavienojumu un saistītās pārvades, sadales, uzglabāšanas un atbalsta infrastruktūras izbūvi, kā arī kritiskās enerģētikas infrastruktūras aizsardzību un uzlādes infrastruktūras izvēršanu"</v>
      </c>
      <c r="G87" s="282" t="str">
        <f>Pasākumi_kārtas!J87</f>
        <v>2.6.1.1.</v>
      </c>
      <c r="H87" s="103" t="str">
        <f>Pasākumi_kārtas!K87</f>
        <v>“Atjaunojamo energoresursu enerģijas veicināšana - biometāns”</v>
      </c>
      <c r="I87" s="39" t="str">
        <f>Pasākumi_kārtas!M87</f>
        <v>_</v>
      </c>
      <c r="J87" s="39" t="str">
        <f>Pasākumi_kārtas!N87</f>
        <v>ERAF</v>
      </c>
      <c r="K87" s="104">
        <f>Pasākumi_kārtas!P87</f>
        <v>4000000</v>
      </c>
      <c r="L87" s="275">
        <v>49</v>
      </c>
      <c r="M87" s="104">
        <f>K87</f>
        <v>4000000</v>
      </c>
      <c r="N87" s="39"/>
      <c r="O87" s="104"/>
      <c r="P87" s="39"/>
      <c r="Q87" s="104"/>
      <c r="R87" s="39"/>
      <c r="S87" s="104"/>
      <c r="T87" s="39"/>
      <c r="U87" s="104"/>
      <c r="V87" s="39"/>
      <c r="W87" s="104"/>
      <c r="X87" s="3" t="b">
        <f t="shared" si="19"/>
        <v>1</v>
      </c>
      <c r="Y87" s="39">
        <v>1</v>
      </c>
      <c r="Z87" s="106">
        <f>K87</f>
        <v>4000000</v>
      </c>
      <c r="AA87" s="39"/>
      <c r="AB87" s="106"/>
      <c r="AC87" s="39"/>
      <c r="AD87" s="106"/>
      <c r="AE87" s="39"/>
      <c r="AF87" s="106"/>
      <c r="AG87" s="3" t="b">
        <f t="shared" si="20"/>
        <v>1</v>
      </c>
      <c r="AH87" s="39">
        <v>33</v>
      </c>
      <c r="AI87" s="106">
        <f t="shared" si="27"/>
        <v>4000000</v>
      </c>
      <c r="AJ87" s="39"/>
      <c r="AK87" s="106"/>
      <c r="AL87" s="3" t="b">
        <f t="shared" si="22"/>
        <v>1</v>
      </c>
      <c r="AM87" s="39">
        <v>9</v>
      </c>
      <c r="AN87" s="106">
        <f t="shared" si="31"/>
        <v>4000000</v>
      </c>
      <c r="AO87" s="39"/>
      <c r="AP87" s="106"/>
      <c r="AQ87" s="3" t="b">
        <f t="shared" si="23"/>
        <v>1</v>
      </c>
      <c r="AR87" s="39">
        <v>3</v>
      </c>
      <c r="AS87" s="106">
        <f t="shared" si="24"/>
        <v>4000000</v>
      </c>
      <c r="AT87" s="106"/>
      <c r="AU87" s="106"/>
      <c r="AV87" s="3" t="b">
        <f t="shared" si="25"/>
        <v>1</v>
      </c>
    </row>
    <row r="88" spans="1:48">
      <c r="A88" s="83" t="str">
        <f>Pasākumi_kārtas!V88</f>
        <v>KEM</v>
      </c>
      <c r="B88" s="83">
        <f>Pasākumi_kārtas!A88</f>
        <v>2</v>
      </c>
      <c r="C88" s="83" t="str">
        <f>Pasākumi_kārtas!B88</f>
        <v>2.6.</v>
      </c>
      <c r="D88" s="84" t="str">
        <f>Pasākumi_kārtas!C88</f>
        <v>Enerģētiskās neatkarība stipirnāšana</v>
      </c>
      <c r="E88" s="83" t="str">
        <f>Pasākumi_kārtas!E88</f>
        <v>2.6.1.</v>
      </c>
      <c r="F88" s="84" t="str">
        <f>Pasākumi_kārtas!F88</f>
        <v xml:space="preserve"> "Veicināt enerģijas starpsavienojumu un saistītās pārvades, sadales, uzglabāšanas un atbalsta infrastruktūras izbūvi, kā arī kritiskās enerģētikas infrastruktūras aizsardzību un uzlādes infrastruktūras izvēršanu"</v>
      </c>
      <c r="G88" s="279" t="str">
        <f>Pasākumi_kārtas!J88</f>
        <v xml:space="preserve">2.6.1.2. </v>
      </c>
      <c r="H88" s="103" t="str">
        <f>Pasākumi_kārtas!K88</f>
        <v>Enerģētiskās drošības infrastruktūras attīstība</v>
      </c>
      <c r="I88" s="39" t="str">
        <f>Pasākumi_kārtas!M88</f>
        <v>_</v>
      </c>
      <c r="J88" s="39" t="str">
        <f>Pasākumi_kārtas!N88</f>
        <v>ERAF</v>
      </c>
      <c r="K88" s="104">
        <f>Pasākumi_kārtas!P88</f>
        <v>31000000</v>
      </c>
      <c r="L88" s="280">
        <v>196</v>
      </c>
      <c r="M88" s="104">
        <f>K88</f>
        <v>31000000</v>
      </c>
      <c r="N88" s="39"/>
      <c r="O88" s="104"/>
      <c r="P88" s="39"/>
      <c r="Q88" s="104"/>
      <c r="R88" s="39"/>
      <c r="S88" s="104"/>
      <c r="T88" s="39"/>
      <c r="U88" s="104"/>
      <c r="V88" s="39"/>
      <c r="W88" s="104"/>
      <c r="X88" s="3" t="b">
        <f t="shared" si="19"/>
        <v>1</v>
      </c>
      <c r="Y88" s="39">
        <v>1</v>
      </c>
      <c r="Z88" s="106">
        <f>K88</f>
        <v>31000000</v>
      </c>
      <c r="AA88" s="39"/>
      <c r="AB88" s="106"/>
      <c r="AC88" s="39"/>
      <c r="AD88" s="106"/>
      <c r="AE88" s="39"/>
      <c r="AF88" s="106"/>
      <c r="AG88" s="3" t="b">
        <f t="shared" si="20"/>
        <v>1</v>
      </c>
      <c r="AH88" s="39">
        <v>33</v>
      </c>
      <c r="AI88" s="106">
        <f t="shared" si="27"/>
        <v>31000000</v>
      </c>
      <c r="AJ88" s="39"/>
      <c r="AK88" s="106"/>
      <c r="AL88" s="3" t="b">
        <f t="shared" si="22"/>
        <v>1</v>
      </c>
      <c r="AM88" s="39">
        <v>9</v>
      </c>
      <c r="AN88" s="106">
        <f t="shared" si="31"/>
        <v>31000000</v>
      </c>
      <c r="AO88" s="39"/>
      <c r="AP88" s="106"/>
      <c r="AQ88" s="3" t="b">
        <f t="shared" si="23"/>
        <v>1</v>
      </c>
      <c r="AR88" s="39">
        <v>3</v>
      </c>
      <c r="AS88" s="106">
        <f t="shared" si="24"/>
        <v>31000000</v>
      </c>
      <c r="AT88" s="106"/>
      <c r="AU88" s="106"/>
      <c r="AV88" s="3" t="b">
        <f t="shared" si="25"/>
        <v>1</v>
      </c>
    </row>
    <row r="89" spans="1:48">
      <c r="A89" s="83" t="str">
        <f>Pasākumi_kārtas!V89</f>
        <v>SM</v>
      </c>
      <c r="B89" s="83">
        <f>Pasākumi_kārtas!A89</f>
        <v>3</v>
      </c>
      <c r="C89" s="83" t="str">
        <f>Pasākumi_kārtas!B89</f>
        <v>3.1.</v>
      </c>
      <c r="D89" s="84" t="str">
        <f>Pasākumi_kārtas!C89</f>
        <v>Ilgtspējīga TEN-T infrastruktūra</v>
      </c>
      <c r="E89" s="83" t="str">
        <f>Pasākumi_kārtas!E89</f>
        <v>3.1.1.</v>
      </c>
      <c r="F89" s="84" t="str">
        <f>Pasākumi_kārtas!F89</f>
        <v>“Attīstīt ilgtspējīgu, pret klimatu izturīgu, inteliģentu, drošu un vairākveidu TEN-T infrastruktūru”</v>
      </c>
      <c r="G89" s="279" t="str">
        <f>Pasākumi_kārtas!J89</f>
        <v>3.1.1.1.</v>
      </c>
      <c r="H89" s="103" t="str">
        <f>Pasākumi_kārtas!K89</f>
        <v xml:space="preserve">Dzelzceļa infrastruktūras attīstība un energoefektivitātes uzlabošana sabiedriskajos pasažieru pārvadājumos
</v>
      </c>
      <c r="I89" s="39">
        <f>Pasākumi_kārtas!M89</f>
        <v>1</v>
      </c>
      <c r="J89" s="39" t="str">
        <f>Pasākumi_kārtas!N89</f>
        <v>KF</v>
      </c>
      <c r="K89" s="104">
        <f>Pasākumi_kārtas!P89</f>
        <v>100860345</v>
      </c>
      <c r="L89" s="280">
        <v>100</v>
      </c>
      <c r="M89" s="104">
        <f t="shared" si="30"/>
        <v>100860345</v>
      </c>
      <c r="N89" s="39"/>
      <c r="O89" s="104"/>
      <c r="P89" s="39"/>
      <c r="Q89" s="104"/>
      <c r="R89" s="39"/>
      <c r="S89" s="104"/>
      <c r="T89" s="39"/>
      <c r="U89" s="104"/>
      <c r="V89" s="39"/>
      <c r="W89" s="104"/>
      <c r="X89" s="3" t="b">
        <f t="shared" si="19"/>
        <v>1</v>
      </c>
      <c r="Y89" s="39">
        <v>1</v>
      </c>
      <c r="Z89" s="106">
        <f t="shared" si="26"/>
        <v>100860345</v>
      </c>
      <c r="AA89" s="39"/>
      <c r="AB89" s="106"/>
      <c r="AC89" s="39"/>
      <c r="AD89" s="106"/>
      <c r="AE89" s="39"/>
      <c r="AF89" s="106"/>
      <c r="AG89" s="3" t="b">
        <f t="shared" si="20"/>
        <v>1</v>
      </c>
      <c r="AH89" s="39">
        <v>33</v>
      </c>
      <c r="AI89" s="106">
        <f t="shared" si="27"/>
        <v>100860345</v>
      </c>
      <c r="AJ89" s="39"/>
      <c r="AK89" s="106"/>
      <c r="AL89" s="3" t="b">
        <f t="shared" si="22"/>
        <v>1</v>
      </c>
      <c r="AM89" s="39">
        <v>9</v>
      </c>
      <c r="AN89" s="106">
        <f t="shared" si="31"/>
        <v>100860345</v>
      </c>
      <c r="AO89" s="39"/>
      <c r="AP89" s="106"/>
      <c r="AQ89" s="3" t="b">
        <f t="shared" si="23"/>
        <v>1</v>
      </c>
      <c r="AR89" s="39">
        <v>3</v>
      </c>
      <c r="AS89" s="106">
        <f t="shared" si="24"/>
        <v>100860345</v>
      </c>
      <c r="AT89" s="106"/>
      <c r="AU89" s="106"/>
      <c r="AV89" s="3" t="b">
        <f t="shared" si="25"/>
        <v>1</v>
      </c>
    </row>
    <row r="90" spans="1:48">
      <c r="A90" s="83" t="str">
        <f>Pasākumi_kārtas!V90</f>
        <v>SM</v>
      </c>
      <c r="B90" s="83">
        <f>Pasākumi_kārtas!A90</f>
        <v>3</v>
      </c>
      <c r="C90" s="83" t="str">
        <f>Pasākumi_kārtas!B90</f>
        <v>3.1.</v>
      </c>
      <c r="D90" s="84" t="str">
        <f>Pasākumi_kārtas!C90</f>
        <v>Ilgtspējīga TEN-T infrastruktūra</v>
      </c>
      <c r="E90" s="83" t="str">
        <f>Pasākumi_kārtas!E90</f>
        <v>3.1.1.</v>
      </c>
      <c r="F90" s="84" t="str">
        <f>Pasākumi_kārtas!F90</f>
        <v>“Attīstīt ilgtspējīgu, pret klimatu izturīgu, inteliģentu, drošu un vairākveidu TEN-T infrastruktūru”</v>
      </c>
      <c r="G90" s="39" t="str">
        <f>Pasākumi_kārtas!J90</f>
        <v>3.1.1.2.</v>
      </c>
      <c r="H90" s="103" t="str">
        <f>Pasākumi_kārtas!K90</f>
        <v>Ieguldījumi TEN-T tīkla autoceļu drošībā un vides piekļūstamībā</v>
      </c>
      <c r="I90" s="39">
        <f>Pasākumi_kārtas!M90</f>
        <v>1</v>
      </c>
      <c r="J90" s="39" t="str">
        <f>Pasākumi_kārtas!N90</f>
        <v>KF</v>
      </c>
      <c r="K90" s="104">
        <f>Pasākumi_kārtas!P90</f>
        <v>56077253</v>
      </c>
      <c r="L90" s="274">
        <v>87</v>
      </c>
      <c r="M90" s="104">
        <v>20299963</v>
      </c>
      <c r="N90" s="274">
        <v>88</v>
      </c>
      <c r="O90" s="104">
        <v>35777290</v>
      </c>
      <c r="P90" s="39"/>
      <c r="Q90" s="104"/>
      <c r="R90" s="39"/>
      <c r="S90" s="104"/>
      <c r="T90" s="39"/>
      <c r="U90" s="104"/>
      <c r="V90" s="39"/>
      <c r="W90" s="104"/>
      <c r="X90" s="3" t="b">
        <f t="shared" si="19"/>
        <v>1</v>
      </c>
      <c r="Y90" s="39">
        <v>1</v>
      </c>
      <c r="Z90" s="106">
        <f t="shared" si="26"/>
        <v>56077253</v>
      </c>
      <c r="AA90" s="39"/>
      <c r="AB90" s="106"/>
      <c r="AC90" s="39"/>
      <c r="AD90" s="106"/>
      <c r="AE90" s="39"/>
      <c r="AF90" s="106"/>
      <c r="AG90" s="3" t="b">
        <f t="shared" si="20"/>
        <v>1</v>
      </c>
      <c r="AH90" s="39">
        <v>33</v>
      </c>
      <c r="AI90" s="106">
        <f t="shared" si="27"/>
        <v>56077253</v>
      </c>
      <c r="AJ90" s="39"/>
      <c r="AK90" s="106"/>
      <c r="AL90" s="3" t="b">
        <f t="shared" ref="AL90:AL116" si="32">K90=AI90+AK90</f>
        <v>1</v>
      </c>
      <c r="AM90" s="39">
        <v>9</v>
      </c>
      <c r="AN90" s="106">
        <f t="shared" si="31"/>
        <v>56077253</v>
      </c>
      <c r="AO90" s="39"/>
      <c r="AP90" s="106"/>
      <c r="AQ90" s="3" t="b">
        <f t="shared" si="23"/>
        <v>1</v>
      </c>
      <c r="AR90" s="39">
        <v>3</v>
      </c>
      <c r="AS90" s="106">
        <f t="shared" si="24"/>
        <v>56077253</v>
      </c>
      <c r="AT90" s="106"/>
      <c r="AU90" s="106"/>
      <c r="AV90" s="3" t="b">
        <f t="shared" si="25"/>
        <v>1</v>
      </c>
    </row>
    <row r="91" spans="1:48">
      <c r="A91" s="83" t="str">
        <f>Pasākumi_kārtas!V91</f>
        <v>SM</v>
      </c>
      <c r="B91" s="83">
        <f>Pasākumi_kārtas!A91</f>
        <v>3</v>
      </c>
      <c r="C91" s="83" t="str">
        <f>Pasākumi_kārtas!B91</f>
        <v>3.1.</v>
      </c>
      <c r="D91" s="84" t="str">
        <f>Pasākumi_kārtas!C91</f>
        <v>Ilgtspējīga TEN-T infrastruktūra</v>
      </c>
      <c r="E91" s="83" t="str">
        <f>Pasākumi_kārtas!E91</f>
        <v>3.1.1.</v>
      </c>
      <c r="F91" s="84" t="str">
        <f>Pasākumi_kārtas!F91</f>
        <v>“Attīstīt ilgtspējīgu, pret klimatu izturīgu, inteliģentu, drošu un vairākveidu TEN-T infrastruktūru”</v>
      </c>
      <c r="G91" s="279" t="str">
        <f>Pasākumi_kārtas!J91</f>
        <v>3.1.1.3.</v>
      </c>
      <c r="H91" s="103" t="str">
        <f>Pasākumi_kārtas!K91</f>
        <v>Eiropas transporta tīklā esošās dzelzceļa infrastruktūras attīstība</v>
      </c>
      <c r="I91" s="39">
        <f>Pasākumi_kārtas!M91</f>
        <v>1</v>
      </c>
      <c r="J91" s="39" t="str">
        <f>Pasākumi_kārtas!N91</f>
        <v>KF</v>
      </c>
      <c r="K91" s="104">
        <f>Pasākumi_kārtas!P91</f>
        <v>52395743</v>
      </c>
      <c r="L91" s="280">
        <v>100</v>
      </c>
      <c r="M91" s="104">
        <f>K91</f>
        <v>52395743</v>
      </c>
      <c r="N91" s="39"/>
      <c r="O91" s="104"/>
      <c r="P91" s="39"/>
      <c r="Q91" s="104"/>
      <c r="R91" s="39"/>
      <c r="S91" s="104"/>
      <c r="T91" s="39"/>
      <c r="U91" s="104"/>
      <c r="V91" s="39"/>
      <c r="W91" s="104"/>
      <c r="X91" s="3" t="b">
        <f t="shared" si="19"/>
        <v>1</v>
      </c>
      <c r="Y91" s="39">
        <v>1</v>
      </c>
      <c r="Z91" s="106">
        <f t="shared" si="26"/>
        <v>52395743</v>
      </c>
      <c r="AA91" s="39"/>
      <c r="AB91" s="106"/>
      <c r="AC91" s="39"/>
      <c r="AD91" s="106"/>
      <c r="AE91" s="39"/>
      <c r="AF91" s="106"/>
      <c r="AG91" s="3" t="b">
        <f t="shared" si="20"/>
        <v>1</v>
      </c>
      <c r="AH91" s="39">
        <v>33</v>
      </c>
      <c r="AI91" s="106">
        <f t="shared" si="27"/>
        <v>52395743</v>
      </c>
      <c r="AJ91" s="39"/>
      <c r="AK91" s="106"/>
      <c r="AL91" s="3" t="b">
        <f t="shared" si="32"/>
        <v>1</v>
      </c>
      <c r="AM91" s="39">
        <v>9</v>
      </c>
      <c r="AN91" s="106">
        <f t="shared" si="31"/>
        <v>52395743</v>
      </c>
      <c r="AO91" s="39"/>
      <c r="AP91" s="106"/>
      <c r="AQ91" s="3" t="b">
        <f t="shared" si="23"/>
        <v>1</v>
      </c>
      <c r="AR91" s="39">
        <v>3</v>
      </c>
      <c r="AS91" s="106">
        <f t="shared" si="24"/>
        <v>52395743</v>
      </c>
      <c r="AT91" s="106"/>
      <c r="AU91" s="106"/>
      <c r="AV91" s="3" t="b">
        <f t="shared" si="25"/>
        <v>1</v>
      </c>
    </row>
    <row r="92" spans="1:48">
      <c r="A92" s="83" t="str">
        <f>Pasākumi_kārtas!V92</f>
        <v>SM</v>
      </c>
      <c r="B92" s="83">
        <f>Pasākumi_kārtas!A92</f>
        <v>3</v>
      </c>
      <c r="C92" s="83" t="str">
        <f>Pasākumi_kārtas!B92</f>
        <v>3.1.</v>
      </c>
      <c r="D92" s="84" t="str">
        <f>Pasākumi_kārtas!C92</f>
        <v>Ilgtspējīga TEN-T infrastruktūra</v>
      </c>
      <c r="E92" s="83" t="str">
        <f>Pasākumi_kārtas!E92</f>
        <v>3.1.1.</v>
      </c>
      <c r="F92" s="84" t="str">
        <f>Pasākumi_kārtas!F92</f>
        <v>“Attīstīt ilgtspējīgu, pret klimatu izturīgu, inteliģentu, drošu un vairākveidu TEN-T infrastruktūru”</v>
      </c>
      <c r="G92" s="39" t="str">
        <f>Pasākumi_kārtas!J92</f>
        <v>3.1.1.4.</v>
      </c>
      <c r="H92" s="103" t="str">
        <f>Pasākumi_kārtas!K92</f>
        <v>Rīgas pilsētas transporta infrastruktūras attīstība</v>
      </c>
      <c r="I92" s="39" t="str">
        <f>Pasākumi_kārtas!M92</f>
        <v>_</v>
      </c>
      <c r="J92" s="39" t="str">
        <f>Pasākumi_kārtas!N92</f>
        <v>KF</v>
      </c>
      <c r="K92" s="104">
        <f>Pasākumi_kārtas!P92</f>
        <v>71483894</v>
      </c>
      <c r="L92" s="274">
        <v>87</v>
      </c>
      <c r="M92" s="104">
        <f>K92</f>
        <v>71483894</v>
      </c>
      <c r="N92" s="39"/>
      <c r="O92" s="104"/>
      <c r="P92" s="39"/>
      <c r="Q92" s="104"/>
      <c r="R92" s="39"/>
      <c r="S92" s="104"/>
      <c r="T92" s="39"/>
      <c r="U92" s="104"/>
      <c r="V92" s="39"/>
      <c r="W92" s="104"/>
      <c r="X92" s="3" t="b">
        <f t="shared" si="19"/>
        <v>1</v>
      </c>
      <c r="Y92" s="39">
        <v>1</v>
      </c>
      <c r="Z92" s="106">
        <f t="shared" si="26"/>
        <v>71483894</v>
      </c>
      <c r="AA92" s="39"/>
      <c r="AB92" s="106"/>
      <c r="AC92" s="39"/>
      <c r="AD92" s="106"/>
      <c r="AE92" s="39"/>
      <c r="AF92" s="106"/>
      <c r="AG92" s="3" t="b">
        <f t="shared" si="20"/>
        <v>1</v>
      </c>
      <c r="AH92" s="39">
        <v>33</v>
      </c>
      <c r="AI92" s="106">
        <f t="shared" si="27"/>
        <v>71483894</v>
      </c>
      <c r="AJ92" s="39"/>
      <c r="AK92" s="106"/>
      <c r="AL92" s="3" t="b">
        <f t="shared" si="32"/>
        <v>1</v>
      </c>
      <c r="AM92" s="39">
        <v>9</v>
      </c>
      <c r="AN92" s="106">
        <f t="shared" si="31"/>
        <v>71483894</v>
      </c>
      <c r="AO92" s="39"/>
      <c r="AP92" s="106"/>
      <c r="AQ92" s="3" t="b">
        <f t="shared" si="23"/>
        <v>1</v>
      </c>
      <c r="AR92" s="39">
        <v>3</v>
      </c>
      <c r="AS92" s="106">
        <f t="shared" si="24"/>
        <v>71483894</v>
      </c>
      <c r="AT92" s="106"/>
      <c r="AU92" s="106"/>
      <c r="AV92" s="3" t="b">
        <f t="shared" si="25"/>
        <v>1</v>
      </c>
    </row>
    <row r="93" spans="1:48">
      <c r="A93" s="83" t="str">
        <f>Pasākumi_kārtas!V93</f>
        <v>SM</v>
      </c>
      <c r="B93" s="83">
        <f>Pasākumi_kārtas!A93</f>
        <v>3</v>
      </c>
      <c r="C93" s="83" t="str">
        <f>Pasākumi_kārtas!B93</f>
        <v>3.1.</v>
      </c>
      <c r="D93" s="84" t="str">
        <f>Pasākumi_kārtas!C93</f>
        <v>Ilgtspējīga TEN-T infrastruktūra</v>
      </c>
      <c r="E93" s="83" t="str">
        <f>Pasākumi_kārtas!E93</f>
        <v>3.1.1.</v>
      </c>
      <c r="F93" s="84" t="str">
        <f>Pasākumi_kārtas!F93</f>
        <v>“Attīstīt ilgtspējīgu, pret klimatu izturīgu, inteliģentu, drošu un vairākveidu TEN-T infrastruktūru”</v>
      </c>
      <c r="G93" s="39" t="str">
        <f>Pasākumi_kārtas!J93</f>
        <v>3.1.1.5.</v>
      </c>
      <c r="H93" s="103" t="str">
        <f>Pasākumi_kārtas!K93</f>
        <v>Nacionālās nozīmes centru maģistrālo ielu un esošo maršrutu attīstība</v>
      </c>
      <c r="I93" s="39" t="str">
        <f>Pasākumi_kārtas!M93</f>
        <v>_</v>
      </c>
      <c r="J93" s="39" t="str">
        <f>Pasākumi_kārtas!N93</f>
        <v>KF</v>
      </c>
      <c r="K93" s="104">
        <f>Pasākumi_kārtas!P93</f>
        <v>16093145</v>
      </c>
      <c r="L93" s="274">
        <v>87</v>
      </c>
      <c r="M93" s="104">
        <v>10728763</v>
      </c>
      <c r="N93" s="274">
        <v>88</v>
      </c>
      <c r="O93" s="104">
        <v>5364382</v>
      </c>
      <c r="P93" s="39"/>
      <c r="Q93" s="104"/>
      <c r="R93" s="39"/>
      <c r="S93" s="104"/>
      <c r="T93" s="39"/>
      <c r="U93" s="104"/>
      <c r="V93" s="39"/>
      <c r="W93" s="104"/>
      <c r="X93" s="3" t="b">
        <f t="shared" si="19"/>
        <v>1</v>
      </c>
      <c r="Y93" s="39">
        <v>1</v>
      </c>
      <c r="Z93" s="106">
        <f t="shared" si="26"/>
        <v>16093145</v>
      </c>
      <c r="AA93" s="39"/>
      <c r="AB93" s="106"/>
      <c r="AC93" s="39"/>
      <c r="AD93" s="106"/>
      <c r="AE93" s="39"/>
      <c r="AF93" s="106"/>
      <c r="AG93" s="3" t="b">
        <f t="shared" si="20"/>
        <v>1</v>
      </c>
      <c r="AH93" s="39">
        <v>33</v>
      </c>
      <c r="AI93" s="106">
        <f t="shared" si="27"/>
        <v>16093145</v>
      </c>
      <c r="AJ93" s="39"/>
      <c r="AK93" s="106"/>
      <c r="AL93" s="3" t="b">
        <f t="shared" si="32"/>
        <v>1</v>
      </c>
      <c r="AM93" s="39">
        <v>9</v>
      </c>
      <c r="AN93" s="106">
        <f t="shared" si="31"/>
        <v>16093145</v>
      </c>
      <c r="AO93" s="39"/>
      <c r="AP93" s="106"/>
      <c r="AQ93" s="3" t="b">
        <f t="shared" si="23"/>
        <v>1</v>
      </c>
      <c r="AR93" s="39">
        <v>3</v>
      </c>
      <c r="AS93" s="106">
        <f t="shared" si="24"/>
        <v>16093145</v>
      </c>
      <c r="AT93" s="106"/>
      <c r="AU93" s="106"/>
      <c r="AV93" s="3" t="b">
        <f t="shared" si="25"/>
        <v>1</v>
      </c>
    </row>
    <row r="94" spans="1:48">
      <c r="A94" s="83" t="str">
        <f>Pasākumi_kārtas!V94</f>
        <v>SM</v>
      </c>
      <c r="B94" s="83">
        <f>Pasākumi_kārtas!A94</f>
        <v>3</v>
      </c>
      <c r="C94" s="83" t="str">
        <f>Pasākumi_kārtas!B94</f>
        <v>3.1.</v>
      </c>
      <c r="D94" s="84" t="str">
        <f>Pasākumi_kārtas!C94</f>
        <v>Ilgtspējīga TEN-T infrastruktūra</v>
      </c>
      <c r="E94" s="83" t="str">
        <f>Pasākumi_kārtas!E94</f>
        <v>3.1.1.</v>
      </c>
      <c r="F94" s="84" t="str">
        <f>Pasākumi_kārtas!F94</f>
        <v>“Attīstīt ilgtspējīgu, pret klimatu izturīgu, inteliģentu, drošu un vairākveidu TEN-T infrastruktūru”</v>
      </c>
      <c r="G94" s="282" t="str">
        <f>Pasākumi_kārtas!J94</f>
        <v>3.1.1.6.</v>
      </c>
      <c r="H94" s="103" t="str">
        <f>Pasākumi_kārtas!K94</f>
        <v>Lielo ostu publiskās infrastruktūras attīstība</v>
      </c>
      <c r="I94" s="39">
        <f>Pasākumi_kārtas!M94</f>
        <v>1</v>
      </c>
      <c r="J94" s="39" t="str">
        <f>Pasākumi_kārtas!N94</f>
        <v>KF</v>
      </c>
      <c r="K94" s="104">
        <f>Pasākumi_kārtas!P94</f>
        <v>8113999</v>
      </c>
      <c r="L94" s="275">
        <v>111</v>
      </c>
      <c r="M94" s="335">
        <f>K94</f>
        <v>8113999</v>
      </c>
      <c r="N94" s="39"/>
      <c r="O94" s="104"/>
      <c r="P94" s="39"/>
      <c r="Q94" s="104"/>
      <c r="R94" s="39"/>
      <c r="S94" s="104"/>
      <c r="T94" s="39"/>
      <c r="U94" s="104"/>
      <c r="V94" s="39"/>
      <c r="W94" s="104"/>
      <c r="X94" s="3" t="b">
        <f t="shared" si="19"/>
        <v>1</v>
      </c>
      <c r="Y94" s="39">
        <v>1</v>
      </c>
      <c r="Z94" s="106">
        <f t="shared" ref="Z94:Z127" si="33">K94</f>
        <v>8113999</v>
      </c>
      <c r="AA94" s="39"/>
      <c r="AB94" s="106"/>
      <c r="AC94" s="39"/>
      <c r="AD94" s="106"/>
      <c r="AE94" s="39"/>
      <c r="AF94" s="106"/>
      <c r="AG94" s="3" t="b">
        <f t="shared" si="20"/>
        <v>1</v>
      </c>
      <c r="AH94" s="39">
        <v>33</v>
      </c>
      <c r="AI94" s="106">
        <f t="shared" si="27"/>
        <v>8113999</v>
      </c>
      <c r="AJ94" s="39"/>
      <c r="AK94" s="106"/>
      <c r="AL94" s="3" t="b">
        <f t="shared" si="32"/>
        <v>1</v>
      </c>
      <c r="AM94" s="39">
        <v>9</v>
      </c>
      <c r="AN94" s="106">
        <f t="shared" si="31"/>
        <v>8113999</v>
      </c>
      <c r="AO94" s="39"/>
      <c r="AP94" s="106"/>
      <c r="AQ94" s="3" t="b">
        <f t="shared" si="23"/>
        <v>1</v>
      </c>
      <c r="AR94" s="39">
        <v>3</v>
      </c>
      <c r="AS94" s="106">
        <f t="shared" si="24"/>
        <v>8113999</v>
      </c>
      <c r="AT94" s="106"/>
      <c r="AU94" s="106"/>
      <c r="AV94" s="3" t="b">
        <f t="shared" si="25"/>
        <v>1</v>
      </c>
    </row>
    <row r="95" spans="1:48">
      <c r="A95" s="83" t="str">
        <f>Pasākumi_kārtas!V95</f>
        <v>FM</v>
      </c>
      <c r="B95" s="83">
        <f>Pasākumi_kārtas!A95</f>
        <v>3</v>
      </c>
      <c r="C95" s="83" t="str">
        <f>Pasākumi_kārtas!B95</f>
        <v>3.1.</v>
      </c>
      <c r="D95" s="84" t="str">
        <f>Pasākumi_kārtas!C95</f>
        <v>Ilgtspējīga TEN-T infrastruktūra</v>
      </c>
      <c r="E95" s="83" t="str">
        <f>Pasākumi_kārtas!E95</f>
        <v>3.1.1.</v>
      </c>
      <c r="F95" s="84" t="str">
        <f>Pasākumi_kārtas!F95</f>
        <v>“Attīstīt ilgtspējīgu, pret klimatu izturīgu, inteliģentu, drošu un vairākveidu TEN-T infrastruktūru”</v>
      </c>
      <c r="G95" s="39" t="str">
        <f>Pasākumi_kārtas!J95</f>
        <v>3.1.1.8.</v>
      </c>
      <c r="H95" s="103" t="str">
        <f>Pasākumi_kārtas!K95</f>
        <v>Robežšķērsošanas punktu attīstība</v>
      </c>
      <c r="I95" s="39" t="str">
        <f>Pasākumi_kārtas!M95</f>
        <v>_</v>
      </c>
      <c r="J95" s="39" t="str">
        <f>Pasākumi_kārtas!N95</f>
        <v>KF</v>
      </c>
      <c r="K95" s="104">
        <f>Pasākumi_kārtas!P95</f>
        <v>32686570</v>
      </c>
      <c r="L95" s="274">
        <v>91</v>
      </c>
      <c r="M95" s="336">
        <v>25731983</v>
      </c>
      <c r="N95" s="274">
        <v>92</v>
      </c>
      <c r="O95" s="104">
        <v>6954587</v>
      </c>
      <c r="P95" s="39"/>
      <c r="Q95" s="104"/>
      <c r="R95" s="39"/>
      <c r="S95" s="104"/>
      <c r="T95" s="39"/>
      <c r="U95" s="104"/>
      <c r="V95" s="39"/>
      <c r="W95" s="104"/>
      <c r="X95" s="3" t="b">
        <f t="shared" si="19"/>
        <v>1</v>
      </c>
      <c r="Y95" s="39">
        <v>1</v>
      </c>
      <c r="Z95" s="106">
        <f t="shared" si="33"/>
        <v>32686570</v>
      </c>
      <c r="AA95" s="39"/>
      <c r="AB95" s="106"/>
      <c r="AC95" s="39"/>
      <c r="AD95" s="106"/>
      <c r="AE95" s="39"/>
      <c r="AF95" s="106"/>
      <c r="AG95" s="3" t="b">
        <f t="shared" si="20"/>
        <v>1</v>
      </c>
      <c r="AH95" s="39">
        <v>33</v>
      </c>
      <c r="AI95" s="106">
        <f t="shared" si="27"/>
        <v>32686570</v>
      </c>
      <c r="AJ95" s="39"/>
      <c r="AK95" s="106"/>
      <c r="AL95" s="3" t="b">
        <f t="shared" si="32"/>
        <v>1</v>
      </c>
      <c r="AM95" s="39">
        <v>9</v>
      </c>
      <c r="AN95" s="106">
        <f t="shared" si="31"/>
        <v>32686570</v>
      </c>
      <c r="AO95" s="39"/>
      <c r="AP95" s="106"/>
      <c r="AQ95" s="3" t="b">
        <f t="shared" si="23"/>
        <v>1</v>
      </c>
      <c r="AR95" s="39">
        <v>3</v>
      </c>
      <c r="AS95" s="106">
        <f t="shared" si="24"/>
        <v>32686570</v>
      </c>
      <c r="AT95" s="106"/>
      <c r="AU95" s="106"/>
      <c r="AV95" s="3" t="b">
        <f t="shared" si="25"/>
        <v>1</v>
      </c>
    </row>
    <row r="96" spans="1:48">
      <c r="A96" s="83" t="str">
        <f>Pasākumi_kārtas!V96</f>
        <v>SM</v>
      </c>
      <c r="B96" s="83">
        <f>Pasākumi_kārtas!A96</f>
        <v>3</v>
      </c>
      <c r="C96" s="83" t="str">
        <f>Pasākumi_kārtas!B96</f>
        <v>3.2.</v>
      </c>
      <c r="D96" s="84" t="str">
        <f>Pasākumi_kārtas!C96</f>
        <v>Duālas izmantojamības infrastruktūra un kiberdrošība</v>
      </c>
      <c r="E96" s="83" t="str">
        <f>Pasākumi_kārtas!E96</f>
        <v>3.2.1.</v>
      </c>
      <c r="F96" s="84" t="str">
        <f>Pasākumi_kārtas!F96</f>
        <v>"Attīstīt noturīgu aizsardzības infrastruktūru, prioritāri atbalstot divējāda lietojuma infrastruktūru, kā arī uzlabot civilo sagatavotību"</v>
      </c>
      <c r="G96" s="39" t="str">
        <f>Pasākumi_kārtas!J96</f>
        <v>3.2.1.1.</v>
      </c>
      <c r="H96" s="103" t="str">
        <f>Pasākumi_kārtas!K96</f>
        <v>Bezpilota lidaparātu uztveršanas, identifikācijas, izsekošanas un pretdarbības risinājuma ieviešana</v>
      </c>
      <c r="I96" s="39" t="str">
        <f>Pasākumi_kārtas!M96</f>
        <v>_</v>
      </c>
      <c r="J96" s="39" t="str">
        <f>Pasākumi_kārtas!N96</f>
        <v>ERAF</v>
      </c>
      <c r="K96" s="104">
        <f>Pasākumi_kārtas!P96</f>
        <v>1954863</v>
      </c>
      <c r="L96" s="274">
        <v>197</v>
      </c>
      <c r="M96" s="336">
        <f>K96</f>
        <v>1954863</v>
      </c>
      <c r="N96" s="274"/>
      <c r="O96" s="104"/>
      <c r="P96" s="39"/>
      <c r="Q96" s="104"/>
      <c r="R96" s="39"/>
      <c r="S96" s="104"/>
      <c r="T96" s="39"/>
      <c r="U96" s="104"/>
      <c r="V96" s="39"/>
      <c r="W96" s="104"/>
      <c r="X96" s="3" t="b">
        <f t="shared" si="19"/>
        <v>1</v>
      </c>
      <c r="Y96" s="39">
        <v>1</v>
      </c>
      <c r="Z96" s="106">
        <f t="shared" si="33"/>
        <v>1954863</v>
      </c>
      <c r="AA96" s="39"/>
      <c r="AB96" s="106"/>
      <c r="AC96" s="39"/>
      <c r="AD96" s="106"/>
      <c r="AE96" s="39"/>
      <c r="AF96" s="106"/>
      <c r="AG96" s="3" t="b">
        <f t="shared" si="20"/>
        <v>1</v>
      </c>
      <c r="AH96" s="39">
        <v>33</v>
      </c>
      <c r="AI96" s="106">
        <f t="shared" si="27"/>
        <v>1954863</v>
      </c>
      <c r="AJ96" s="39"/>
      <c r="AK96" s="106"/>
      <c r="AL96" s="3" t="b">
        <f t="shared" si="32"/>
        <v>1</v>
      </c>
      <c r="AM96" s="39">
        <v>9</v>
      </c>
      <c r="AN96" s="106">
        <f t="shared" si="31"/>
        <v>1954863</v>
      </c>
      <c r="AO96" s="39"/>
      <c r="AP96" s="106"/>
      <c r="AQ96" s="3" t="b">
        <f t="shared" si="23"/>
        <v>1</v>
      </c>
      <c r="AR96" s="39">
        <v>3</v>
      </c>
      <c r="AS96" s="106">
        <f t="shared" si="24"/>
        <v>1954863</v>
      </c>
      <c r="AT96" s="106"/>
      <c r="AU96" s="106"/>
      <c r="AV96" s="3" t="b">
        <f t="shared" si="25"/>
        <v>1</v>
      </c>
    </row>
    <row r="97" spans="1:48">
      <c r="A97" s="83" t="str">
        <f>Pasākumi_kārtas!V97</f>
        <v>SM</v>
      </c>
      <c r="B97" s="83">
        <f>Pasākumi_kārtas!A97</f>
        <v>3</v>
      </c>
      <c r="C97" s="83" t="str">
        <f>Pasākumi_kārtas!B97</f>
        <v>3.2.</v>
      </c>
      <c r="D97" s="84" t="str">
        <f>Pasākumi_kārtas!C97</f>
        <v>Duālas izmantojamības infrastruktūra un kiberdrošība</v>
      </c>
      <c r="E97" s="83" t="str">
        <f>Pasākumi_kārtas!E97</f>
        <v>3.2.1.</v>
      </c>
      <c r="F97" s="84" t="str">
        <f>Pasākumi_kārtas!F97</f>
        <v>"Attīstīt noturīgu aizsardzības infrastruktūru, prioritāri atbalstot divējāda lietojuma infrastruktūru, kā arī uzlabot civilo sagatavotību"</v>
      </c>
      <c r="G97" s="39" t="str">
        <f>Pasākumi_kārtas!J97</f>
        <v>3.2.1.2.</v>
      </c>
      <c r="H97" s="103" t="str">
        <f>Pasākumi_kārtas!K97</f>
        <v>Uzlabot efektīvus savienojumus Daugavpils pilsētā un Latgales reģionā, pārbūvējot Vienības tiltu Daugavpilī</v>
      </c>
      <c r="I97" s="39" t="str">
        <f>Pasākumi_kārtas!M97</f>
        <v>_</v>
      </c>
      <c r="J97" s="39" t="str">
        <f>Pasākumi_kārtas!N97</f>
        <v>ERAF</v>
      </c>
      <c r="K97" s="104">
        <f>Pasākumi_kārtas!P97</f>
        <v>4323627</v>
      </c>
      <c r="L97" s="274">
        <v>198</v>
      </c>
      <c r="M97" s="336">
        <f>K97</f>
        <v>4323627</v>
      </c>
      <c r="N97" s="274"/>
      <c r="O97" s="104"/>
      <c r="P97" s="39"/>
      <c r="Q97" s="104"/>
      <c r="R97" s="39"/>
      <c r="S97" s="104"/>
      <c r="T97" s="39"/>
      <c r="U97" s="104"/>
      <c r="V97" s="39"/>
      <c r="W97" s="104"/>
      <c r="X97" s="3" t="b">
        <f t="shared" si="19"/>
        <v>1</v>
      </c>
      <c r="Y97" s="39">
        <v>1</v>
      </c>
      <c r="Z97" s="106">
        <f t="shared" si="33"/>
        <v>4323627</v>
      </c>
      <c r="AA97" s="39"/>
      <c r="AB97" s="106"/>
      <c r="AC97" s="39"/>
      <c r="AD97" s="106"/>
      <c r="AE97" s="39"/>
      <c r="AF97" s="106"/>
      <c r="AG97" s="3" t="b">
        <f t="shared" si="20"/>
        <v>1</v>
      </c>
      <c r="AH97" s="39">
        <v>33</v>
      </c>
      <c r="AI97" s="106">
        <f t="shared" si="27"/>
        <v>4323627</v>
      </c>
      <c r="AJ97" s="39"/>
      <c r="AK97" s="106"/>
      <c r="AL97" s="3" t="b">
        <f t="shared" si="32"/>
        <v>1</v>
      </c>
      <c r="AM97" s="39">
        <v>9</v>
      </c>
      <c r="AN97" s="106">
        <f t="shared" si="31"/>
        <v>4323627</v>
      </c>
      <c r="AO97" s="39"/>
      <c r="AP97" s="106"/>
      <c r="AQ97" s="3" t="b">
        <f t="shared" si="23"/>
        <v>1</v>
      </c>
      <c r="AR97" s="39">
        <v>3</v>
      </c>
      <c r="AS97" s="106">
        <f t="shared" si="24"/>
        <v>4323627</v>
      </c>
      <c r="AT97" s="106"/>
      <c r="AU97" s="106"/>
      <c r="AV97" s="3" t="b">
        <f t="shared" si="25"/>
        <v>1</v>
      </c>
    </row>
    <row r="98" spans="1:48">
      <c r="A98" s="83" t="str">
        <f>Pasākumi_kārtas!V98</f>
        <v>VARAM</v>
      </c>
      <c r="B98" s="83">
        <f>Pasākumi_kārtas!A98</f>
        <v>3</v>
      </c>
      <c r="C98" s="83" t="str">
        <f>Pasākumi_kārtas!B98</f>
        <v>3.2.</v>
      </c>
      <c r="D98" s="84" t="str">
        <f>Pasākumi_kārtas!C98</f>
        <v>Duālas izmantojamības infrastruktūra un kiberdrošība</v>
      </c>
      <c r="E98" s="83" t="str">
        <f>Pasākumi_kārtas!E98</f>
        <v>3.2.1.</v>
      </c>
      <c r="F98" s="84" t="str">
        <f>Pasākumi_kārtas!F98</f>
        <v>"Attīstīt noturīgu aizsardzības infrastruktūru, prioritāri atbalstot divējāda lietojuma infrastruktūru, kā arī uzlabot civilo sagatavotību"</v>
      </c>
      <c r="G98" s="39" t="str">
        <f>Pasākumi_kārtas!J98</f>
        <v>3.2.1.3.</v>
      </c>
      <c r="H98" s="103" t="str">
        <f>Pasākumi_kārtas!K98</f>
        <v>IKT risinājumu un pakalpojumu kiberdrošības paaugstināšana</v>
      </c>
      <c r="I98" s="39" t="str">
        <f>Pasākumi_kārtas!M98</f>
        <v>_</v>
      </c>
      <c r="J98" s="39" t="str">
        <f>Pasākumi_kārtas!N98</f>
        <v>ERAF</v>
      </c>
      <c r="K98" s="104">
        <f>Pasākumi_kārtas!P98</f>
        <v>33305324</v>
      </c>
      <c r="L98" s="274">
        <v>16</v>
      </c>
      <c r="M98" s="336">
        <v>30640899</v>
      </c>
      <c r="N98" s="274">
        <v>36</v>
      </c>
      <c r="O98" s="104">
        <v>2664425</v>
      </c>
      <c r="P98" s="39"/>
      <c r="Q98" s="104"/>
      <c r="R98" s="39"/>
      <c r="S98" s="104"/>
      <c r="T98" s="39"/>
      <c r="U98" s="104"/>
      <c r="V98" s="39"/>
      <c r="W98" s="104"/>
      <c r="X98" s="3" t="b">
        <f t="shared" si="19"/>
        <v>1</v>
      </c>
      <c r="Y98" s="39">
        <v>1</v>
      </c>
      <c r="Z98" s="106">
        <f t="shared" si="33"/>
        <v>33305324</v>
      </c>
      <c r="AA98" s="39"/>
      <c r="AB98" s="106"/>
      <c r="AC98" s="39"/>
      <c r="AD98" s="106"/>
      <c r="AE98" s="39"/>
      <c r="AF98" s="106"/>
      <c r="AG98" s="3" t="b">
        <f t="shared" si="20"/>
        <v>1</v>
      </c>
      <c r="AH98" s="39">
        <v>33</v>
      </c>
      <c r="AI98" s="106">
        <f t="shared" si="27"/>
        <v>33305324</v>
      </c>
      <c r="AJ98" s="39"/>
      <c r="AK98" s="106"/>
      <c r="AL98" s="3" t="b">
        <f t="shared" si="32"/>
        <v>1</v>
      </c>
      <c r="AM98" s="39">
        <v>9</v>
      </c>
      <c r="AN98" s="106">
        <f t="shared" si="31"/>
        <v>33305324</v>
      </c>
      <c r="AO98" s="39"/>
      <c r="AP98" s="106"/>
      <c r="AQ98" s="3" t="b">
        <f t="shared" si="23"/>
        <v>1</v>
      </c>
      <c r="AR98" s="39">
        <v>3</v>
      </c>
      <c r="AS98" s="106">
        <f t="shared" si="24"/>
        <v>33305324</v>
      </c>
      <c r="AT98" s="106"/>
      <c r="AU98" s="106"/>
      <c r="AV98" s="3" t="b">
        <f t="shared" si="25"/>
        <v>1</v>
      </c>
    </row>
    <row r="99" spans="1:48">
      <c r="A99" s="83" t="str">
        <f>Pasākumi_kārtas!V99</f>
        <v>VARAM</v>
      </c>
      <c r="B99" s="83">
        <f>Pasākumi_kārtas!A99</f>
        <v>3</v>
      </c>
      <c r="C99" s="83" t="str">
        <f>Pasākumi_kārtas!B99</f>
        <v>3.2.</v>
      </c>
      <c r="D99" s="84" t="str">
        <f>Pasākumi_kārtas!C99</f>
        <v>Duālas izmantojamības infrastruktūra un kiberdrošība</v>
      </c>
      <c r="E99" s="83" t="str">
        <f>Pasākumi_kārtas!E99</f>
        <v>3.2.1.</v>
      </c>
      <c r="F99" s="84" t="str">
        <f>Pasākumi_kārtas!F99</f>
        <v>"Attīstīt noturīgu aizsardzības infrastruktūru, prioritāri atbalstot divējāda lietojuma infrastruktūru, kā arī uzlabot civilo sagatavotību"</v>
      </c>
      <c r="G99" s="39" t="str">
        <f>Pasākumi_kārtas!J99</f>
        <v>3.2.1.4.</v>
      </c>
      <c r="H99" s="103" t="str">
        <f>Pasākumi_kārtas!K99</f>
        <v>Divējāda lietojuma infrastruktūras attīstība</v>
      </c>
      <c r="I99" s="39" t="str">
        <f>Pasākumi_kārtas!M99</f>
        <v>_</v>
      </c>
      <c r="J99" s="39" t="str">
        <f>Pasākumi_kārtas!N99</f>
        <v>ERAF</v>
      </c>
      <c r="K99" s="104">
        <f>Pasākumi_kārtas!P99</f>
        <v>13812500</v>
      </c>
      <c r="L99" s="274">
        <v>198</v>
      </c>
      <c r="M99" s="336">
        <f>K99</f>
        <v>13812500</v>
      </c>
      <c r="N99" s="274"/>
      <c r="O99" s="104"/>
      <c r="P99" s="39"/>
      <c r="Q99" s="104"/>
      <c r="R99" s="39"/>
      <c r="S99" s="104"/>
      <c r="T99" s="39"/>
      <c r="U99" s="104"/>
      <c r="V99" s="39"/>
      <c r="W99" s="104"/>
      <c r="X99" s="3" t="b">
        <f t="shared" si="19"/>
        <v>1</v>
      </c>
      <c r="Y99" s="39">
        <v>1</v>
      </c>
      <c r="Z99" s="106">
        <f>K99</f>
        <v>13812500</v>
      </c>
      <c r="AA99" s="39"/>
      <c r="AB99" s="106"/>
      <c r="AC99" s="39"/>
      <c r="AD99" s="106"/>
      <c r="AE99" s="39"/>
      <c r="AF99" s="106"/>
      <c r="AG99" s="3" t="b">
        <f t="shared" si="20"/>
        <v>1</v>
      </c>
      <c r="AH99" s="39">
        <v>19</v>
      </c>
      <c r="AI99" s="106">
        <f t="shared" si="27"/>
        <v>13812500</v>
      </c>
      <c r="AJ99" s="39"/>
      <c r="AK99" s="106"/>
      <c r="AL99" s="3" t="b">
        <f t="shared" si="32"/>
        <v>1</v>
      </c>
      <c r="AM99" s="39">
        <v>9</v>
      </c>
      <c r="AN99" s="106">
        <f t="shared" si="31"/>
        <v>13812500</v>
      </c>
      <c r="AO99" s="39"/>
      <c r="AP99" s="106"/>
      <c r="AQ99" s="3" t="b">
        <f t="shared" si="23"/>
        <v>1</v>
      </c>
      <c r="AR99" s="39">
        <v>3</v>
      </c>
      <c r="AS99" s="106">
        <f t="shared" si="24"/>
        <v>13812500</v>
      </c>
      <c r="AT99" s="106"/>
      <c r="AU99" s="106"/>
      <c r="AV99" s="3" t="b">
        <f t="shared" si="25"/>
        <v>1</v>
      </c>
    </row>
    <row r="100" spans="1:48">
      <c r="A100" s="83" t="str">
        <f>Pasākumi_kārtas!V100</f>
        <v>IeM</v>
      </c>
      <c r="B100" s="83">
        <f>Pasākumi_kārtas!A100</f>
        <v>3</v>
      </c>
      <c r="C100" s="83" t="str">
        <f>Pasākumi_kārtas!B100</f>
        <v>3.2.</v>
      </c>
      <c r="D100" s="84" t="str">
        <f>Pasākumi_kārtas!C100</f>
        <v>Duālas izmantojamības infrastruktūra un kiberdrošība</v>
      </c>
      <c r="E100" s="83" t="str">
        <f>Pasākumi_kārtas!E100</f>
        <v>3.2.1.</v>
      </c>
      <c r="F100" s="84" t="str">
        <f>Pasākumi_kārtas!F100</f>
        <v>"Attīstīt noturīgu aizsardzības infrastruktūru, prioritāri atbalstot divējāda lietojuma infrastruktūru, kā arī uzlabot civilo sagatavotību"</v>
      </c>
      <c r="G100" s="279" t="str">
        <f>Pasākumi_kārtas!J100</f>
        <v>3.2.1.5.</v>
      </c>
      <c r="H100" s="103" t="str">
        <f>Pasākumi_kārtas!K100</f>
        <v>Katastrofu pārvaldības centru būvniecība</v>
      </c>
      <c r="I100" s="39" t="str">
        <f>Pasākumi_kārtas!M100</f>
        <v>_</v>
      </c>
      <c r="J100" s="39" t="str">
        <f>Pasākumi_kārtas!N100</f>
        <v>ERAF</v>
      </c>
      <c r="K100" s="104">
        <f>Pasākumi_kārtas!P100</f>
        <v>24669413</v>
      </c>
      <c r="L100" s="280">
        <v>59</v>
      </c>
      <c r="M100" s="336">
        <f>K100</f>
        <v>24669413</v>
      </c>
      <c r="N100" s="39"/>
      <c r="O100" s="104"/>
      <c r="P100" s="39"/>
      <c r="Q100" s="104"/>
      <c r="R100" s="39"/>
      <c r="S100" s="104"/>
      <c r="T100" s="39"/>
      <c r="U100" s="104"/>
      <c r="V100" s="39"/>
      <c r="W100" s="104"/>
      <c r="X100" s="3" t="b">
        <f t="shared" si="19"/>
        <v>1</v>
      </c>
      <c r="Y100" s="39">
        <v>1</v>
      </c>
      <c r="Z100" s="106">
        <f>K100</f>
        <v>24669413</v>
      </c>
      <c r="AA100" s="39"/>
      <c r="AB100" s="106"/>
      <c r="AC100" s="39"/>
      <c r="AD100" s="106"/>
      <c r="AE100" s="39"/>
      <c r="AF100" s="106"/>
      <c r="AG100" s="3" t="b">
        <f t="shared" si="20"/>
        <v>1</v>
      </c>
      <c r="AH100" s="39">
        <v>33</v>
      </c>
      <c r="AI100" s="106">
        <f t="shared" si="27"/>
        <v>24669413</v>
      </c>
      <c r="AJ100" s="39"/>
      <c r="AK100" s="106"/>
      <c r="AL100" s="3" t="b">
        <f t="shared" si="32"/>
        <v>1</v>
      </c>
      <c r="AM100" s="39">
        <v>9</v>
      </c>
      <c r="AN100" s="106">
        <f t="shared" si="31"/>
        <v>24669413</v>
      </c>
      <c r="AO100" s="39"/>
      <c r="AP100" s="106"/>
      <c r="AQ100" s="3" t="b">
        <f t="shared" si="23"/>
        <v>1</v>
      </c>
      <c r="AR100" s="39">
        <v>3</v>
      </c>
      <c r="AS100" s="106">
        <f t="shared" si="24"/>
        <v>24669413</v>
      </c>
      <c r="AT100" s="106"/>
      <c r="AU100" s="106"/>
      <c r="AV100" s="3" t="b">
        <f t="shared" si="25"/>
        <v>1</v>
      </c>
    </row>
    <row r="101" spans="1:48">
      <c r="A101" s="83" t="str">
        <f>Pasākumi_kārtas!V101</f>
        <v>SM</v>
      </c>
      <c r="B101" s="83">
        <f>Pasākumi_kārtas!A101</f>
        <v>3</v>
      </c>
      <c r="C101" s="83" t="str">
        <f>Pasākumi_kārtas!B101</f>
        <v>3.3.</v>
      </c>
      <c r="D101" s="84" t="str">
        <f>Pasākumi_kārtas!C101</f>
        <v>Militārās mobilitātes stiprināšana - dzelzceļš un ostas</v>
      </c>
      <c r="E101" s="83" t="str">
        <f>Pasākumi_kārtas!E101</f>
        <v>3.3.1.</v>
      </c>
      <c r="F101" s="84" t="str">
        <f>Pasākumi_kārtas!F101</f>
        <v>"Attīstīt noturīgu aizsardzības infrastruktūru, veicinot militāro mobilitāti Eiropas Savienībā"</v>
      </c>
      <c r="G101" s="279" t="str">
        <f>Pasākumi_kārtas!J101</f>
        <v>3.3.1.1.</v>
      </c>
      <c r="H101" s="103" t="str">
        <f>Pasākumi_kārtas!K101</f>
        <v>Dzelzceļa infrastruktūras attīstība un energoefektivitātes uzlabošana sabiedriskajos pasažieru pārvadājumos</v>
      </c>
      <c r="I101" s="39" t="str">
        <f>Pasākumi_kārtas!M101</f>
        <v>_</v>
      </c>
      <c r="J101" s="39" t="str">
        <f>Pasākumi_kārtas!N101</f>
        <v>KF</v>
      </c>
      <c r="K101" s="104">
        <f>Pasākumi_kārtas!P101</f>
        <v>224550286</v>
      </c>
      <c r="L101" s="280">
        <v>100</v>
      </c>
      <c r="M101" s="336">
        <f>K101</f>
        <v>224550286</v>
      </c>
      <c r="N101" s="274"/>
      <c r="O101" s="104"/>
      <c r="P101" s="39"/>
      <c r="Q101" s="104"/>
      <c r="R101" s="39"/>
      <c r="S101" s="104"/>
      <c r="T101" s="39"/>
      <c r="U101" s="104"/>
      <c r="V101" s="39"/>
      <c r="W101" s="104"/>
      <c r="X101" s="3" t="b">
        <f t="shared" si="19"/>
        <v>1</v>
      </c>
      <c r="Y101" s="39">
        <v>1</v>
      </c>
      <c r="Z101" s="106">
        <f>K101</f>
        <v>224550286</v>
      </c>
      <c r="AA101" s="39"/>
      <c r="AB101" s="106"/>
      <c r="AC101" s="39"/>
      <c r="AD101" s="106"/>
      <c r="AE101" s="39"/>
      <c r="AF101" s="106"/>
      <c r="AG101" s="3" t="b">
        <f t="shared" si="20"/>
        <v>1</v>
      </c>
      <c r="AH101" s="39">
        <v>33</v>
      </c>
      <c r="AI101" s="106">
        <f t="shared" si="27"/>
        <v>224550286</v>
      </c>
      <c r="AJ101" s="39"/>
      <c r="AK101" s="106"/>
      <c r="AL101" s="3" t="b">
        <f t="shared" si="32"/>
        <v>1</v>
      </c>
      <c r="AM101" s="39">
        <v>9</v>
      </c>
      <c r="AN101" s="106">
        <f t="shared" si="31"/>
        <v>224550286</v>
      </c>
      <c r="AO101" s="39"/>
      <c r="AP101" s="106"/>
      <c r="AQ101" s="3" t="b">
        <f t="shared" si="23"/>
        <v>1</v>
      </c>
      <c r="AR101" s="39">
        <v>3</v>
      </c>
      <c r="AS101" s="106">
        <f t="shared" si="24"/>
        <v>224550286</v>
      </c>
      <c r="AT101" s="106"/>
      <c r="AU101" s="106"/>
      <c r="AV101" s="3" t="b">
        <f t="shared" si="25"/>
        <v>1</v>
      </c>
    </row>
    <row r="102" spans="1:48">
      <c r="A102" s="83" t="str">
        <f>Pasākumi_kārtas!V102</f>
        <v>SM</v>
      </c>
      <c r="B102" s="83">
        <f>Pasākumi_kārtas!A102</f>
        <v>3</v>
      </c>
      <c r="C102" s="83" t="str">
        <f>Pasākumi_kārtas!B102</f>
        <v>3.3.</v>
      </c>
      <c r="D102" s="84" t="str">
        <f>Pasākumi_kārtas!C102</f>
        <v>Militārās mobilitātes stiprināšana - dzelzceļš un ostas</v>
      </c>
      <c r="E102" s="83" t="str">
        <f>Pasākumi_kārtas!E102</f>
        <v>3.3.1.</v>
      </c>
      <c r="F102" s="84" t="str">
        <f>Pasākumi_kārtas!F102</f>
        <v>"Attīstīt noturīgu aizsardzības infrastruktūru, veicinot militāro mobilitāti Eiropas Savienībā</v>
      </c>
      <c r="G102" s="279" t="str">
        <f>Pasākumi_kārtas!J102</f>
        <v>3.3.1.2.</v>
      </c>
      <c r="H102" s="103" t="str">
        <f>Pasākumi_kārtas!K102</f>
        <v>Lielo ostu divējāda lietojuma publiskās infrastruktūras attīstība</v>
      </c>
      <c r="I102" s="39" t="str">
        <f>Pasākumi_kārtas!M102</f>
        <v>_</v>
      </c>
      <c r="J102" s="39" t="str">
        <f>Pasākumi_kārtas!N102</f>
        <v>KF</v>
      </c>
      <c r="K102" s="104">
        <f>Pasākumi_kārtas!P102</f>
        <v>21325092</v>
      </c>
      <c r="L102" s="274">
        <v>198</v>
      </c>
      <c r="M102" s="336">
        <f>K102</f>
        <v>21325092</v>
      </c>
      <c r="N102" s="274"/>
      <c r="O102" s="104"/>
      <c r="P102" s="39"/>
      <c r="Q102" s="104"/>
      <c r="R102" s="39"/>
      <c r="S102" s="104"/>
      <c r="T102" s="39"/>
      <c r="U102" s="104"/>
      <c r="V102" s="39"/>
      <c r="W102" s="104"/>
      <c r="X102" s="3" t="b">
        <f t="shared" si="19"/>
        <v>1</v>
      </c>
      <c r="Y102" s="39">
        <v>1</v>
      </c>
      <c r="Z102" s="106">
        <f>K102</f>
        <v>21325092</v>
      </c>
      <c r="AA102" s="39"/>
      <c r="AB102" s="106"/>
      <c r="AC102" s="39"/>
      <c r="AD102" s="106"/>
      <c r="AE102" s="39"/>
      <c r="AF102" s="106"/>
      <c r="AG102" s="3" t="b">
        <f t="shared" si="20"/>
        <v>1</v>
      </c>
      <c r="AH102" s="39">
        <v>33</v>
      </c>
      <c r="AI102" s="106">
        <f t="shared" si="27"/>
        <v>21325092</v>
      </c>
      <c r="AJ102" s="39"/>
      <c r="AK102" s="106"/>
      <c r="AL102" s="3" t="b">
        <f t="shared" si="32"/>
        <v>1</v>
      </c>
      <c r="AM102" s="39">
        <v>9</v>
      </c>
      <c r="AN102" s="106">
        <f t="shared" si="31"/>
        <v>21325092</v>
      </c>
      <c r="AO102" s="39"/>
      <c r="AP102" s="106"/>
      <c r="AQ102" s="3" t="b">
        <f t="shared" si="23"/>
        <v>1</v>
      </c>
      <c r="AR102" s="39">
        <v>3</v>
      </c>
      <c r="AS102" s="106">
        <f t="shared" si="24"/>
        <v>21325092</v>
      </c>
      <c r="AT102" s="106"/>
      <c r="AU102" s="106"/>
      <c r="AV102" s="3" t="b">
        <f t="shared" si="25"/>
        <v>1</v>
      </c>
    </row>
    <row r="103" spans="1:48">
      <c r="A103" s="83" t="str">
        <f>Pasākumi_kārtas!V103</f>
        <v>VM</v>
      </c>
      <c r="B103" s="83">
        <f>Pasākumi_kārtas!A103</f>
        <v>4</v>
      </c>
      <c r="C103" s="83" t="str">
        <f>Pasākumi_kārtas!B103</f>
        <v>4.1.</v>
      </c>
      <c r="D103" s="84" t="str">
        <f>Pasākumi_kārtas!C103</f>
        <v>Veselības veicināšana un aprūpe</v>
      </c>
      <c r="E103" s="83" t="str">
        <f>Pasākumi_kārtas!E103</f>
        <v>4.1.1.</v>
      </c>
      <c r="F103" s="84" t="str">
        <f>Pasākumi_kārtas!F103</f>
        <v>“Nodrošināt vienlīdzīgu piekļuvi veselības aprūpei un stiprināt veselības sistēmu, tostarp primārās veselības aprūpes noturību, un sekmēt pāreju no aprūpes iestādē uz ģimenē un kopienā balstītu aprūpi”</v>
      </c>
      <c r="G103" s="39" t="str">
        <f>Pasākumi_kārtas!J103</f>
        <v>4.1.1.1.</v>
      </c>
      <c r="H103" s="103" t="str">
        <f>Pasākumi_kārtas!K103</f>
        <v>Ārstniecības iestāžu infrastruktūras attīstība</v>
      </c>
      <c r="I103" s="39">
        <f>Pasākumi_kārtas!M103</f>
        <v>1</v>
      </c>
      <c r="J103" s="39" t="str">
        <f>Pasākumi_kārtas!N103</f>
        <v>ERAF</v>
      </c>
      <c r="K103" s="104">
        <f>Pasākumi_kārtas!P103</f>
        <v>150476289</v>
      </c>
      <c r="L103" s="274">
        <v>128</v>
      </c>
      <c r="M103" s="336">
        <v>24076205</v>
      </c>
      <c r="N103" s="274">
        <v>129</v>
      </c>
      <c r="O103" s="104">
        <v>30095258</v>
      </c>
      <c r="P103" s="275">
        <v>44</v>
      </c>
      <c r="Q103" s="104">
        <v>96304826</v>
      </c>
      <c r="R103" s="39"/>
      <c r="S103" s="104"/>
      <c r="T103" s="39"/>
      <c r="U103" s="104"/>
      <c r="V103" s="39"/>
      <c r="W103" s="104"/>
      <c r="X103" s="3" t="b">
        <f t="shared" si="19"/>
        <v>1</v>
      </c>
      <c r="Y103" s="39">
        <v>1</v>
      </c>
      <c r="Z103" s="106">
        <f t="shared" si="33"/>
        <v>150476289</v>
      </c>
      <c r="AA103" s="39"/>
      <c r="AB103" s="106"/>
      <c r="AC103" s="39"/>
      <c r="AD103" s="106"/>
      <c r="AE103" s="39"/>
      <c r="AF103" s="106"/>
      <c r="AG103" s="3" t="b">
        <f t="shared" si="20"/>
        <v>1</v>
      </c>
      <c r="AH103" s="39">
        <v>33</v>
      </c>
      <c r="AI103" s="106">
        <f t="shared" si="27"/>
        <v>150476289</v>
      </c>
      <c r="AJ103" s="39"/>
      <c r="AK103" s="106"/>
      <c r="AL103" s="3" t="b">
        <f t="shared" si="32"/>
        <v>1</v>
      </c>
      <c r="AM103" s="39">
        <v>10</v>
      </c>
      <c r="AN103" s="106">
        <f t="shared" si="31"/>
        <v>150476289</v>
      </c>
      <c r="AO103" s="39"/>
      <c r="AP103" s="106"/>
      <c r="AQ103" s="3" t="b">
        <f t="shared" si="23"/>
        <v>1</v>
      </c>
      <c r="AR103" s="39">
        <v>3</v>
      </c>
      <c r="AS103" s="106">
        <f t="shared" si="24"/>
        <v>150476289</v>
      </c>
      <c r="AT103" s="106"/>
      <c r="AU103" s="106"/>
      <c r="AV103" s="3" t="b">
        <f t="shared" si="25"/>
        <v>1</v>
      </c>
    </row>
    <row r="104" spans="1:48">
      <c r="A104" s="83" t="str">
        <f>Pasākumi_kārtas!V104</f>
        <v>VM</v>
      </c>
      <c r="B104" s="83">
        <f>Pasākumi_kārtas!A104</f>
        <v>4</v>
      </c>
      <c r="C104" s="83" t="str">
        <f>Pasākumi_kārtas!B104</f>
        <v>4.1.</v>
      </c>
      <c r="D104" s="84" t="str">
        <f>Pasākumi_kārtas!C104</f>
        <v>Veselības veicināšana un aprūpe</v>
      </c>
      <c r="E104" s="83" t="str">
        <f>Pasākumi_kārtas!E104</f>
        <v>4.1.1.</v>
      </c>
      <c r="F104" s="84" t="str">
        <f>Pasākumi_kārtas!F104</f>
        <v>“Nodrošināt vienlīdzīgu piekļuvi veselības aprūpei un stiprināt veselības sistēmu, tostarp primārās veselības aprūpes noturību, un sekmēt pāreju no aprūpes iestādē uz ģimenē un kopienā balstītu aprūpi”</v>
      </c>
      <c r="G104" s="39" t="str">
        <f>Pasākumi_kārtas!J104</f>
        <v>4.1.1.1.</v>
      </c>
      <c r="H104" s="103" t="str">
        <f>Pasākumi_kārtas!K104</f>
        <v>Ārstniecības iestāžu infrastruktūras attīstība</v>
      </c>
      <c r="I104" s="39">
        <f>Pasākumi_kārtas!M104</f>
        <v>2</v>
      </c>
      <c r="J104" s="39" t="str">
        <f>Pasākumi_kārtas!N104</f>
        <v>ERAF</v>
      </c>
      <c r="K104" s="104">
        <f>Pasākumi_kārtas!P104</f>
        <v>12826335</v>
      </c>
      <c r="L104" s="274">
        <v>128</v>
      </c>
      <c r="M104" s="336">
        <v>2052214</v>
      </c>
      <c r="N104" s="274">
        <v>129</v>
      </c>
      <c r="O104" s="104">
        <v>2565267</v>
      </c>
      <c r="P104" s="275">
        <v>44</v>
      </c>
      <c r="Q104" s="104">
        <v>8208854</v>
      </c>
      <c r="R104" s="39"/>
      <c r="S104" s="104"/>
      <c r="T104" s="39"/>
      <c r="U104" s="104"/>
      <c r="V104" s="39"/>
      <c r="W104" s="104"/>
      <c r="X104" s="3" t="b">
        <f t="shared" si="19"/>
        <v>1</v>
      </c>
      <c r="Y104" s="39">
        <v>1</v>
      </c>
      <c r="Z104" s="106">
        <f t="shared" si="33"/>
        <v>12826335</v>
      </c>
      <c r="AA104" s="39"/>
      <c r="AB104" s="106"/>
      <c r="AC104" s="39"/>
      <c r="AD104" s="106"/>
      <c r="AE104" s="39"/>
      <c r="AF104" s="106"/>
      <c r="AG104" s="3" t="b">
        <f t="shared" si="20"/>
        <v>1</v>
      </c>
      <c r="AH104" s="39">
        <v>33</v>
      </c>
      <c r="AI104" s="106">
        <f t="shared" ref="AI104:AI132" si="34">K104</f>
        <v>12826335</v>
      </c>
      <c r="AJ104" s="39"/>
      <c r="AK104" s="106"/>
      <c r="AL104" s="3" t="b">
        <f t="shared" si="32"/>
        <v>1</v>
      </c>
      <c r="AM104" s="39">
        <v>10</v>
      </c>
      <c r="AN104" s="106">
        <f t="shared" si="31"/>
        <v>12826335</v>
      </c>
      <c r="AO104" s="39"/>
      <c r="AP104" s="106"/>
      <c r="AQ104" s="3" t="b">
        <f t="shared" si="23"/>
        <v>1</v>
      </c>
      <c r="AR104" s="39">
        <v>3</v>
      </c>
      <c r="AS104" s="106">
        <f t="shared" si="24"/>
        <v>12826335</v>
      </c>
      <c r="AT104" s="106"/>
      <c r="AU104" s="106"/>
      <c r="AV104" s="3" t="b">
        <f t="shared" si="25"/>
        <v>1</v>
      </c>
    </row>
    <row r="105" spans="1:48">
      <c r="A105" s="83" t="str">
        <f>Pasākumi_kārtas!V105</f>
        <v>VM</v>
      </c>
      <c r="B105" s="83">
        <f>Pasākumi_kārtas!A105</f>
        <v>4</v>
      </c>
      <c r="C105" s="83" t="str">
        <f>Pasākumi_kārtas!B105</f>
        <v>4.1.</v>
      </c>
      <c r="D105" s="84" t="str">
        <f>Pasākumi_kārtas!C105</f>
        <v>Veselības veicināšana un aprūpe</v>
      </c>
      <c r="E105" s="83" t="str">
        <f>Pasākumi_kārtas!E105</f>
        <v>4.1.1.</v>
      </c>
      <c r="F105" s="84" t="str">
        <f>Pasākumi_kārtas!F105</f>
        <v>“Nodrošināt vienlīdzīgu piekļuvi veselības aprūpei un stiprināt veselības sistēmu, tostarp primārās veselības aprūpes noturību, un sekmēt pāreju no aprūpes iestādē uz ģimenē un kopienā balstītu aprūpi”</v>
      </c>
      <c r="G105" s="39" t="str">
        <f>Pasākumi_kārtas!J105</f>
        <v>4.1.1.1.</v>
      </c>
      <c r="H105" s="103" t="str">
        <f>Pasākumi_kārtas!K105</f>
        <v>Ārstniecības iestāžu infrastruktūras attīstība</v>
      </c>
      <c r="I105" s="39">
        <f>Pasākumi_kārtas!M105</f>
        <v>3</v>
      </c>
      <c r="J105" s="39" t="str">
        <f>Pasākumi_kārtas!N105</f>
        <v>ERAF</v>
      </c>
      <c r="K105" s="104">
        <f>Pasākumi_kārtas!P105</f>
        <v>6764203</v>
      </c>
      <c r="L105" s="274">
        <v>128</v>
      </c>
      <c r="M105" s="336">
        <v>1082272</v>
      </c>
      <c r="N105" s="274">
        <v>129</v>
      </c>
      <c r="O105" s="104">
        <v>1352841</v>
      </c>
      <c r="P105" s="275">
        <v>44</v>
      </c>
      <c r="Q105" s="104">
        <v>4329090</v>
      </c>
      <c r="R105" s="39"/>
      <c r="S105" s="104"/>
      <c r="T105" s="39"/>
      <c r="U105" s="104"/>
      <c r="V105" s="39"/>
      <c r="W105" s="104"/>
      <c r="X105" s="3" t="b">
        <f t="shared" si="19"/>
        <v>1</v>
      </c>
      <c r="Y105" s="39">
        <v>1</v>
      </c>
      <c r="Z105" s="106">
        <f t="shared" si="33"/>
        <v>6764203</v>
      </c>
      <c r="AA105" s="39"/>
      <c r="AB105" s="106"/>
      <c r="AC105" s="39"/>
      <c r="AD105" s="106"/>
      <c r="AE105" s="39"/>
      <c r="AF105" s="106"/>
      <c r="AG105" s="3" t="b">
        <f t="shared" si="20"/>
        <v>1</v>
      </c>
      <c r="AH105" s="39">
        <v>33</v>
      </c>
      <c r="AI105" s="106">
        <f t="shared" si="34"/>
        <v>6764203</v>
      </c>
      <c r="AJ105" s="39"/>
      <c r="AK105" s="106"/>
      <c r="AL105" s="3" t="b">
        <f t="shared" si="32"/>
        <v>1</v>
      </c>
      <c r="AM105" s="39">
        <v>10</v>
      </c>
      <c r="AN105" s="106">
        <f t="shared" si="31"/>
        <v>6764203</v>
      </c>
      <c r="AO105" s="39"/>
      <c r="AP105" s="106"/>
      <c r="AQ105" s="3" t="b">
        <f t="shared" si="23"/>
        <v>1</v>
      </c>
      <c r="AR105" s="39">
        <v>3</v>
      </c>
      <c r="AS105" s="106">
        <f t="shared" si="24"/>
        <v>6764203</v>
      </c>
      <c r="AT105" s="106"/>
      <c r="AU105" s="106"/>
      <c r="AV105" s="3" t="b">
        <f t="shared" si="25"/>
        <v>1</v>
      </c>
    </row>
    <row r="106" spans="1:48">
      <c r="A106" s="83" t="str">
        <f>Pasākumi_kārtas!V106</f>
        <v>VM</v>
      </c>
      <c r="B106" s="83">
        <f>Pasākumi_kārtas!A106</f>
        <v>4</v>
      </c>
      <c r="C106" s="83" t="str">
        <f>Pasākumi_kārtas!B106</f>
        <v>4.1.</v>
      </c>
      <c r="D106" s="84" t="str">
        <f>Pasākumi_kārtas!C106</f>
        <v>Veselības veicināšana un aprūpe</v>
      </c>
      <c r="E106" s="83" t="str">
        <f>Pasākumi_kārtas!E106</f>
        <v>4.1.1.</v>
      </c>
      <c r="F106" s="84" t="str">
        <f>Pasākumi_kārtas!F106</f>
        <v>“Nodrošināt vienlīdzīgu piekļuvi veselības aprūpei un stiprināt veselības sistēmu, tostarp primārās veselības aprūpes noturību, un sekmēt pāreju no aprūpes iestādē uz ģimenē un kopienā balstītu aprūpi”</v>
      </c>
      <c r="G106" s="39" t="str">
        <f>Pasākumi_kārtas!J106</f>
        <v>4.1.1.1.</v>
      </c>
      <c r="H106" s="103" t="str">
        <f>Pasākumi_kārtas!K106</f>
        <v>Ārstniecības iestāžu infrastruktūras attīstība</v>
      </c>
      <c r="I106" s="39">
        <f>Pasākumi_kārtas!M106</f>
        <v>4</v>
      </c>
      <c r="J106" s="39" t="str">
        <f>Pasākumi_kārtas!N106</f>
        <v>ERAF</v>
      </c>
      <c r="K106" s="104">
        <f>Pasākumi_kārtas!P106</f>
        <v>3346264</v>
      </c>
      <c r="L106" s="274">
        <v>128</v>
      </c>
      <c r="M106" s="336">
        <v>535402</v>
      </c>
      <c r="N106" s="274">
        <v>129</v>
      </c>
      <c r="O106" s="104">
        <v>669253</v>
      </c>
      <c r="P106" s="275">
        <v>44</v>
      </c>
      <c r="Q106" s="104">
        <v>2141609</v>
      </c>
      <c r="R106" s="39"/>
      <c r="S106" s="104"/>
      <c r="T106" s="39"/>
      <c r="U106" s="104"/>
      <c r="V106" s="39"/>
      <c r="W106" s="104"/>
      <c r="X106" s="3" t="b">
        <f t="shared" si="19"/>
        <v>1</v>
      </c>
      <c r="Y106" s="39">
        <v>1</v>
      </c>
      <c r="Z106" s="106">
        <f t="shared" si="33"/>
        <v>3346264</v>
      </c>
      <c r="AA106" s="39"/>
      <c r="AB106" s="106"/>
      <c r="AC106" s="39"/>
      <c r="AD106" s="106"/>
      <c r="AE106" s="39"/>
      <c r="AF106" s="106"/>
      <c r="AG106" s="3" t="b">
        <f t="shared" si="20"/>
        <v>1</v>
      </c>
      <c r="AH106" s="39">
        <v>33</v>
      </c>
      <c r="AI106" s="106">
        <f t="shared" si="34"/>
        <v>3346264</v>
      </c>
      <c r="AJ106" s="39"/>
      <c r="AK106" s="106"/>
      <c r="AL106" s="3" t="b">
        <f t="shared" si="32"/>
        <v>1</v>
      </c>
      <c r="AM106" s="39">
        <v>10</v>
      </c>
      <c r="AN106" s="106">
        <f t="shared" si="31"/>
        <v>3346264</v>
      </c>
      <c r="AO106" s="39"/>
      <c r="AP106" s="106"/>
      <c r="AQ106" s="3" t="b">
        <f t="shared" si="23"/>
        <v>1</v>
      </c>
      <c r="AR106" s="39">
        <v>3</v>
      </c>
      <c r="AS106" s="106">
        <f t="shared" si="24"/>
        <v>3346264</v>
      </c>
      <c r="AT106" s="106"/>
      <c r="AU106" s="106"/>
      <c r="AV106" s="3" t="b">
        <f t="shared" si="25"/>
        <v>1</v>
      </c>
    </row>
    <row r="107" spans="1:48">
      <c r="A107" s="83" t="str">
        <f>Pasākumi_kārtas!V107</f>
        <v>VM</v>
      </c>
      <c r="B107" s="83">
        <f>Pasākumi_kārtas!A107</f>
        <v>4</v>
      </c>
      <c r="C107" s="83" t="str">
        <f>Pasākumi_kārtas!B107</f>
        <v>4.1.</v>
      </c>
      <c r="D107" s="84" t="str">
        <f>Pasākumi_kārtas!C107</f>
        <v>Veselības veicināšana un aprūpe</v>
      </c>
      <c r="E107" s="83" t="str">
        <f>Pasākumi_kārtas!E107</f>
        <v>4.1.1.</v>
      </c>
      <c r="F107" s="84" t="str">
        <f>Pasākumi_kārtas!F107</f>
        <v>“Nodrošināt vienlīdzīgu piekļuvi veselības aprūpei un stiprināt veselības sistēmu, tostarp primārās veselības aprūpes noturību, un sekmēt pāreju no aprūpes iestādē uz ģimenē un kopienā balstītu aprūpi”</v>
      </c>
      <c r="G107" s="39" t="str">
        <f>Pasākumi_kārtas!J107</f>
        <v>4.1.1.1.</v>
      </c>
      <c r="H107" s="103" t="str">
        <f>Pasākumi_kārtas!K107</f>
        <v>Ārstniecības iestāžu infrastruktūras attīstība</v>
      </c>
      <c r="I107" s="39">
        <f>Pasākumi_kārtas!M107</f>
        <v>5</v>
      </c>
      <c r="J107" s="39" t="str">
        <f>Pasākumi_kārtas!N107</f>
        <v>ERAF</v>
      </c>
      <c r="K107" s="104">
        <f>Pasākumi_kārtas!P107</f>
        <v>113511729</v>
      </c>
      <c r="L107" s="274">
        <v>128</v>
      </c>
      <c r="M107" s="336">
        <v>18161877</v>
      </c>
      <c r="N107" s="274">
        <v>129</v>
      </c>
      <c r="O107" s="104">
        <v>22702346</v>
      </c>
      <c r="P107" s="275">
        <v>44</v>
      </c>
      <c r="Q107" s="104">
        <v>72647506</v>
      </c>
      <c r="R107" s="39"/>
      <c r="S107" s="104"/>
      <c r="T107" s="39"/>
      <c r="U107" s="104"/>
      <c r="V107" s="39"/>
      <c r="W107" s="104"/>
      <c r="X107" s="3" t="b">
        <f t="shared" si="19"/>
        <v>1</v>
      </c>
      <c r="Y107" s="39">
        <v>1</v>
      </c>
      <c r="Z107" s="106">
        <f t="shared" si="33"/>
        <v>113511729</v>
      </c>
      <c r="AA107" s="39"/>
      <c r="AB107" s="106"/>
      <c r="AC107" s="39"/>
      <c r="AD107" s="106"/>
      <c r="AE107" s="39"/>
      <c r="AF107" s="106"/>
      <c r="AG107" s="3" t="b">
        <f t="shared" si="20"/>
        <v>1</v>
      </c>
      <c r="AH107" s="39">
        <v>33</v>
      </c>
      <c r="AI107" s="106">
        <f t="shared" si="34"/>
        <v>113511729</v>
      </c>
      <c r="AJ107" s="39"/>
      <c r="AK107" s="106"/>
      <c r="AL107" s="3" t="b">
        <f t="shared" si="32"/>
        <v>1</v>
      </c>
      <c r="AM107" s="39">
        <v>10</v>
      </c>
      <c r="AN107" s="106">
        <f t="shared" si="31"/>
        <v>113511729</v>
      </c>
      <c r="AO107" s="39"/>
      <c r="AP107" s="106"/>
      <c r="AQ107" s="3" t="b">
        <f t="shared" si="23"/>
        <v>1</v>
      </c>
      <c r="AR107" s="39">
        <v>3</v>
      </c>
      <c r="AS107" s="106">
        <f t="shared" si="24"/>
        <v>113511729</v>
      </c>
      <c r="AT107" s="106"/>
      <c r="AU107" s="106"/>
      <c r="AV107" s="3" t="b">
        <f t="shared" si="25"/>
        <v>1</v>
      </c>
    </row>
    <row r="108" spans="1:48">
      <c r="A108" s="83" t="str">
        <f>Pasākumi_kārtas!V108</f>
        <v>VM</v>
      </c>
      <c r="B108" s="83">
        <f>Pasākumi_kārtas!A108</f>
        <v>4</v>
      </c>
      <c r="C108" s="83" t="str">
        <f>Pasākumi_kārtas!B108</f>
        <v>4.1.</v>
      </c>
      <c r="D108" s="84" t="str">
        <f>Pasākumi_kārtas!C108</f>
        <v>Veselības veicināšana un aprūpe</v>
      </c>
      <c r="E108" s="83" t="str">
        <f>Pasākumi_kārtas!E108</f>
        <v>4.1.1.</v>
      </c>
      <c r="F108" s="84" t="str">
        <f>Pasākumi_kārtas!F108</f>
        <v>“Nodrošināt vienlīdzīgu piekļuvi veselības aprūpei un stiprināt veselības sistēmu, tostarp primārās veselības aprūpes noturību, un sekmēt pāreju no aprūpes iestādē uz ģimenē un kopienā balstītu aprūpi”</v>
      </c>
      <c r="G108" s="39" t="str">
        <f>Pasākumi_kārtas!J108</f>
        <v>4.1.1.3.</v>
      </c>
      <c r="H108" s="103" t="str">
        <f>Pasākumi_kārtas!K108</f>
        <v xml:space="preserve">Primārās veselības aprūpes lomas stiprināšana, attīstot infrastruktūru </v>
      </c>
      <c r="I108" s="39">
        <f>Pasākumi_kārtas!M108</f>
        <v>1</v>
      </c>
      <c r="J108" s="39" t="str">
        <f>Pasākumi_kārtas!N108</f>
        <v>ERAF</v>
      </c>
      <c r="K108" s="104">
        <f>Pasākumi_kārtas!P108</f>
        <v>1020000</v>
      </c>
      <c r="L108" s="274">
        <v>128</v>
      </c>
      <c r="M108" s="336">
        <v>102000</v>
      </c>
      <c r="N108" s="274">
        <v>129</v>
      </c>
      <c r="O108" s="104">
        <v>510000</v>
      </c>
      <c r="P108" s="275">
        <v>44</v>
      </c>
      <c r="Q108" s="104">
        <v>408000</v>
      </c>
      <c r="R108" s="39"/>
      <c r="S108" s="104"/>
      <c r="T108" s="39"/>
      <c r="U108" s="104"/>
      <c r="V108" s="39"/>
      <c r="W108" s="104"/>
      <c r="X108" s="3" t="b">
        <f t="shared" si="19"/>
        <v>1</v>
      </c>
      <c r="Y108" s="39">
        <v>1</v>
      </c>
      <c r="Z108" s="106">
        <f t="shared" si="33"/>
        <v>1020000</v>
      </c>
      <c r="AA108" s="39"/>
      <c r="AB108" s="106"/>
      <c r="AC108" s="39"/>
      <c r="AD108" s="106"/>
      <c r="AE108" s="39"/>
      <c r="AF108" s="106"/>
      <c r="AG108" s="3" t="b">
        <f t="shared" si="20"/>
        <v>1</v>
      </c>
      <c r="AH108" s="39">
        <v>33</v>
      </c>
      <c r="AI108" s="106">
        <f t="shared" si="34"/>
        <v>1020000</v>
      </c>
      <c r="AJ108" s="39"/>
      <c r="AK108" s="106"/>
      <c r="AL108" s="3" t="b">
        <f t="shared" si="32"/>
        <v>1</v>
      </c>
      <c r="AM108" s="39">
        <v>10</v>
      </c>
      <c r="AN108" s="106">
        <f t="shared" si="31"/>
        <v>1020000</v>
      </c>
      <c r="AO108" s="39"/>
      <c r="AP108" s="106"/>
      <c r="AQ108" s="3" t="b">
        <f t="shared" si="23"/>
        <v>1</v>
      </c>
      <c r="AR108" s="39">
        <v>3</v>
      </c>
      <c r="AS108" s="106">
        <f t="shared" si="24"/>
        <v>1020000</v>
      </c>
      <c r="AT108" s="106"/>
      <c r="AU108" s="106"/>
      <c r="AV108" s="3" t="b">
        <f t="shared" si="25"/>
        <v>1</v>
      </c>
    </row>
    <row r="109" spans="1:48">
      <c r="A109" s="83" t="str">
        <f>Pasākumi_kārtas!V109</f>
        <v>VM</v>
      </c>
      <c r="B109" s="83">
        <f>Pasākumi_kārtas!A109</f>
        <v>4</v>
      </c>
      <c r="C109" s="83" t="str">
        <f>Pasākumi_kārtas!B109</f>
        <v>4.1.</v>
      </c>
      <c r="D109" s="84" t="str">
        <f>Pasākumi_kārtas!C109</f>
        <v>Veselības veicināšana un aprūpe</v>
      </c>
      <c r="E109" s="83" t="str">
        <f>Pasākumi_kārtas!E109</f>
        <v>4.1.1.</v>
      </c>
      <c r="F109" s="84" t="str">
        <f>Pasākumi_kārtas!F109</f>
        <v>“Nodrošināt vienlīdzīgu piekļuvi veselības aprūpei un stiprināt veselības sistēmu, tostarp primārās veselības aprūpes noturību, un sekmēt pāreju no aprūpes iestādē uz ģimenē un kopienā balstītu aprūpi”</v>
      </c>
      <c r="G109" s="39" t="str">
        <f>Pasākumi_kārtas!J109</f>
        <v>4.1.1.3.</v>
      </c>
      <c r="H109" s="103" t="str">
        <f>Pasākumi_kārtas!K109</f>
        <v xml:space="preserve">Primārās veselības aprūpes lomas stiprināšana, attīstot infrastruktūru </v>
      </c>
      <c r="I109" s="39">
        <f>Pasākumi_kārtas!M109</f>
        <v>2</v>
      </c>
      <c r="J109" s="39" t="str">
        <f>Pasākumi_kārtas!N109</f>
        <v>ERAF</v>
      </c>
      <c r="K109" s="104">
        <f>Pasākumi_kārtas!P109</f>
        <v>4930000</v>
      </c>
      <c r="L109" s="274">
        <v>128</v>
      </c>
      <c r="M109" s="336">
        <v>493000</v>
      </c>
      <c r="N109" s="274">
        <v>129</v>
      </c>
      <c r="O109" s="104">
        <v>2465000</v>
      </c>
      <c r="P109" s="275">
        <v>44</v>
      </c>
      <c r="Q109" s="104">
        <v>1972000</v>
      </c>
      <c r="R109" s="39"/>
      <c r="S109" s="104"/>
      <c r="T109" s="39"/>
      <c r="U109" s="104"/>
      <c r="V109" s="39"/>
      <c r="W109" s="104"/>
      <c r="X109" s="3" t="b">
        <f t="shared" si="19"/>
        <v>1</v>
      </c>
      <c r="Y109" s="39">
        <v>1</v>
      </c>
      <c r="Z109" s="106">
        <f t="shared" si="33"/>
        <v>4930000</v>
      </c>
      <c r="AA109" s="39"/>
      <c r="AB109" s="106"/>
      <c r="AC109" s="39"/>
      <c r="AD109" s="106"/>
      <c r="AE109" s="39"/>
      <c r="AF109" s="106"/>
      <c r="AG109" s="3" t="b">
        <f t="shared" si="20"/>
        <v>1</v>
      </c>
      <c r="AH109" s="39">
        <v>33</v>
      </c>
      <c r="AI109" s="106">
        <f t="shared" si="34"/>
        <v>4930000</v>
      </c>
      <c r="AJ109" s="39"/>
      <c r="AK109" s="106"/>
      <c r="AL109" s="3" t="b">
        <f t="shared" si="32"/>
        <v>1</v>
      </c>
      <c r="AM109" s="39">
        <v>10</v>
      </c>
      <c r="AN109" s="106">
        <f t="shared" si="31"/>
        <v>4930000</v>
      </c>
      <c r="AO109" s="39"/>
      <c r="AP109" s="106"/>
      <c r="AQ109" s="3" t="b">
        <f t="shared" si="23"/>
        <v>1</v>
      </c>
      <c r="AR109" s="39">
        <v>3</v>
      </c>
      <c r="AS109" s="106">
        <f t="shared" si="24"/>
        <v>4930000</v>
      </c>
      <c r="AT109" s="106"/>
      <c r="AU109" s="106"/>
      <c r="AV109" s="3" t="b">
        <f t="shared" si="25"/>
        <v>1</v>
      </c>
    </row>
    <row r="110" spans="1:48">
      <c r="A110" s="83" t="str">
        <f>Pasākumi_kārtas!V110</f>
        <v>VM</v>
      </c>
      <c r="B110" s="83">
        <f>Pasākumi_kārtas!A110</f>
        <v>4</v>
      </c>
      <c r="C110" s="83" t="str">
        <f>Pasākumi_kārtas!B110</f>
        <v>4.1.</v>
      </c>
      <c r="D110" s="84" t="str">
        <f>Pasākumi_kārtas!C110</f>
        <v>Veselības veicināšana un aprūpe</v>
      </c>
      <c r="E110" s="83" t="str">
        <f>Pasākumi_kārtas!E110</f>
        <v>4.1.1.</v>
      </c>
      <c r="F110" s="84" t="str">
        <f>Pasākumi_kārtas!F110</f>
        <v>“Nodrošināt vienlīdzīgu piekļuvi veselības aprūpei un stiprināt veselības sistēmu, tostarp primārās veselības aprūpes noturību, un sekmēt pāreju no aprūpes iestādē uz ģimenē un kopienā balstītu aprūpi”</v>
      </c>
      <c r="G110" s="39" t="str">
        <f>Pasākumi_kārtas!J110</f>
        <v>4.1.1.4.</v>
      </c>
      <c r="H110" s="103" t="str">
        <f>Pasākumi_kārtas!K110</f>
        <v>Veselības aprūpes pārvaldības sistēmas stiprināšana un digitalizācija, attīstot digitālos risinājumus</v>
      </c>
      <c r="I110" s="39">
        <f>Pasākumi_kārtas!M110</f>
        <v>1</v>
      </c>
      <c r="J110" s="39" t="str">
        <f>Pasākumi_kārtas!N110</f>
        <v>ERAF</v>
      </c>
      <c r="K110" s="104">
        <f>Pasākumi_kārtas!P110</f>
        <v>18208636</v>
      </c>
      <c r="L110" s="274">
        <v>131</v>
      </c>
      <c r="M110" s="104">
        <f>K110</f>
        <v>18208636</v>
      </c>
      <c r="N110" s="39"/>
      <c r="O110" s="104"/>
      <c r="P110" s="274"/>
      <c r="Q110" s="104"/>
      <c r="R110" s="39"/>
      <c r="S110" s="104"/>
      <c r="T110" s="39"/>
      <c r="U110" s="104"/>
      <c r="V110" s="39"/>
      <c r="W110" s="104"/>
      <c r="X110" s="3" t="b">
        <f t="shared" si="19"/>
        <v>1</v>
      </c>
      <c r="Y110" s="39">
        <v>1</v>
      </c>
      <c r="Z110" s="106">
        <f t="shared" si="33"/>
        <v>18208636</v>
      </c>
      <c r="AA110" s="39"/>
      <c r="AB110" s="106"/>
      <c r="AC110" s="39"/>
      <c r="AD110" s="106"/>
      <c r="AE110" s="39"/>
      <c r="AF110" s="106"/>
      <c r="AG110" s="3" t="b">
        <f t="shared" si="20"/>
        <v>1</v>
      </c>
      <c r="AH110" s="39">
        <v>33</v>
      </c>
      <c r="AI110" s="106">
        <f t="shared" si="34"/>
        <v>18208636</v>
      </c>
      <c r="AJ110" s="39"/>
      <c r="AK110" s="106"/>
      <c r="AL110" s="3" t="b">
        <f t="shared" si="32"/>
        <v>1</v>
      </c>
      <c r="AM110" s="39">
        <v>10</v>
      </c>
      <c r="AN110" s="106">
        <f t="shared" si="31"/>
        <v>18208636</v>
      </c>
      <c r="AO110" s="39"/>
      <c r="AP110" s="106"/>
      <c r="AQ110" s="3" t="b">
        <f t="shared" si="23"/>
        <v>1</v>
      </c>
      <c r="AR110" s="39">
        <v>3</v>
      </c>
      <c r="AS110" s="106">
        <f t="shared" si="24"/>
        <v>18208636</v>
      </c>
      <c r="AT110" s="106"/>
      <c r="AU110" s="106"/>
      <c r="AV110" s="3" t="b">
        <f t="shared" si="25"/>
        <v>1</v>
      </c>
    </row>
    <row r="111" spans="1:48">
      <c r="A111" s="83" t="str">
        <f>Pasākumi_kārtas!V111</f>
        <v>VM</v>
      </c>
      <c r="B111" s="83">
        <f>Pasākumi_kārtas!A111</f>
        <v>4</v>
      </c>
      <c r="C111" s="83" t="str">
        <f>Pasākumi_kārtas!B111</f>
        <v>4.1.</v>
      </c>
      <c r="D111" s="84" t="str">
        <f>Pasākumi_kārtas!C111</f>
        <v>Veselības veicināšana un aprūpe</v>
      </c>
      <c r="E111" s="83" t="str">
        <f>Pasākumi_kārtas!E111</f>
        <v>4.1.1.</v>
      </c>
      <c r="F111" s="84" t="str">
        <f>Pasākumi_kārtas!F111</f>
        <v>“Nodrošināt vienlīdzīgu piekļuvi veselības aprūpei un stiprināt veselības sistēmu, tostarp primārās veselības aprūpes noturību, un sekmēt pāreju no aprūpes iestādē uz ģimenē un kopienā balstītu aprūpi”</v>
      </c>
      <c r="G111" s="39" t="str">
        <f>Pasākumi_kārtas!J111</f>
        <v>4.1.1.4.</v>
      </c>
      <c r="H111" s="103" t="str">
        <f>Pasākumi_kārtas!K111</f>
        <v>Veselības aprūpes pārvaldības sistēmas stiprināšana un digitalizācija, attīstot digitālos risinājumus</v>
      </c>
      <c r="I111" s="39">
        <f>Pasākumi_kārtas!M111</f>
        <v>2</v>
      </c>
      <c r="J111" s="39" t="str">
        <f>Pasākumi_kārtas!N111</f>
        <v>ERAF</v>
      </c>
      <c r="K111" s="104">
        <f>Pasākumi_kārtas!P111</f>
        <v>3060000</v>
      </c>
      <c r="L111" s="274">
        <v>131</v>
      </c>
      <c r="M111" s="104">
        <f>K111</f>
        <v>3060000</v>
      </c>
      <c r="N111" s="39"/>
      <c r="O111" s="104"/>
      <c r="P111" s="274"/>
      <c r="Q111" s="104"/>
      <c r="R111" s="39"/>
      <c r="S111" s="104"/>
      <c r="T111" s="39"/>
      <c r="U111" s="104"/>
      <c r="V111" s="39"/>
      <c r="W111" s="104"/>
      <c r="X111" s="3" t="b">
        <f t="shared" si="19"/>
        <v>1</v>
      </c>
      <c r="Y111" s="39">
        <v>1</v>
      </c>
      <c r="Z111" s="106">
        <f t="shared" si="33"/>
        <v>3060000</v>
      </c>
      <c r="AA111" s="39"/>
      <c r="AB111" s="106"/>
      <c r="AC111" s="39"/>
      <c r="AD111" s="106"/>
      <c r="AE111" s="39"/>
      <c r="AF111" s="106"/>
      <c r="AG111" s="3" t="b">
        <f t="shared" si="20"/>
        <v>1</v>
      </c>
      <c r="AH111" s="39">
        <v>33</v>
      </c>
      <c r="AI111" s="106">
        <f t="shared" si="34"/>
        <v>3060000</v>
      </c>
      <c r="AJ111" s="39"/>
      <c r="AK111" s="106"/>
      <c r="AL111" s="3" t="b">
        <f t="shared" si="32"/>
        <v>1</v>
      </c>
      <c r="AM111" s="39">
        <v>10</v>
      </c>
      <c r="AN111" s="106">
        <f t="shared" si="31"/>
        <v>3060000</v>
      </c>
      <c r="AO111" s="39"/>
      <c r="AP111" s="106"/>
      <c r="AQ111" s="3" t="b">
        <f t="shared" si="23"/>
        <v>1</v>
      </c>
      <c r="AR111" s="39">
        <v>3</v>
      </c>
      <c r="AS111" s="106">
        <f t="shared" si="24"/>
        <v>3060000</v>
      </c>
      <c r="AT111" s="106"/>
      <c r="AU111" s="106"/>
      <c r="AV111" s="3" t="b">
        <f t="shared" si="25"/>
        <v>1</v>
      </c>
    </row>
    <row r="112" spans="1:48">
      <c r="A112" s="83" t="str">
        <f>Pasākumi_kārtas!V112</f>
        <v>VM</v>
      </c>
      <c r="B112" s="83">
        <f>Pasākumi_kārtas!A112</f>
        <v>4</v>
      </c>
      <c r="C112" s="83" t="str">
        <f>Pasākumi_kārtas!B112</f>
        <v>4.1.</v>
      </c>
      <c r="D112" s="84" t="str">
        <f>Pasākumi_kārtas!C112</f>
        <v>Veselības veicināšana un aprūpe</v>
      </c>
      <c r="E112" s="83" t="str">
        <f>Pasākumi_kārtas!E112</f>
        <v>4.1.1.</v>
      </c>
      <c r="F112" s="84" t="str">
        <f>Pasākumi_kārtas!F112</f>
        <v>“Nodrošināt vienlīdzīgu piekļuvi veselības aprūpei un stiprināt veselības sistēmu, tostarp primārās veselības aprūpes noturību, un sekmēt pāreju no aprūpes iestādē uz ģimenē un kopienā balstītu aprūpi”</v>
      </c>
      <c r="G112" s="39" t="str">
        <f>Pasākumi_kārtas!J112</f>
        <v>4.1.1.5.</v>
      </c>
      <c r="H112" s="103" t="str">
        <f>Pasākumi_kārtas!K112</f>
        <v>Neatliekamās medicīniskās palīdzības dienesta attīstība</v>
      </c>
      <c r="I112" s="39" t="str">
        <f>Pasākumi_kārtas!M112</f>
        <v>_</v>
      </c>
      <c r="J112" s="39" t="str">
        <f>Pasākumi_kārtas!N112</f>
        <v>ERAF</v>
      </c>
      <c r="K112" s="104">
        <f>Pasākumi_kārtas!P112</f>
        <v>10461001</v>
      </c>
      <c r="L112" s="274">
        <v>128</v>
      </c>
      <c r="M112" s="104">
        <v>1673760</v>
      </c>
      <c r="N112" s="274">
        <v>129</v>
      </c>
      <c r="O112" s="104">
        <v>2092200</v>
      </c>
      <c r="P112" s="275">
        <v>44</v>
      </c>
      <c r="Q112" s="104">
        <v>6695041</v>
      </c>
      <c r="R112" s="39"/>
      <c r="S112" s="104"/>
      <c r="T112" s="39"/>
      <c r="U112" s="104"/>
      <c r="V112" s="39"/>
      <c r="W112" s="104"/>
      <c r="X112" s="3" t="b">
        <f t="shared" si="19"/>
        <v>1</v>
      </c>
      <c r="Y112" s="39">
        <v>1</v>
      </c>
      <c r="Z112" s="106">
        <f t="shared" si="33"/>
        <v>10461001</v>
      </c>
      <c r="AA112" s="39"/>
      <c r="AB112" s="106"/>
      <c r="AC112" s="39"/>
      <c r="AD112" s="106"/>
      <c r="AE112" s="39"/>
      <c r="AF112" s="106"/>
      <c r="AG112" s="3" t="b">
        <f t="shared" si="20"/>
        <v>1</v>
      </c>
      <c r="AH112" s="39">
        <v>33</v>
      </c>
      <c r="AI112" s="106">
        <f t="shared" si="34"/>
        <v>10461001</v>
      </c>
      <c r="AJ112" s="39"/>
      <c r="AK112" s="106"/>
      <c r="AL112" s="3" t="b">
        <f t="shared" si="32"/>
        <v>1</v>
      </c>
      <c r="AM112" s="39">
        <v>10</v>
      </c>
      <c r="AN112" s="106">
        <f t="shared" si="31"/>
        <v>10461001</v>
      </c>
      <c r="AO112" s="39"/>
      <c r="AP112" s="106"/>
      <c r="AQ112" s="3" t="b">
        <f t="shared" si="23"/>
        <v>1</v>
      </c>
      <c r="AR112" s="39">
        <v>3</v>
      </c>
      <c r="AS112" s="106">
        <f t="shared" si="24"/>
        <v>10461001</v>
      </c>
      <c r="AT112" s="106"/>
      <c r="AU112" s="106"/>
      <c r="AV112" s="3" t="b">
        <f t="shared" si="25"/>
        <v>1</v>
      </c>
    </row>
    <row r="113" spans="1:48">
      <c r="A113" s="83" t="str">
        <f>Pasākumi_kārtas!V113</f>
        <v>VM</v>
      </c>
      <c r="B113" s="83">
        <f>Pasākumi_kārtas!A113</f>
        <v>4</v>
      </c>
      <c r="C113" s="83" t="str">
        <f>Pasākumi_kārtas!B113</f>
        <v>4.1.</v>
      </c>
      <c r="D113" s="84" t="str">
        <f>Pasākumi_kārtas!C113</f>
        <v>Veselības veicināšana un aprūpe</v>
      </c>
      <c r="E113" s="83" t="str">
        <f>Pasākumi_kārtas!E113</f>
        <v>4.1.2.</v>
      </c>
      <c r="F113" s="84" t="str">
        <f>Pasākumi_kārtas!F113</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3" s="39" t="str">
        <f>Pasākumi_kārtas!J113</f>
        <v>4.1.2.1.</v>
      </c>
      <c r="H113" s="103" t="str">
        <f>Pasākumi_kārtas!K113</f>
        <v>Nacionāla mēroga veselības veicināšanas un slimību profilakses pasākumi</v>
      </c>
      <c r="I113" s="39" t="str">
        <f>Pasākumi_kārtas!M113</f>
        <v>_</v>
      </c>
      <c r="J113" s="39" t="str">
        <f>Pasākumi_kārtas!N113</f>
        <v>ESF</v>
      </c>
      <c r="K113" s="104">
        <f>Pasākumi_kārtas!P113</f>
        <v>7199882</v>
      </c>
      <c r="L113" s="274">
        <v>147</v>
      </c>
      <c r="M113" s="131">
        <f>K113-O113</f>
        <v>5039917</v>
      </c>
      <c r="N113" s="274">
        <v>160</v>
      </c>
      <c r="O113" s="131">
        <f>ROUND(K113*0.3,0)</f>
        <v>2159965</v>
      </c>
      <c r="P113" s="39"/>
      <c r="Q113" s="104"/>
      <c r="R113" s="39"/>
      <c r="S113" s="104"/>
      <c r="T113" s="39"/>
      <c r="U113" s="104"/>
      <c r="V113" s="39"/>
      <c r="W113" s="104"/>
      <c r="X113" s="3" t="b">
        <f t="shared" si="19"/>
        <v>1</v>
      </c>
      <c r="Y113" s="39">
        <v>1</v>
      </c>
      <c r="Z113" s="106">
        <f t="shared" si="33"/>
        <v>7199882</v>
      </c>
      <c r="AA113" s="39"/>
      <c r="AB113" s="106"/>
      <c r="AC113" s="39"/>
      <c r="AD113" s="106"/>
      <c r="AE113" s="39"/>
      <c r="AF113" s="106"/>
      <c r="AG113" s="3" t="b">
        <f t="shared" si="20"/>
        <v>1</v>
      </c>
      <c r="AH113" s="39">
        <v>33</v>
      </c>
      <c r="AI113" s="106">
        <f t="shared" si="34"/>
        <v>7199882</v>
      </c>
      <c r="AJ113" s="39"/>
      <c r="AK113" s="106"/>
      <c r="AL113" s="3" t="b">
        <f t="shared" si="32"/>
        <v>1</v>
      </c>
      <c r="AM113" s="39">
        <v>10</v>
      </c>
      <c r="AN113" s="106">
        <f t="shared" si="31"/>
        <v>7199882</v>
      </c>
      <c r="AO113" s="39"/>
      <c r="AP113" s="106"/>
      <c r="AQ113" s="3" t="b">
        <f t="shared" si="23"/>
        <v>1</v>
      </c>
      <c r="AR113" s="30">
        <v>2</v>
      </c>
      <c r="AS113" s="106">
        <f t="shared" si="24"/>
        <v>7199882</v>
      </c>
      <c r="AT113" s="106"/>
      <c r="AU113" s="106"/>
      <c r="AV113" s="3" t="b">
        <f t="shared" si="25"/>
        <v>1</v>
      </c>
    </row>
    <row r="114" spans="1:48">
      <c r="A114" s="83" t="str">
        <f>Pasākumi_kārtas!V114</f>
        <v>VM</v>
      </c>
      <c r="B114" s="83">
        <f>Pasākumi_kārtas!A114</f>
        <v>4</v>
      </c>
      <c r="C114" s="83" t="str">
        <f>Pasākumi_kārtas!B114</f>
        <v>4.1.</v>
      </c>
      <c r="D114" s="84" t="str">
        <f>Pasākumi_kārtas!C114</f>
        <v>Veselības veicināšana un aprūpe</v>
      </c>
      <c r="E114" s="83" t="str">
        <f>Pasākumi_kārtas!E114</f>
        <v>4.1.2.</v>
      </c>
      <c r="F114" s="84" t="str">
        <f>Pasākumi_kārtas!F114</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4" s="39" t="str">
        <f>Pasākumi_kārtas!J114</f>
        <v>4.1.2.2.</v>
      </c>
      <c r="H114" s="103" t="str">
        <f>Pasākumi_kārtas!K114</f>
        <v>Veselības veicināšanas un slimību profilakses pasākumu īstenošana vietējai sabiedrībai</v>
      </c>
      <c r="I114" s="39" t="str">
        <f>Pasākumi_kārtas!M114</f>
        <v>_</v>
      </c>
      <c r="J114" s="39" t="str">
        <f>Pasākumi_kārtas!N114</f>
        <v>ESF</v>
      </c>
      <c r="K114" s="104">
        <f>Pasākumi_kārtas!P114</f>
        <v>12575937</v>
      </c>
      <c r="L114" s="274">
        <v>147</v>
      </c>
      <c r="M114" s="104">
        <f t="shared" ref="M114:M120" si="35">K114</f>
        <v>12575937</v>
      </c>
      <c r="N114" s="39"/>
      <c r="O114" s="104"/>
      <c r="P114" s="39"/>
      <c r="Q114" s="104"/>
      <c r="R114" s="39"/>
      <c r="S114" s="104"/>
      <c r="T114" s="39"/>
      <c r="U114" s="104"/>
      <c r="V114" s="39"/>
      <c r="W114" s="104"/>
      <c r="X114" s="3" t="b">
        <f t="shared" si="19"/>
        <v>1</v>
      </c>
      <c r="Y114" s="39">
        <v>1</v>
      </c>
      <c r="Z114" s="106">
        <f t="shared" si="33"/>
        <v>12575937</v>
      </c>
      <c r="AA114" s="39"/>
      <c r="AB114" s="106"/>
      <c r="AC114" s="39"/>
      <c r="AD114" s="106"/>
      <c r="AE114" s="39"/>
      <c r="AF114" s="106"/>
      <c r="AG114" s="3" t="b">
        <f t="shared" si="20"/>
        <v>1</v>
      </c>
      <c r="AH114" s="39">
        <v>33</v>
      </c>
      <c r="AI114" s="106">
        <f t="shared" si="34"/>
        <v>12575937</v>
      </c>
      <c r="AJ114" s="39"/>
      <c r="AK114" s="106"/>
      <c r="AL114" s="3" t="b">
        <f t="shared" si="32"/>
        <v>1</v>
      </c>
      <c r="AM114" s="39">
        <v>10</v>
      </c>
      <c r="AN114" s="106">
        <f t="shared" si="31"/>
        <v>12575937</v>
      </c>
      <c r="AO114" s="39"/>
      <c r="AP114" s="106"/>
      <c r="AQ114" s="3" t="b">
        <f t="shared" si="23"/>
        <v>1</v>
      </c>
      <c r="AR114" s="30">
        <v>2</v>
      </c>
      <c r="AS114" s="106">
        <f t="shared" si="24"/>
        <v>12575937</v>
      </c>
      <c r="AT114" s="106"/>
      <c r="AU114" s="106"/>
      <c r="AV114" s="3" t="b">
        <f t="shared" si="25"/>
        <v>1</v>
      </c>
    </row>
    <row r="115" spans="1:48">
      <c r="A115" s="83" t="str">
        <f>Pasākumi_kārtas!V115</f>
        <v>VM</v>
      </c>
      <c r="B115" s="83">
        <f>Pasākumi_kārtas!A115</f>
        <v>4</v>
      </c>
      <c r="C115" s="83" t="str">
        <f>Pasākumi_kārtas!B115</f>
        <v>4.1.</v>
      </c>
      <c r="D115" s="84" t="str">
        <f>Pasākumi_kārtas!C115</f>
        <v>Veselības veicināšana un aprūpe</v>
      </c>
      <c r="E115" s="83" t="str">
        <f>Pasākumi_kārtas!E115</f>
        <v>4.1.2.</v>
      </c>
      <c r="F115" s="84" t="str">
        <f>Pasākumi_kārtas!F115</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5" s="39" t="str">
        <f>Pasākumi_kārtas!J115</f>
        <v>4.1.2.3.</v>
      </c>
      <c r="H115" s="103" t="str">
        <f>Pasākumi_kārtas!K115</f>
        <v>Pasākumi atkarīgo personu resocializācijai un atgriešanai darba tirgū, kā arī preventīvie pasākumi jauniešiem</v>
      </c>
      <c r="I115" s="39" t="str">
        <f>Pasākumi_kārtas!M115</f>
        <v>_</v>
      </c>
      <c r="J115" s="39" t="str">
        <f>Pasākumi_kārtas!N115</f>
        <v>ESF</v>
      </c>
      <c r="K115" s="104">
        <f>Pasākumi_kārtas!P115</f>
        <v>961350</v>
      </c>
      <c r="L115" s="274">
        <v>160</v>
      </c>
      <c r="M115" s="104">
        <f t="shared" si="35"/>
        <v>961350</v>
      </c>
      <c r="N115" s="39"/>
      <c r="O115" s="104"/>
      <c r="P115" s="39"/>
      <c r="Q115" s="104"/>
      <c r="R115" s="39"/>
      <c r="S115" s="104"/>
      <c r="T115" s="39"/>
      <c r="U115" s="104"/>
      <c r="V115" s="39"/>
      <c r="W115" s="104"/>
      <c r="X115" s="3" t="b">
        <f t="shared" si="19"/>
        <v>1</v>
      </c>
      <c r="Y115" s="39">
        <v>1</v>
      </c>
      <c r="Z115" s="106">
        <f t="shared" si="33"/>
        <v>961350</v>
      </c>
      <c r="AA115" s="39"/>
      <c r="AB115" s="106"/>
      <c r="AC115" s="39"/>
      <c r="AD115" s="106"/>
      <c r="AE115" s="39"/>
      <c r="AF115" s="106"/>
      <c r="AG115" s="3" t="b">
        <f t="shared" si="20"/>
        <v>1</v>
      </c>
      <c r="AH115" s="39">
        <v>33</v>
      </c>
      <c r="AI115" s="106">
        <f t="shared" si="34"/>
        <v>961350</v>
      </c>
      <c r="AJ115" s="39"/>
      <c r="AK115" s="106"/>
      <c r="AL115" s="3" t="b">
        <f t="shared" si="32"/>
        <v>1</v>
      </c>
      <c r="AM115" s="39">
        <v>9</v>
      </c>
      <c r="AN115" s="106">
        <f t="shared" si="31"/>
        <v>961350</v>
      </c>
      <c r="AO115" s="39"/>
      <c r="AP115" s="106"/>
      <c r="AQ115" s="3" t="b">
        <f t="shared" si="23"/>
        <v>1</v>
      </c>
      <c r="AR115" s="30">
        <v>2</v>
      </c>
      <c r="AS115" s="106">
        <f t="shared" si="24"/>
        <v>961350</v>
      </c>
      <c r="AT115" s="106"/>
      <c r="AU115" s="106"/>
      <c r="AV115" s="3" t="b">
        <f t="shared" si="25"/>
        <v>1</v>
      </c>
    </row>
    <row r="116" spans="1:48">
      <c r="A116" s="83" t="str">
        <f>Pasākumi_kārtas!V116</f>
        <v>VM</v>
      </c>
      <c r="B116" s="83">
        <f>Pasākumi_kārtas!A116</f>
        <v>4</v>
      </c>
      <c r="C116" s="83" t="str">
        <f>Pasākumi_kārtas!B116</f>
        <v>4.1.</v>
      </c>
      <c r="D116" s="84" t="str">
        <f>Pasākumi_kārtas!C116</f>
        <v>Veselības veicināšana un aprūpe</v>
      </c>
      <c r="E116" s="83" t="str">
        <f>Pasākumi_kārtas!E116</f>
        <v>4.1.2.</v>
      </c>
      <c r="F116" s="84" t="str">
        <f>Pasākumi_kārtas!F116</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6" s="39" t="str">
        <f>Pasākumi_kārtas!J116</f>
        <v>4.1.2.4.</v>
      </c>
      <c r="H116" s="103" t="str">
        <f>Pasākumi_kārtas!K116</f>
        <v>Pierādījumos balstītu narkotiku lietošanas profilakses programmu īstenošana un profilakses kvalitātes standartu ieviešana</v>
      </c>
      <c r="I116" s="39" t="str">
        <f>Pasākumi_kārtas!M116</f>
        <v>_</v>
      </c>
      <c r="J116" s="39" t="str">
        <f>Pasākumi_kārtas!N116</f>
        <v>ESF</v>
      </c>
      <c r="K116" s="104">
        <f>Pasākumi_kārtas!P116</f>
        <v>443700</v>
      </c>
      <c r="L116" s="274">
        <v>134</v>
      </c>
      <c r="M116" s="104">
        <f t="shared" si="35"/>
        <v>443700</v>
      </c>
      <c r="N116" s="39"/>
      <c r="O116" s="104"/>
      <c r="P116" s="39"/>
      <c r="Q116" s="104"/>
      <c r="R116" s="39"/>
      <c r="S116" s="104"/>
      <c r="T116" s="39"/>
      <c r="U116" s="104"/>
      <c r="V116" s="39"/>
      <c r="W116" s="104"/>
      <c r="X116" s="3" t="b">
        <f t="shared" si="19"/>
        <v>1</v>
      </c>
      <c r="Y116" s="39">
        <v>1</v>
      </c>
      <c r="Z116" s="106">
        <f t="shared" si="33"/>
        <v>443700</v>
      </c>
      <c r="AA116" s="39"/>
      <c r="AB116" s="106"/>
      <c r="AC116" s="39"/>
      <c r="AD116" s="106"/>
      <c r="AE116" s="39"/>
      <c r="AF116" s="106"/>
      <c r="AG116" s="3" t="b">
        <f t="shared" si="20"/>
        <v>1</v>
      </c>
      <c r="AH116" s="39">
        <v>33</v>
      </c>
      <c r="AI116" s="106">
        <f t="shared" si="34"/>
        <v>443700</v>
      </c>
      <c r="AJ116" s="39"/>
      <c r="AK116" s="106"/>
      <c r="AL116" s="3" t="b">
        <f t="shared" si="32"/>
        <v>1</v>
      </c>
      <c r="AM116" s="39">
        <v>10</v>
      </c>
      <c r="AN116" s="106">
        <f t="shared" si="31"/>
        <v>443700</v>
      </c>
      <c r="AO116" s="39"/>
      <c r="AP116" s="106"/>
      <c r="AQ116" s="3" t="b">
        <f t="shared" si="23"/>
        <v>1</v>
      </c>
      <c r="AR116" s="30">
        <v>2</v>
      </c>
      <c r="AS116" s="106">
        <f t="shared" si="24"/>
        <v>443700</v>
      </c>
      <c r="AT116" s="106"/>
      <c r="AU116" s="106"/>
      <c r="AV116" s="3" t="b">
        <f t="shared" si="25"/>
        <v>1</v>
      </c>
    </row>
    <row r="117" spans="1:48">
      <c r="A117" s="83" t="str">
        <f>Pasākumi_kārtas!V117</f>
        <v>VM</v>
      </c>
      <c r="B117" s="83">
        <f>Pasākumi_kārtas!A117</f>
        <v>4</v>
      </c>
      <c r="C117" s="83" t="str">
        <f>Pasākumi_kārtas!B117</f>
        <v>4.1.</v>
      </c>
      <c r="D117" s="84" t="str">
        <f>Pasākumi_kārtas!C117</f>
        <v>Veselības veicināšana un aprūpe</v>
      </c>
      <c r="E117" s="83" t="str">
        <f>Pasākumi_kārtas!E117</f>
        <v>4.1.2.</v>
      </c>
      <c r="F117" s="84" t="str">
        <f>Pasākumi_kārtas!F117</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7" s="39" t="str">
        <f>Pasākumi_kārtas!J117</f>
        <v>4.1.2.5.</v>
      </c>
      <c r="H117" s="103" t="str">
        <f>Pasākumi_kārtas!K117</f>
        <v>Piesaistīt un noturēt ārstniecības personas darbam valsts apmaksāto veselības aprūpes pakalpojumu sektorā, īpaši stacionāros</v>
      </c>
      <c r="I117" s="39" t="str">
        <f>Pasākumi_kārtas!M117</f>
        <v>_</v>
      </c>
      <c r="J117" s="39" t="str">
        <f>Pasākumi_kārtas!N117</f>
        <v>ESF</v>
      </c>
      <c r="K117" s="104">
        <f>Pasākumi_kārtas!P117</f>
        <v>13027354</v>
      </c>
      <c r="L117" s="274">
        <v>160</v>
      </c>
      <c r="M117" s="104">
        <f t="shared" si="35"/>
        <v>13027354</v>
      </c>
      <c r="N117" s="39"/>
      <c r="O117" s="104"/>
      <c r="P117" s="39"/>
      <c r="Q117" s="104"/>
      <c r="R117" s="39"/>
      <c r="S117" s="104"/>
      <c r="T117" s="39"/>
      <c r="U117" s="104"/>
      <c r="V117" s="39"/>
      <c r="W117" s="104"/>
      <c r="X117" s="3" t="b">
        <f t="shared" si="19"/>
        <v>1</v>
      </c>
      <c r="Y117" s="39">
        <v>1</v>
      </c>
      <c r="Z117" s="106">
        <f t="shared" si="33"/>
        <v>13027354</v>
      </c>
      <c r="AA117" s="39"/>
      <c r="AB117" s="106"/>
      <c r="AC117" s="39"/>
      <c r="AD117" s="106"/>
      <c r="AE117" s="39"/>
      <c r="AF117" s="106"/>
      <c r="AG117" s="3" t="b">
        <f t="shared" si="20"/>
        <v>1</v>
      </c>
      <c r="AH117" s="39">
        <v>33</v>
      </c>
      <c r="AI117" s="106">
        <f t="shared" si="34"/>
        <v>13027354</v>
      </c>
      <c r="AJ117" s="39"/>
      <c r="AK117" s="106"/>
      <c r="AL117" s="3" t="b">
        <f t="shared" ref="AL117:AL137" si="36">K117=AI117+AK117</f>
        <v>1</v>
      </c>
      <c r="AM117" s="39">
        <v>10</v>
      </c>
      <c r="AN117" s="106">
        <f t="shared" si="31"/>
        <v>13027354</v>
      </c>
      <c r="AO117" s="39"/>
      <c r="AP117" s="106"/>
      <c r="AQ117" s="3" t="b">
        <f t="shared" si="23"/>
        <v>1</v>
      </c>
      <c r="AR117" s="30">
        <v>2</v>
      </c>
      <c r="AS117" s="106">
        <f t="shared" si="24"/>
        <v>13027354</v>
      </c>
      <c r="AT117" s="106"/>
      <c r="AU117" s="106"/>
      <c r="AV117" s="3" t="b">
        <f t="shared" si="25"/>
        <v>1</v>
      </c>
    </row>
    <row r="118" spans="1:48">
      <c r="A118" s="83" t="str">
        <f>Pasākumi_kārtas!V118</f>
        <v>VM</v>
      </c>
      <c r="B118" s="83">
        <f>Pasākumi_kārtas!A118</f>
        <v>4</v>
      </c>
      <c r="C118" s="83" t="str">
        <f>Pasākumi_kārtas!B118</f>
        <v>4.1.</v>
      </c>
      <c r="D118" s="84" t="str">
        <f>Pasākumi_kārtas!C118</f>
        <v>Veselības veicināšana un aprūpe</v>
      </c>
      <c r="E118" s="83" t="str">
        <f>Pasākumi_kārtas!E118</f>
        <v>4.1.2.</v>
      </c>
      <c r="F118" s="84" t="str">
        <f>Pasākumi_kārtas!F118</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8" s="39" t="str">
        <f>Pasākumi_kārtas!J118</f>
        <v>4.1.2.6.</v>
      </c>
      <c r="H118" s="103" t="str">
        <f>Pasākumi_kārtas!K118</f>
        <v>Uzlabot izglītības iespējas ārstniecības personām, t.sk. uzlabojot tālākizglītības pieejamību</v>
      </c>
      <c r="I118" s="39" t="str">
        <f>Pasākumi_kārtas!M118</f>
        <v>_</v>
      </c>
      <c r="J118" s="39" t="str">
        <f>Pasākumi_kārtas!N118</f>
        <v>ESF</v>
      </c>
      <c r="K118" s="104">
        <f>Pasākumi_kārtas!P118</f>
        <v>10444748</v>
      </c>
      <c r="L118" s="274">
        <v>160</v>
      </c>
      <c r="M118" s="104">
        <f t="shared" si="35"/>
        <v>10444748</v>
      </c>
      <c r="N118" s="39"/>
      <c r="O118" s="104"/>
      <c r="P118" s="39"/>
      <c r="Q118" s="104"/>
      <c r="R118" s="39"/>
      <c r="S118" s="104"/>
      <c r="T118" s="39"/>
      <c r="U118" s="104"/>
      <c r="V118" s="39"/>
      <c r="W118" s="104"/>
      <c r="X118" s="3" t="b">
        <f t="shared" si="19"/>
        <v>1</v>
      </c>
      <c r="Y118" s="39">
        <v>1</v>
      </c>
      <c r="Z118" s="106">
        <f t="shared" si="33"/>
        <v>10444748</v>
      </c>
      <c r="AA118" s="39"/>
      <c r="AB118" s="106"/>
      <c r="AC118" s="39"/>
      <c r="AD118" s="106"/>
      <c r="AE118" s="39"/>
      <c r="AF118" s="106"/>
      <c r="AG118" s="3" t="b">
        <f t="shared" si="20"/>
        <v>1</v>
      </c>
      <c r="AH118" s="39">
        <v>33</v>
      </c>
      <c r="AI118" s="106">
        <f t="shared" si="34"/>
        <v>10444748</v>
      </c>
      <c r="AJ118" s="39"/>
      <c r="AK118" s="106"/>
      <c r="AL118" s="3" t="b">
        <f t="shared" si="36"/>
        <v>1</v>
      </c>
      <c r="AM118" s="39">
        <v>10</v>
      </c>
      <c r="AN118" s="106">
        <f t="shared" si="31"/>
        <v>10444748</v>
      </c>
      <c r="AO118" s="39"/>
      <c r="AP118" s="106"/>
      <c r="AQ118" s="3" t="b">
        <f t="shared" si="23"/>
        <v>1</v>
      </c>
      <c r="AR118" s="30">
        <v>2</v>
      </c>
      <c r="AS118" s="106">
        <f t="shared" si="24"/>
        <v>10444748</v>
      </c>
      <c r="AT118" s="106"/>
      <c r="AU118" s="106"/>
      <c r="AV118" s="3" t="b">
        <f t="shared" si="25"/>
        <v>1</v>
      </c>
    </row>
    <row r="119" spans="1:48">
      <c r="A119" s="83" t="str">
        <f>Pasākumi_kārtas!V119</f>
        <v>VM</v>
      </c>
      <c r="B119" s="83">
        <f>Pasākumi_kārtas!A119</f>
        <v>4</v>
      </c>
      <c r="C119" s="83" t="str">
        <f>Pasākumi_kārtas!B119</f>
        <v>4.1.</v>
      </c>
      <c r="D119" s="84" t="str">
        <f>Pasākumi_kārtas!C119</f>
        <v>Veselības veicināšana un aprūpe</v>
      </c>
      <c r="E119" s="83" t="str">
        <f>Pasākumi_kārtas!E119</f>
        <v>4.1.2.</v>
      </c>
      <c r="F119" s="84" t="str">
        <f>Pasākumi_kārtas!F119</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19" s="39" t="str">
        <f>Pasākumi_kārtas!J119</f>
        <v>4.1.2.7.</v>
      </c>
      <c r="H119" s="103" t="str">
        <f>Pasākumi_kārtas!K119</f>
        <v>Pilnveidot pacientu drošību un aprūpes kvalitāti</v>
      </c>
      <c r="I119" s="39" t="str">
        <f>Pasākumi_kārtas!M119</f>
        <v>_</v>
      </c>
      <c r="J119" s="39" t="str">
        <f>Pasākumi_kārtas!N119</f>
        <v>ESF</v>
      </c>
      <c r="K119" s="104">
        <f>Pasākumi_kārtas!P119</f>
        <v>2588250</v>
      </c>
      <c r="L119" s="274">
        <v>160</v>
      </c>
      <c r="M119" s="104">
        <f t="shared" si="35"/>
        <v>2588250</v>
      </c>
      <c r="N119" s="39"/>
      <c r="O119" s="104"/>
      <c r="P119" s="39"/>
      <c r="Q119" s="104"/>
      <c r="R119" s="39"/>
      <c r="S119" s="104"/>
      <c r="T119" s="39"/>
      <c r="U119" s="104"/>
      <c r="V119" s="39"/>
      <c r="W119" s="104"/>
      <c r="X119" s="3" t="b">
        <f t="shared" si="19"/>
        <v>1</v>
      </c>
      <c r="Y119" s="39">
        <v>1</v>
      </c>
      <c r="Z119" s="106">
        <f t="shared" si="33"/>
        <v>2588250</v>
      </c>
      <c r="AA119" s="39"/>
      <c r="AB119" s="106"/>
      <c r="AC119" s="39"/>
      <c r="AD119" s="106"/>
      <c r="AE119" s="39"/>
      <c r="AF119" s="106"/>
      <c r="AG119" s="3" t="b">
        <f t="shared" si="20"/>
        <v>1</v>
      </c>
      <c r="AH119" s="39">
        <v>33</v>
      </c>
      <c r="AI119" s="106">
        <f t="shared" si="34"/>
        <v>2588250</v>
      </c>
      <c r="AJ119" s="39"/>
      <c r="AK119" s="106"/>
      <c r="AL119" s="3" t="b">
        <f t="shared" si="36"/>
        <v>1</v>
      </c>
      <c r="AM119" s="39">
        <v>10</v>
      </c>
      <c r="AN119" s="106">
        <f t="shared" si="31"/>
        <v>2588250</v>
      </c>
      <c r="AO119" s="39"/>
      <c r="AP119" s="106"/>
      <c r="AQ119" s="3" t="b">
        <f t="shared" si="23"/>
        <v>1</v>
      </c>
      <c r="AR119" s="30">
        <v>2</v>
      </c>
      <c r="AS119" s="106">
        <f t="shared" si="24"/>
        <v>2588250</v>
      </c>
      <c r="AT119" s="106"/>
      <c r="AU119" s="106"/>
      <c r="AV119" s="3" t="b">
        <f t="shared" si="25"/>
        <v>1</v>
      </c>
    </row>
    <row r="120" spans="1:48">
      <c r="A120" s="83" t="str">
        <f>Pasākumi_kārtas!V120</f>
        <v>VM</v>
      </c>
      <c r="B120" s="83">
        <f>Pasākumi_kārtas!A120</f>
        <v>4</v>
      </c>
      <c r="C120" s="83" t="str">
        <f>Pasākumi_kārtas!B120</f>
        <v>4.1.</v>
      </c>
      <c r="D120" s="84" t="str">
        <f>Pasākumi_kārtas!C120</f>
        <v>Veselības veicināšana un aprūpe</v>
      </c>
      <c r="E120" s="83" t="str">
        <f>Pasākumi_kārtas!E120</f>
        <v>4.1.2.</v>
      </c>
      <c r="F120" s="84" t="str">
        <f>Pasākumi_kārtas!F120</f>
        <v xml:space="preserve"> “Uzlabot vienlīdzīgu un savlaicīgu piekļuvi kvalitatīviem, ilgtspējīgiem un izmaksu ziņā pieejamiem veselības aprūpes, veselības veicināšanas un slimību profilakses pakalpojumiem, uzlabojot veselības aprūpes sistēmu efektivitāti un izturētspēju”</v>
      </c>
      <c r="G120" s="39" t="str">
        <f>Pasākumi_kārtas!J120</f>
        <v>4.1.2.8.</v>
      </c>
      <c r="H120" s="103" t="str">
        <f>Pasākumi_kārtas!K120</f>
        <v>Nevalstisko organizāciju iesaiste veselības veicināšanas un slimību profilakses pasākumu īstenošanā</v>
      </c>
      <c r="I120" s="39" t="str">
        <f>Pasākumi_kārtas!M120</f>
        <v>_</v>
      </c>
      <c r="J120" s="39" t="str">
        <f>Pasākumi_kārtas!N120</f>
        <v>ESF</v>
      </c>
      <c r="K120" s="104">
        <f>Pasākumi_kārtas!P120</f>
        <v>2550000</v>
      </c>
      <c r="L120" s="274">
        <v>147</v>
      </c>
      <c r="M120" s="104">
        <f t="shared" si="35"/>
        <v>2550000</v>
      </c>
      <c r="N120" s="39"/>
      <c r="O120" s="104"/>
      <c r="P120" s="39"/>
      <c r="Q120" s="104"/>
      <c r="R120" s="39"/>
      <c r="S120" s="104"/>
      <c r="T120" s="39"/>
      <c r="U120" s="104"/>
      <c r="V120" s="39"/>
      <c r="W120" s="104"/>
      <c r="X120" s="3" t="b">
        <f t="shared" si="19"/>
        <v>1</v>
      </c>
      <c r="Y120" s="39">
        <v>1</v>
      </c>
      <c r="Z120" s="106">
        <f t="shared" si="33"/>
        <v>2550000</v>
      </c>
      <c r="AA120" s="39"/>
      <c r="AB120" s="106"/>
      <c r="AC120" s="39"/>
      <c r="AD120" s="106"/>
      <c r="AE120" s="39"/>
      <c r="AF120" s="106"/>
      <c r="AG120" s="3" t="b">
        <f t="shared" si="20"/>
        <v>1</v>
      </c>
      <c r="AH120" s="39">
        <v>33</v>
      </c>
      <c r="AI120" s="106">
        <f t="shared" si="34"/>
        <v>2550000</v>
      </c>
      <c r="AJ120" s="39"/>
      <c r="AK120" s="106"/>
      <c r="AL120" s="3" t="b">
        <f t="shared" si="36"/>
        <v>1</v>
      </c>
      <c r="AM120" s="39">
        <v>10</v>
      </c>
      <c r="AN120" s="106">
        <f t="shared" ref="AN120:AN134" si="37">K120</f>
        <v>2550000</v>
      </c>
      <c r="AO120" s="39"/>
      <c r="AP120" s="106"/>
      <c r="AQ120" s="3" t="b">
        <f t="shared" si="23"/>
        <v>1</v>
      </c>
      <c r="AR120" s="30">
        <v>2</v>
      </c>
      <c r="AS120" s="106">
        <f t="shared" si="24"/>
        <v>2550000</v>
      </c>
      <c r="AT120" s="106"/>
      <c r="AU120" s="106"/>
      <c r="AV120" s="3" t="b">
        <f t="shared" si="25"/>
        <v>1</v>
      </c>
    </row>
    <row r="121" spans="1:48">
      <c r="A121" s="83" t="str">
        <f>Pasākumi_kārtas!V121</f>
        <v>VK</v>
      </c>
      <c r="B121" s="83">
        <f>Pasākumi_kārtas!A121</f>
        <v>4</v>
      </c>
      <c r="C121" s="83" t="str">
        <f>Pasākumi_kārtas!B121</f>
        <v>4.2.</v>
      </c>
      <c r="D121" s="84" t="str">
        <f>Pasākumi_kārtas!C121</f>
        <v>Izglītība, prasmes un mūžizglītība</v>
      </c>
      <c r="E121" s="83" t="str">
        <f>Pasākumi_kārtas!E121</f>
        <v>4.2.1.</v>
      </c>
      <c r="F121" s="84" t="str">
        <f>Pasākumi_kārtas!F121</f>
        <v>“Uzlabot vienlīdzīgu piekļuvi iekļaujošiem un kvalitatīviem pakalpojumiem izglītības, mācību un mūžizglītības jomā, attīstot pieejamu infrastruktūru, tostarp, veicinot noturību izglītošanā un mācībā attālinātā un tiešsaistes režīmā”</v>
      </c>
      <c r="G121" s="39" t="str">
        <f>Pasākumi_kārtas!J121</f>
        <v>4.2.1.1.</v>
      </c>
      <c r="H121" s="103" t="str">
        <f>Pasākumi_kārtas!K121</f>
        <v>Infrastruktūras izveide starpnozaru sadarbības un atbalsta sistēmas izveidei bērnu attīstībai</v>
      </c>
      <c r="I121" s="39" t="str">
        <f>Pasākumi_kārtas!M121</f>
        <v>_</v>
      </c>
      <c r="J121" s="39" t="str">
        <f>Pasākumi_kārtas!N121</f>
        <v>ERAF</v>
      </c>
      <c r="K121" s="104">
        <f>Pasākumi_kārtas!P121</f>
        <v>3697500</v>
      </c>
      <c r="L121" s="274">
        <v>127</v>
      </c>
      <c r="M121" s="104">
        <v>1848750</v>
      </c>
      <c r="N121" s="274">
        <v>152</v>
      </c>
      <c r="O121" s="104">
        <v>1848750</v>
      </c>
      <c r="P121" s="274"/>
      <c r="Q121" s="104"/>
      <c r="R121" s="39"/>
      <c r="S121" s="104"/>
      <c r="T121" s="39"/>
      <c r="U121" s="104"/>
      <c r="V121" s="39"/>
      <c r="W121" s="104"/>
      <c r="X121" s="3" t="b">
        <f t="shared" si="19"/>
        <v>1</v>
      </c>
      <c r="Y121" s="39">
        <v>1</v>
      </c>
      <c r="Z121" s="106">
        <f t="shared" si="33"/>
        <v>3697500</v>
      </c>
      <c r="AA121" s="39"/>
      <c r="AB121" s="106"/>
      <c r="AC121" s="39"/>
      <c r="AD121" s="106"/>
      <c r="AE121" s="39"/>
      <c r="AF121" s="106"/>
      <c r="AG121" s="3" t="b">
        <f t="shared" si="20"/>
        <v>1</v>
      </c>
      <c r="AH121" s="39">
        <v>33</v>
      </c>
      <c r="AI121" s="106">
        <f t="shared" si="34"/>
        <v>3697500</v>
      </c>
      <c r="AJ121" s="39"/>
      <c r="AK121" s="106"/>
      <c r="AL121" s="3" t="b">
        <f t="shared" si="36"/>
        <v>1</v>
      </c>
      <c r="AM121" s="39">
        <v>9</v>
      </c>
      <c r="AN121" s="106">
        <f t="shared" si="37"/>
        <v>3697500</v>
      </c>
      <c r="AO121" s="39"/>
      <c r="AP121" s="106"/>
      <c r="AQ121" s="3" t="b">
        <f t="shared" si="23"/>
        <v>1</v>
      </c>
      <c r="AR121" s="30">
        <v>3</v>
      </c>
      <c r="AS121" s="106">
        <f t="shared" si="24"/>
        <v>3697500</v>
      </c>
      <c r="AT121" s="106"/>
      <c r="AU121" s="106"/>
      <c r="AV121" s="3" t="b">
        <f t="shared" si="25"/>
        <v>1</v>
      </c>
    </row>
    <row r="122" spans="1:48">
      <c r="A122" s="83" t="str">
        <f>Pasākumi_kārtas!V122</f>
        <v>IZM</v>
      </c>
      <c r="B122" s="83">
        <f>Pasākumi_kārtas!A122</f>
        <v>4</v>
      </c>
      <c r="C122" s="83" t="str">
        <f>Pasākumi_kārtas!B122</f>
        <v>4.2.</v>
      </c>
      <c r="D122" s="84" t="str">
        <f>Pasākumi_kārtas!C122</f>
        <v>Izglītība, prasmes un mūžizglītība</v>
      </c>
      <c r="E122" s="83" t="str">
        <f>Pasākumi_kārtas!E122</f>
        <v>4.2.1.</v>
      </c>
      <c r="F122" s="84" t="str">
        <f>Pasākumi_kārtas!F122</f>
        <v>“Uzlabot vienlīdzīgu piekļuvi iekļaujošiem un kvalitatīviem pakalpojumiem izglītības, mācību un mūžizglītības jomā, attīstot pieejamu infrastruktūru, tostarp, veicinot noturību izglītošanā un mācībā attālinātā un tiešsaistes režīmā”</v>
      </c>
      <c r="G122" s="39" t="str">
        <f>Pasākumi_kārtas!J122</f>
        <v>4.2.1.2.</v>
      </c>
      <c r="H122" s="103" t="str">
        <f>Pasākumi_kārtas!K122</f>
        <v>Izveidot asistīvo tehnoloģiju izglītības programmas apguvei apmaiņas sistēmu</v>
      </c>
      <c r="I122" s="39" t="str">
        <f>Pasākumi_kārtas!M122</f>
        <v>_</v>
      </c>
      <c r="J122" s="39" t="str">
        <f>Pasākumi_kārtas!N122</f>
        <v>ERAF</v>
      </c>
      <c r="K122" s="104">
        <f>Pasākumi_kārtas!P122</f>
        <v>1479000</v>
      </c>
      <c r="L122" s="274">
        <v>130</v>
      </c>
      <c r="M122" s="104">
        <v>500000</v>
      </c>
      <c r="N122" s="274">
        <v>152</v>
      </c>
      <c r="O122" s="104">
        <v>979000</v>
      </c>
      <c r="P122" s="274"/>
      <c r="Q122" s="104"/>
      <c r="R122" s="39"/>
      <c r="S122" s="104"/>
      <c r="T122" s="39"/>
      <c r="U122" s="104"/>
      <c r="V122" s="39"/>
      <c r="W122" s="104"/>
      <c r="X122" s="3" t="b">
        <f t="shared" si="19"/>
        <v>1</v>
      </c>
      <c r="Y122" s="39">
        <v>1</v>
      </c>
      <c r="Z122" s="106">
        <f t="shared" si="33"/>
        <v>1479000</v>
      </c>
      <c r="AA122" s="39"/>
      <c r="AB122" s="106"/>
      <c r="AC122" s="39"/>
      <c r="AD122" s="106"/>
      <c r="AE122" s="39"/>
      <c r="AF122" s="106"/>
      <c r="AG122" s="3" t="b">
        <f t="shared" si="20"/>
        <v>1</v>
      </c>
      <c r="AH122" s="39">
        <v>33</v>
      </c>
      <c r="AI122" s="106">
        <f t="shared" si="34"/>
        <v>1479000</v>
      </c>
      <c r="AJ122" s="39"/>
      <c r="AK122" s="106"/>
      <c r="AL122" s="3" t="b">
        <f t="shared" si="36"/>
        <v>1</v>
      </c>
      <c r="AM122" s="39">
        <v>9</v>
      </c>
      <c r="AN122" s="106">
        <f t="shared" si="37"/>
        <v>1479000</v>
      </c>
      <c r="AO122" s="39"/>
      <c r="AP122" s="106"/>
      <c r="AQ122" s="3" t="b">
        <f t="shared" si="23"/>
        <v>1</v>
      </c>
      <c r="AR122" s="30">
        <v>3</v>
      </c>
      <c r="AS122" s="106">
        <f t="shared" si="24"/>
        <v>1479000</v>
      </c>
      <c r="AT122" s="106"/>
      <c r="AU122" s="106"/>
      <c r="AV122" s="3" t="b">
        <f t="shared" si="25"/>
        <v>1</v>
      </c>
    </row>
    <row r="123" spans="1:48">
      <c r="A123" s="83" t="str">
        <f>Pasākumi_kārtas!V123</f>
        <v>IZM</v>
      </c>
      <c r="B123" s="83">
        <f>Pasākumi_kārtas!A123</f>
        <v>4</v>
      </c>
      <c r="C123" s="83" t="str">
        <f>Pasākumi_kārtas!B123</f>
        <v>4.2.</v>
      </c>
      <c r="D123" s="84" t="str">
        <f>Pasākumi_kārtas!C123</f>
        <v>Izglītība, prasmes un mūžizglītība</v>
      </c>
      <c r="E123" s="83" t="str">
        <f>Pasākumi_kārtas!E123</f>
        <v>4.2.1.</v>
      </c>
      <c r="F123" s="84" t="str">
        <f>Pasākumi_kārtas!F123</f>
        <v>"Uzlabot vienlīdzīgu piekļuvi iekļaujošiem un kvalitatīviem pakalpojumiem izglītības, mācību un mūžizglītības jomā, attīstot pieejamu infrastruktūru, tostarp, veicinot noturību izglītošanā un mācībā attālinātā un tiešsaistes režīmā”</v>
      </c>
      <c r="G123" s="39" t="str">
        <f>Pasākumi_kārtas!J123</f>
        <v>4.2.1.3.</v>
      </c>
      <c r="H123" s="103" t="str">
        <f>Pasākumi_kārtas!K123</f>
        <v>Infrastruktūras un mācību vides pilnveide efektīvas, kvalitatīvas un mūsdienīgas izglītības īstenošanai speciālās izglītības iestādēs</v>
      </c>
      <c r="I123" s="39" t="str">
        <f>Pasākumi_kārtas!M123</f>
        <v>_</v>
      </c>
      <c r="J123" s="39" t="str">
        <f>Pasākumi_kārtas!N123</f>
        <v>ERAF</v>
      </c>
      <c r="K123" s="104">
        <f>Pasākumi_kārtas!P123</f>
        <v>13656301</v>
      </c>
      <c r="L123" s="274">
        <v>122</v>
      </c>
      <c r="M123" s="104">
        <f>K123</f>
        <v>13656301</v>
      </c>
      <c r="N123" s="39"/>
      <c r="O123" s="104"/>
      <c r="P123" s="39"/>
      <c r="Q123" s="104"/>
      <c r="R123" s="39"/>
      <c r="S123" s="104"/>
      <c r="T123" s="39"/>
      <c r="U123" s="104"/>
      <c r="V123" s="39"/>
      <c r="W123" s="104"/>
      <c r="X123" s="3" t="b">
        <f t="shared" ref="X123:X181" si="38">K123=M123+O123+Q123+S123+U123+W123</f>
        <v>1</v>
      </c>
      <c r="Y123" s="39">
        <v>1</v>
      </c>
      <c r="Z123" s="106">
        <f t="shared" si="33"/>
        <v>13656301</v>
      </c>
      <c r="AA123" s="39"/>
      <c r="AB123" s="106"/>
      <c r="AC123" s="39"/>
      <c r="AD123" s="106"/>
      <c r="AE123" s="39"/>
      <c r="AF123" s="106"/>
      <c r="AG123" s="3" t="b">
        <f t="shared" ref="AG123:AG181" si="39">K123=Z123+AB123+AD123+AF123</f>
        <v>1</v>
      </c>
      <c r="AH123" s="39">
        <v>33</v>
      </c>
      <c r="AI123" s="106">
        <f t="shared" si="34"/>
        <v>13656301</v>
      </c>
      <c r="AJ123" s="39"/>
      <c r="AK123" s="106"/>
      <c r="AL123" s="3" t="b">
        <f t="shared" si="36"/>
        <v>1</v>
      </c>
      <c r="AM123" s="39">
        <v>9</v>
      </c>
      <c r="AN123" s="106">
        <f t="shared" si="37"/>
        <v>13656301</v>
      </c>
      <c r="AO123" s="39"/>
      <c r="AP123" s="106"/>
      <c r="AQ123" s="3" t="b">
        <f t="shared" ref="AQ123:AQ181" si="40">K123=AN123+AP123</f>
        <v>1</v>
      </c>
      <c r="AR123" s="30">
        <v>3</v>
      </c>
      <c r="AS123" s="106">
        <f t="shared" ref="AS123:AS181" si="41">K123</f>
        <v>13656301</v>
      </c>
      <c r="AT123" s="106"/>
      <c r="AU123" s="106"/>
      <c r="AV123" s="3" t="b">
        <f t="shared" ref="AV123:AV181" si="42">K123=AS123+AU123</f>
        <v>1</v>
      </c>
    </row>
    <row r="124" spans="1:48">
      <c r="A124" s="83" t="str">
        <f>Pasākumi_kārtas!V124</f>
        <v>IZM</v>
      </c>
      <c r="B124" s="83">
        <f>Pasākumi_kārtas!A124</f>
        <v>4</v>
      </c>
      <c r="C124" s="83" t="str">
        <f>Pasākumi_kārtas!B124</f>
        <v>4.2.</v>
      </c>
      <c r="D124" s="84" t="str">
        <f>Pasākumi_kārtas!C124</f>
        <v>Izglītība, prasmes un mūžizglītība</v>
      </c>
      <c r="E124" s="83" t="str">
        <f>Pasākumi_kārtas!E124</f>
        <v>4.2.1.</v>
      </c>
      <c r="F124" s="84" t="str">
        <f>Pasākumi_kārtas!F124</f>
        <v>“Uzlabot vienlīdzīgu piekļuvi iekļaujošiem un kvalitatīviem pakalpojumiem izglītības, mācību un mūžizglītības jomā, attīstot pieejamu infrastruktūru, tostarp, veicinot noturību izglītošanā un mācībā attālinātā un tiešsaistes režīmā”</v>
      </c>
      <c r="G124" s="39" t="str">
        <f>Pasākumi_kārtas!J124</f>
        <v>4.2.1.5.</v>
      </c>
      <c r="H124" s="103" t="str">
        <f>Pasākumi_kārtas!K124</f>
        <v>Izglītības iestāžu nodrošinājums pilnveidotā vispārējās izglītības satura kvalitatīvai ieviešanai pamata un vidējās izglītības pakāpē</v>
      </c>
      <c r="I124" s="39">
        <f>Pasākumi_kārtas!M124</f>
        <v>1</v>
      </c>
      <c r="J124" s="39" t="str">
        <f>Pasākumi_kārtas!N124</f>
        <v>ERAF</v>
      </c>
      <c r="K124" s="104">
        <f>Pasākumi_kārtas!P124</f>
        <v>21250000</v>
      </c>
      <c r="L124" s="274">
        <v>122</v>
      </c>
      <c r="M124" s="131">
        <v>4312776</v>
      </c>
      <c r="N124" s="275">
        <v>37</v>
      </c>
      <c r="O124" s="131">
        <v>16937224</v>
      </c>
      <c r="P124" s="274"/>
      <c r="Q124" s="104"/>
      <c r="R124" s="39"/>
      <c r="S124" s="104"/>
      <c r="T124" s="39"/>
      <c r="U124" s="104"/>
      <c r="V124" s="39"/>
      <c r="W124" s="104"/>
      <c r="X124" s="3" t="b">
        <f t="shared" si="38"/>
        <v>1</v>
      </c>
      <c r="Y124" s="39">
        <v>1</v>
      </c>
      <c r="Z124" s="106">
        <f t="shared" si="33"/>
        <v>21250000</v>
      </c>
      <c r="AA124" s="39"/>
      <c r="AB124" s="106"/>
      <c r="AC124" s="39"/>
      <c r="AD124" s="106"/>
      <c r="AE124" s="39"/>
      <c r="AF124" s="106"/>
      <c r="AG124" s="3" t="b">
        <f t="shared" si="39"/>
        <v>1</v>
      </c>
      <c r="AH124" s="39">
        <v>33</v>
      </c>
      <c r="AI124" s="106">
        <f t="shared" si="34"/>
        <v>21250000</v>
      </c>
      <c r="AJ124" s="39"/>
      <c r="AK124" s="106"/>
      <c r="AL124" s="3" t="b">
        <f t="shared" si="36"/>
        <v>1</v>
      </c>
      <c r="AM124" s="39">
        <v>9</v>
      </c>
      <c r="AN124" s="106">
        <f t="shared" si="37"/>
        <v>21250000</v>
      </c>
      <c r="AO124" s="39"/>
      <c r="AP124" s="106"/>
      <c r="AQ124" s="3" t="b">
        <f t="shared" si="40"/>
        <v>1</v>
      </c>
      <c r="AR124" s="30">
        <v>3</v>
      </c>
      <c r="AS124" s="106">
        <f t="shared" si="41"/>
        <v>21250000</v>
      </c>
      <c r="AT124" s="106"/>
      <c r="AU124" s="106"/>
      <c r="AV124" s="3" t="b">
        <f t="shared" si="42"/>
        <v>1</v>
      </c>
    </row>
    <row r="125" spans="1:48">
      <c r="A125" s="83" t="str">
        <f>Pasākumi_kārtas!V125</f>
        <v>IZM</v>
      </c>
      <c r="B125" s="83">
        <f>Pasākumi_kārtas!A125</f>
        <v>4</v>
      </c>
      <c r="C125" s="83" t="str">
        <f>Pasākumi_kārtas!B125</f>
        <v>4.2.</v>
      </c>
      <c r="D125" s="84" t="str">
        <f>Pasākumi_kārtas!C125</f>
        <v>Izglītība, prasmes un mūžizglītība</v>
      </c>
      <c r="E125" s="83" t="str">
        <f>Pasākumi_kārtas!E125</f>
        <v>4.2.1.</v>
      </c>
      <c r="F125" s="84" t="str">
        <f>Pasākumi_kārtas!F125</f>
        <v>“Uzlabot vienlīdzīgu piekļuvi iekļaujošiem un kvalitatīviem pakalpojumiem izglītības, mācību un mūžizglītības jomā, attīstot pieejamu infrastruktūru, tostarp, veicinot noturību izglītošanā un mācībā attālinātā un tiešsaistes režīmā”</v>
      </c>
      <c r="G125" s="39" t="str">
        <f>Pasākumi_kārtas!J125</f>
        <v>4.2.1.5.</v>
      </c>
      <c r="H125" s="103" t="str">
        <f>Pasākumi_kārtas!K125</f>
        <v>Izglītības iestāžu nodrošinājums pilnveidotā vispārējās izglītības satura kvalitatīvai ieviešanai pamata un vidējās izglītības pakāpē</v>
      </c>
      <c r="I125" s="39">
        <f>Pasākumi_kārtas!M125</f>
        <v>2</v>
      </c>
      <c r="J125" s="39" t="str">
        <f>Pasākumi_kārtas!N125</f>
        <v>ERAF</v>
      </c>
      <c r="K125" s="104">
        <f>Pasākumi_kārtas!P125</f>
        <v>43781634</v>
      </c>
      <c r="L125" s="274">
        <v>122</v>
      </c>
      <c r="M125" s="131">
        <f>K125</f>
        <v>43781634</v>
      </c>
      <c r="N125" s="274"/>
      <c r="O125" s="131"/>
      <c r="P125" s="274"/>
      <c r="Q125" s="104"/>
      <c r="R125" s="39"/>
      <c r="S125" s="104"/>
      <c r="T125" s="39"/>
      <c r="U125" s="104"/>
      <c r="V125" s="39"/>
      <c r="W125" s="104"/>
      <c r="X125" s="3" t="b">
        <f t="shared" si="38"/>
        <v>1</v>
      </c>
      <c r="Y125" s="39">
        <v>1</v>
      </c>
      <c r="Z125" s="106">
        <f t="shared" si="33"/>
        <v>43781634</v>
      </c>
      <c r="AA125" s="39"/>
      <c r="AB125" s="106"/>
      <c r="AC125" s="39"/>
      <c r="AD125" s="106"/>
      <c r="AE125" s="39"/>
      <c r="AF125" s="106"/>
      <c r="AG125" s="3" t="b">
        <f t="shared" si="39"/>
        <v>1</v>
      </c>
      <c r="AH125" s="39">
        <v>33</v>
      </c>
      <c r="AI125" s="106">
        <f t="shared" si="34"/>
        <v>43781634</v>
      </c>
      <c r="AJ125" s="39"/>
      <c r="AK125" s="106"/>
      <c r="AL125" s="3" t="b">
        <f t="shared" si="36"/>
        <v>1</v>
      </c>
      <c r="AM125" s="39">
        <v>9</v>
      </c>
      <c r="AN125" s="106">
        <f t="shared" si="37"/>
        <v>43781634</v>
      </c>
      <c r="AO125" s="39"/>
      <c r="AP125" s="106"/>
      <c r="AQ125" s="3" t="b">
        <f t="shared" si="40"/>
        <v>1</v>
      </c>
      <c r="AR125" s="30">
        <v>3</v>
      </c>
      <c r="AS125" s="106">
        <f t="shared" si="41"/>
        <v>43781634</v>
      </c>
      <c r="AT125" s="106"/>
      <c r="AU125" s="106"/>
      <c r="AV125" s="3" t="b">
        <f t="shared" si="42"/>
        <v>1</v>
      </c>
    </row>
    <row r="126" spans="1:48">
      <c r="A126" s="83" t="str">
        <f>Pasākumi_kārtas!V126</f>
        <v>IZM</v>
      </c>
      <c r="B126" s="83">
        <f>Pasākumi_kārtas!A126</f>
        <v>4</v>
      </c>
      <c r="C126" s="83" t="str">
        <f>Pasākumi_kārtas!B126</f>
        <v>4.2.</v>
      </c>
      <c r="D126" s="84" t="str">
        <f>Pasākumi_kārtas!C126</f>
        <v>Izglītība, prasmes un mūžizglītība</v>
      </c>
      <c r="E126" s="83" t="str">
        <f>Pasākumi_kārtas!E126</f>
        <v>4.2.1.</v>
      </c>
      <c r="F126" s="84" t="str">
        <f>Pasākumi_kārtas!F126</f>
        <v>“Uzlabot vienlīdzīgu piekļuvi iekļaujošiem un kvalitatīviem pakalpojumiem izglītības, mācību un mūžizglītības jomā, attīstot pieejamu infrastruktūru, tostarp, veicinot noturību izglītošanā un mācībā attālinātā un tiešsaistes režīmā”</v>
      </c>
      <c r="G126" s="39" t="str">
        <f>Pasākumi_kārtas!J126</f>
        <v>4.2.1.5.</v>
      </c>
      <c r="H126" s="103" t="str">
        <f>Pasākumi_kārtas!K126</f>
        <v>Izglītības iestāžu nodrošinājums pilnveidotā vispārējās izglītības satura kvalitatīvai ieviešanai pamata un vidējās izglītības pakāpē</v>
      </c>
      <c r="I126" s="39">
        <f>Pasākumi_kārtas!M126</f>
        <v>3</v>
      </c>
      <c r="J126" s="39" t="str">
        <f>Pasākumi_kārtas!N126</f>
        <v>ERAF</v>
      </c>
      <c r="K126" s="104">
        <f>Pasākumi_kārtas!P126</f>
        <v>4517240</v>
      </c>
      <c r="L126" s="274">
        <v>122</v>
      </c>
      <c r="M126" s="131">
        <f>K126</f>
        <v>4517240</v>
      </c>
      <c r="N126" s="274"/>
      <c r="O126" s="131"/>
      <c r="P126" s="274"/>
      <c r="Q126" s="104"/>
      <c r="R126" s="39"/>
      <c r="S126" s="104"/>
      <c r="T126" s="39"/>
      <c r="U126" s="104"/>
      <c r="V126" s="39"/>
      <c r="W126" s="104"/>
      <c r="X126" s="3" t="b">
        <f t="shared" si="38"/>
        <v>1</v>
      </c>
      <c r="Y126" s="39">
        <v>1</v>
      </c>
      <c r="Z126" s="106">
        <f t="shared" si="33"/>
        <v>4517240</v>
      </c>
      <c r="AA126" s="39"/>
      <c r="AB126" s="106"/>
      <c r="AC126" s="39"/>
      <c r="AD126" s="106"/>
      <c r="AE126" s="39"/>
      <c r="AF126" s="106"/>
      <c r="AG126" s="3" t="b">
        <f t="shared" si="39"/>
        <v>1</v>
      </c>
      <c r="AH126" s="39">
        <v>33</v>
      </c>
      <c r="AI126" s="106">
        <f t="shared" si="34"/>
        <v>4517240</v>
      </c>
      <c r="AJ126" s="39"/>
      <c r="AK126" s="106"/>
      <c r="AL126" s="3" t="b">
        <f t="shared" si="36"/>
        <v>1</v>
      </c>
      <c r="AM126" s="39">
        <v>9</v>
      </c>
      <c r="AN126" s="106">
        <f t="shared" si="37"/>
        <v>4517240</v>
      </c>
      <c r="AO126" s="39"/>
      <c r="AP126" s="106"/>
      <c r="AQ126" s="3" t="b">
        <f t="shared" si="40"/>
        <v>1</v>
      </c>
      <c r="AR126" s="30">
        <v>3</v>
      </c>
      <c r="AS126" s="106">
        <f t="shared" si="41"/>
        <v>4517240</v>
      </c>
      <c r="AT126" s="106"/>
      <c r="AU126" s="106"/>
      <c r="AV126" s="3" t="b">
        <f t="shared" si="42"/>
        <v>1</v>
      </c>
    </row>
    <row r="127" spans="1:48">
      <c r="A127" s="83" t="str">
        <f>Pasākumi_kārtas!V127</f>
        <v>IZM</v>
      </c>
      <c r="B127" s="83">
        <f>Pasākumi_kārtas!A127</f>
        <v>4</v>
      </c>
      <c r="C127" s="83" t="str">
        <f>Pasākumi_kārtas!B127</f>
        <v>4.2.</v>
      </c>
      <c r="D127" s="84" t="str">
        <f>Pasākumi_kārtas!C127</f>
        <v>Izglītība, prasmes un mūžizglītība</v>
      </c>
      <c r="E127" s="83" t="str">
        <f>Pasākumi_kārtas!E127</f>
        <v>4.2.1.</v>
      </c>
      <c r="F127" s="84" t="str">
        <f>Pasākumi_kārtas!F127</f>
        <v>“Uzlabot vienlīdzīgu piekļuvi iekļaujošiem un kvalitatīviem pakalpojumiem izglītības, mācību un mūžizglītības jomā, attīstot pieejamu infrastruktūru, tostarp, veicinot noturību izglītošanā un mācībā attālinātā un tiešsaistes režīmā”</v>
      </c>
      <c r="G127" s="39" t="str">
        <f>Pasākumi_kārtas!J127</f>
        <v>4.2.1.6.</v>
      </c>
      <c r="H127" s="103" t="str">
        <f>Pasākumi_kārtas!K127</f>
        <v xml:space="preserve">Profesionālās izglītības iestāžu un koledžu mācību vide nozarēm aktuālo prasmju apguvei </v>
      </c>
      <c r="I127" s="39">
        <f>Pasākumi_kārtas!M127</f>
        <v>1</v>
      </c>
      <c r="J127" s="39" t="str">
        <f>Pasākumi_kārtas!N127</f>
        <v>ERAF</v>
      </c>
      <c r="K127" s="104">
        <f>Pasākumi_kārtas!P127</f>
        <v>21644414</v>
      </c>
      <c r="L127" s="274">
        <v>124</v>
      </c>
      <c r="M127" s="104">
        <v>19206041</v>
      </c>
      <c r="N127" s="275">
        <v>37</v>
      </c>
      <c r="O127" s="104">
        <v>2438373</v>
      </c>
      <c r="P127" s="274"/>
      <c r="Q127" s="104"/>
      <c r="R127" s="39"/>
      <c r="S127" s="104"/>
      <c r="T127" s="39"/>
      <c r="U127" s="104"/>
      <c r="V127" s="39"/>
      <c r="W127" s="104"/>
      <c r="X127" s="3" t="b">
        <f t="shared" si="38"/>
        <v>1</v>
      </c>
      <c r="Y127" s="39">
        <v>1</v>
      </c>
      <c r="Z127" s="106">
        <f t="shared" si="33"/>
        <v>21644414</v>
      </c>
      <c r="AA127" s="39"/>
      <c r="AB127" s="106"/>
      <c r="AC127" s="39"/>
      <c r="AD127" s="106"/>
      <c r="AE127" s="39"/>
      <c r="AF127" s="106"/>
      <c r="AG127" s="3" t="b">
        <f t="shared" si="39"/>
        <v>1</v>
      </c>
      <c r="AH127" s="39">
        <v>33</v>
      </c>
      <c r="AI127" s="106">
        <f t="shared" si="34"/>
        <v>21644414</v>
      </c>
      <c r="AJ127" s="39"/>
      <c r="AK127" s="106"/>
      <c r="AL127" s="3" t="b">
        <f t="shared" si="36"/>
        <v>1</v>
      </c>
      <c r="AM127" s="39">
        <v>9</v>
      </c>
      <c r="AN127" s="106">
        <f t="shared" si="37"/>
        <v>21644414</v>
      </c>
      <c r="AO127" s="39"/>
      <c r="AP127" s="106"/>
      <c r="AQ127" s="3" t="b">
        <f t="shared" si="40"/>
        <v>1</v>
      </c>
      <c r="AR127" s="39">
        <v>3</v>
      </c>
      <c r="AS127" s="106">
        <f t="shared" si="41"/>
        <v>21644414</v>
      </c>
      <c r="AT127" s="106"/>
      <c r="AU127" s="106"/>
      <c r="AV127" s="3" t="b">
        <f t="shared" si="42"/>
        <v>1</v>
      </c>
    </row>
    <row r="128" spans="1:48">
      <c r="A128" s="83" t="str">
        <f>Pasākumi_kārtas!V128</f>
        <v>IZM</v>
      </c>
      <c r="B128" s="83">
        <f>Pasākumi_kārtas!A128</f>
        <v>4</v>
      </c>
      <c r="C128" s="83" t="str">
        <f>Pasākumi_kārtas!B128</f>
        <v>4.2.</v>
      </c>
      <c r="D128" s="84" t="str">
        <f>Pasākumi_kārtas!C128</f>
        <v>Izglītība, prasmes un mūžizglītība</v>
      </c>
      <c r="E128" s="83" t="str">
        <f>Pasākumi_kārtas!E128</f>
        <v>4.2.1.</v>
      </c>
      <c r="F128" s="84" t="str">
        <f>Pasākumi_kārtas!F128</f>
        <v>“Uzlabot vienlīdzīgu piekļuvi iekļaujošiem un kvalitatīviem pakalpojumiem izglītības, mācību un mūžizglītības jomā, attīstot pieejamu infrastruktūru, tostarp, veicinot noturību izglītošanā un mācībā attālinātā un tiešsaistes režīmā”</v>
      </c>
      <c r="G128" s="39" t="str">
        <f>Pasākumi_kārtas!J128</f>
        <v>4.2.1.6.</v>
      </c>
      <c r="H128" s="103" t="str">
        <f>Pasākumi_kārtas!K128</f>
        <v xml:space="preserve">Profesionālās izglītības iestāžu un koledžu mācību vide nozarēm aktuālo prasmju apguvei </v>
      </c>
      <c r="I128" s="39">
        <f>Pasākumi_kārtas!M128</f>
        <v>2</v>
      </c>
      <c r="J128" s="39" t="str">
        <f>Pasākumi_kārtas!N128</f>
        <v>ERAF</v>
      </c>
      <c r="K128" s="104">
        <f>Pasākumi_kārtas!P128</f>
        <v>6228621</v>
      </c>
      <c r="L128" s="274">
        <v>124</v>
      </c>
      <c r="M128" s="104">
        <v>5522328</v>
      </c>
      <c r="N128" s="275">
        <v>37</v>
      </c>
      <c r="O128" s="104">
        <v>706293</v>
      </c>
      <c r="P128" s="274"/>
      <c r="Q128" s="104"/>
      <c r="R128" s="39"/>
      <c r="S128" s="104"/>
      <c r="T128" s="39"/>
      <c r="U128" s="104"/>
      <c r="V128" s="39"/>
      <c r="W128" s="104"/>
      <c r="X128" s="3" t="b">
        <f t="shared" si="38"/>
        <v>1</v>
      </c>
      <c r="Y128" s="39">
        <v>1</v>
      </c>
      <c r="Z128" s="106">
        <f t="shared" ref="Z128:Z155" si="43">K128</f>
        <v>6228621</v>
      </c>
      <c r="AA128" s="39"/>
      <c r="AB128" s="106"/>
      <c r="AC128" s="39"/>
      <c r="AD128" s="106"/>
      <c r="AE128" s="39"/>
      <c r="AF128" s="106"/>
      <c r="AG128" s="3" t="b">
        <f t="shared" si="39"/>
        <v>1</v>
      </c>
      <c r="AH128" s="39">
        <v>33</v>
      </c>
      <c r="AI128" s="106">
        <f t="shared" si="34"/>
        <v>6228621</v>
      </c>
      <c r="AJ128" s="39"/>
      <c r="AK128" s="106"/>
      <c r="AL128" s="3" t="b">
        <f t="shared" si="36"/>
        <v>1</v>
      </c>
      <c r="AM128" s="39">
        <v>9</v>
      </c>
      <c r="AN128" s="106">
        <f t="shared" si="37"/>
        <v>6228621</v>
      </c>
      <c r="AO128" s="39"/>
      <c r="AP128" s="106"/>
      <c r="AQ128" s="3" t="b">
        <f t="shared" si="40"/>
        <v>1</v>
      </c>
      <c r="AR128" s="39">
        <v>3</v>
      </c>
      <c r="AS128" s="106">
        <f t="shared" si="41"/>
        <v>6228621</v>
      </c>
      <c r="AT128" s="106"/>
      <c r="AU128" s="106"/>
      <c r="AV128" s="3" t="b">
        <f t="shared" si="42"/>
        <v>1</v>
      </c>
    </row>
    <row r="129" spans="1:48">
      <c r="A129" s="83" t="str">
        <f>Pasākumi_kārtas!V129</f>
        <v>IZM</v>
      </c>
      <c r="B129" s="83">
        <f>Pasākumi_kārtas!A129</f>
        <v>4</v>
      </c>
      <c r="C129" s="83" t="str">
        <f>Pasākumi_kārtas!B129</f>
        <v>4.2.</v>
      </c>
      <c r="D129" s="84" t="str">
        <f>Pasākumi_kārtas!C129</f>
        <v>Izglītība, prasmes un mūžizglītība</v>
      </c>
      <c r="E129" s="83" t="str">
        <f>Pasākumi_kārtas!E129</f>
        <v>4.2.1.</v>
      </c>
      <c r="F129" s="84" t="str">
        <f>Pasākumi_kārtas!F129</f>
        <v>“Uzlabot vienlīdzīgu piekļuvi iekļaujošiem un kvalitatīviem pakalpojumiem izglītības, mācību un mūžizglītības jomā, attīstot pieejamu infrastruktūru, tostarp, veicinot noturību izglītošanā un mācībā attālinātā un tiešsaistes režīmā”</v>
      </c>
      <c r="G129" s="39" t="str">
        <f>Pasākumi_kārtas!J129</f>
        <v>4.2.1.6.</v>
      </c>
      <c r="H129" s="103" t="str">
        <f>Pasākumi_kārtas!K129</f>
        <v xml:space="preserve">Profesionālās izglītības iestāžu un koledžu mācību vide nozarēm aktuālo prasmju apguvei </v>
      </c>
      <c r="I129" s="39">
        <f>Pasākumi_kārtas!M129</f>
        <v>3</v>
      </c>
      <c r="J129" s="39" t="str">
        <f>Pasākumi_kārtas!N129</f>
        <v>ERAF</v>
      </c>
      <c r="K129" s="104">
        <f>Pasākumi_kārtas!P129</f>
        <v>7646510</v>
      </c>
      <c r="L129" s="274">
        <v>124</v>
      </c>
      <c r="M129" s="104">
        <v>2218818</v>
      </c>
      <c r="N129" s="274">
        <v>123</v>
      </c>
      <c r="O129" s="104">
        <v>4697377</v>
      </c>
      <c r="P129" s="275">
        <v>37</v>
      </c>
      <c r="Q129" s="104">
        <v>730315</v>
      </c>
      <c r="R129" s="39"/>
      <c r="S129" s="104"/>
      <c r="T129" s="39"/>
      <c r="U129" s="104"/>
      <c r="V129" s="39"/>
      <c r="W129" s="104"/>
      <c r="X129" s="3" t="b">
        <f t="shared" si="38"/>
        <v>1</v>
      </c>
      <c r="Y129" s="39">
        <v>1</v>
      </c>
      <c r="Z129" s="106">
        <f t="shared" si="43"/>
        <v>7646510</v>
      </c>
      <c r="AA129" s="39"/>
      <c r="AB129" s="106"/>
      <c r="AC129" s="39"/>
      <c r="AD129" s="106"/>
      <c r="AE129" s="39"/>
      <c r="AF129" s="106"/>
      <c r="AG129" s="3" t="b">
        <f t="shared" si="39"/>
        <v>1</v>
      </c>
      <c r="AH129" s="39">
        <v>33</v>
      </c>
      <c r="AI129" s="106">
        <f t="shared" si="34"/>
        <v>7646510</v>
      </c>
      <c r="AJ129" s="39"/>
      <c r="AK129" s="106"/>
      <c r="AL129" s="3" t="b">
        <f t="shared" si="36"/>
        <v>1</v>
      </c>
      <c r="AM129" s="39">
        <v>9</v>
      </c>
      <c r="AN129" s="106">
        <f t="shared" si="37"/>
        <v>7646510</v>
      </c>
      <c r="AO129" s="39"/>
      <c r="AP129" s="106"/>
      <c r="AQ129" s="3" t="b">
        <f t="shared" si="40"/>
        <v>1</v>
      </c>
      <c r="AR129" s="39">
        <v>3</v>
      </c>
      <c r="AS129" s="106">
        <f t="shared" si="41"/>
        <v>7646510</v>
      </c>
      <c r="AT129" s="106"/>
      <c r="AU129" s="106"/>
      <c r="AV129" s="3" t="b">
        <f t="shared" si="42"/>
        <v>1</v>
      </c>
    </row>
    <row r="130" spans="1:48">
      <c r="A130" s="83" t="str">
        <f>Pasākumi_kārtas!V130</f>
        <v>IZM</v>
      </c>
      <c r="B130" s="83">
        <f>Pasākumi_kārtas!A130</f>
        <v>4</v>
      </c>
      <c r="C130" s="83" t="str">
        <f>Pasākumi_kārtas!B130</f>
        <v>4.2.</v>
      </c>
      <c r="D130" s="84" t="str">
        <f>Pasākumi_kārtas!C130</f>
        <v>Izglītība, prasmes un mūžizglītība</v>
      </c>
      <c r="E130" s="83" t="str">
        <f>Pasākumi_kārtas!E130</f>
        <v>4.2.1.</v>
      </c>
      <c r="F130" s="84" t="str">
        <f>Pasākumi_kārtas!F130</f>
        <v>“Uzlabot vienlīdzīgu piekļuvi iekļaujošiem un kvalitatīviem pakalpojumiem izglītības, mācību un mūžizglītības jomā, attīstot pieejamu infrastruktūru, tostarp, veicinot noturību izglītošanā un mācībā attālinātā un tiešsaistes režīmā”</v>
      </c>
      <c r="G130" s="39" t="str">
        <f>Pasākumi_kārtas!J130</f>
        <v>4.2.1.6.</v>
      </c>
      <c r="H130" s="103" t="str">
        <f>Pasākumi_kārtas!K130</f>
        <v xml:space="preserve">Profesionālās izglītības iestāžu un koledžu mācību vide nozarēm aktuālo prasmju apguvei </v>
      </c>
      <c r="I130" s="39">
        <f>Pasākumi_kārtas!M130</f>
        <v>4</v>
      </c>
      <c r="J130" s="39" t="str">
        <f>Pasākumi_kārtas!N130</f>
        <v>ERAF</v>
      </c>
      <c r="K130" s="104">
        <f>Pasākumi_kārtas!P130</f>
        <v>3885739</v>
      </c>
      <c r="L130" s="274">
        <v>124</v>
      </c>
      <c r="M130" s="104">
        <f>K130</f>
        <v>3885739</v>
      </c>
      <c r="N130" s="274"/>
      <c r="O130" s="104"/>
      <c r="P130" s="274"/>
      <c r="Q130" s="104"/>
      <c r="R130" s="39"/>
      <c r="S130" s="104"/>
      <c r="T130" s="39"/>
      <c r="U130" s="104"/>
      <c r="V130" s="39"/>
      <c r="W130" s="104"/>
      <c r="X130" s="3" t="b">
        <f t="shared" si="38"/>
        <v>1</v>
      </c>
      <c r="Y130" s="39">
        <v>1</v>
      </c>
      <c r="Z130" s="106">
        <f t="shared" si="43"/>
        <v>3885739</v>
      </c>
      <c r="AA130" s="39"/>
      <c r="AB130" s="106"/>
      <c r="AC130" s="39"/>
      <c r="AD130" s="106"/>
      <c r="AE130" s="39"/>
      <c r="AF130" s="106"/>
      <c r="AG130" s="3" t="b">
        <f t="shared" si="39"/>
        <v>1</v>
      </c>
      <c r="AH130" s="39">
        <v>33</v>
      </c>
      <c r="AI130" s="106">
        <f t="shared" si="34"/>
        <v>3885739</v>
      </c>
      <c r="AJ130" s="39"/>
      <c r="AK130" s="106"/>
      <c r="AL130" s="3" t="b">
        <f t="shared" si="36"/>
        <v>1</v>
      </c>
      <c r="AM130" s="39">
        <v>9</v>
      </c>
      <c r="AN130" s="106">
        <f t="shared" si="37"/>
        <v>3885739</v>
      </c>
      <c r="AO130" s="39"/>
      <c r="AP130" s="106"/>
      <c r="AQ130" s="3" t="b">
        <f t="shared" si="40"/>
        <v>1</v>
      </c>
      <c r="AR130" s="39">
        <v>3</v>
      </c>
      <c r="AS130" s="106">
        <f t="shared" si="41"/>
        <v>3885739</v>
      </c>
      <c r="AT130" s="106"/>
      <c r="AU130" s="106"/>
      <c r="AV130" s="3" t="b">
        <f t="shared" si="42"/>
        <v>1</v>
      </c>
    </row>
    <row r="131" spans="1:48">
      <c r="A131" s="83" t="str">
        <f>Pasākumi_kārtas!V131</f>
        <v>VARAM</v>
      </c>
      <c r="B131" s="83">
        <f>Pasākumi_kārtas!A131</f>
        <v>4</v>
      </c>
      <c r="C131" s="83" t="str">
        <f>Pasākumi_kārtas!B131</f>
        <v>4.2.</v>
      </c>
      <c r="D131" s="84" t="str">
        <f>Pasākumi_kārtas!C131</f>
        <v>Izglītība, prasmes un mūžizglītība</v>
      </c>
      <c r="E131" s="83" t="str">
        <f>Pasākumi_kārtas!E131</f>
        <v>4.2.1.</v>
      </c>
      <c r="F131" s="84" t="str">
        <f>Pasākumi_kārtas!F131</f>
        <v>“Uzlabot vienlīdzīgu piekļuvi iekļaujošiem un kvalitatīviem pakalpojumiem izglītības, mācību un mūžizglītības jomā, attīstot pieejamu infrastruktūru, tostarp, veicinot noturību izglītošanā un mācībā attālinātā un tiešsaistes režīmā”</v>
      </c>
      <c r="G131" s="39" t="str">
        <f>Pasākumi_kārtas!J131</f>
        <v>4.2.1.7.</v>
      </c>
      <c r="H131" s="103" t="str">
        <f>Pasākumi_kārtas!K131</f>
        <v>Pirmsskolas izglītības iestāžu infrastruktūras attīstība</v>
      </c>
      <c r="I131" s="39" t="str">
        <f>Pasākumi_kārtas!M131</f>
        <v>_</v>
      </c>
      <c r="J131" s="39" t="str">
        <f>Pasākumi_kārtas!N131</f>
        <v>ERAF</v>
      </c>
      <c r="K131" s="104">
        <f>Pasākumi_kārtas!P131</f>
        <v>38795105</v>
      </c>
      <c r="L131" s="274">
        <v>121</v>
      </c>
      <c r="M131" s="104">
        <v>29168322</v>
      </c>
      <c r="N131" s="275">
        <v>44</v>
      </c>
      <c r="O131" s="131">
        <v>9626783</v>
      </c>
      <c r="P131" s="39"/>
      <c r="Q131" s="104"/>
      <c r="R131" s="39"/>
      <c r="S131" s="104"/>
      <c r="T131" s="39"/>
      <c r="U131" s="104"/>
      <c r="V131" s="39"/>
      <c r="W131" s="104"/>
      <c r="X131" s="3" t="b">
        <f t="shared" si="38"/>
        <v>1</v>
      </c>
      <c r="Y131" s="39">
        <v>1</v>
      </c>
      <c r="Z131" s="106">
        <f t="shared" si="43"/>
        <v>38795105</v>
      </c>
      <c r="AA131" s="39"/>
      <c r="AB131" s="106"/>
      <c r="AC131" s="39"/>
      <c r="AD131" s="106"/>
      <c r="AE131" s="39"/>
      <c r="AF131" s="106"/>
      <c r="AG131" s="3" t="b">
        <f t="shared" si="39"/>
        <v>1</v>
      </c>
      <c r="AH131" s="39">
        <v>33</v>
      </c>
      <c r="AI131" s="106">
        <f t="shared" si="34"/>
        <v>38795105</v>
      </c>
      <c r="AJ131" s="39"/>
      <c r="AK131" s="106"/>
      <c r="AL131" s="3" t="b">
        <f t="shared" si="36"/>
        <v>1</v>
      </c>
      <c r="AM131" s="39">
        <v>9</v>
      </c>
      <c r="AN131" s="106">
        <f t="shared" si="37"/>
        <v>38795105</v>
      </c>
      <c r="AO131" s="39"/>
      <c r="AP131" s="106"/>
      <c r="AQ131" s="3" t="b">
        <f t="shared" si="40"/>
        <v>1</v>
      </c>
      <c r="AR131" s="39">
        <v>3</v>
      </c>
      <c r="AS131" s="106">
        <f t="shared" si="41"/>
        <v>38795105</v>
      </c>
      <c r="AT131" s="106"/>
      <c r="AU131" s="106"/>
      <c r="AV131" s="3" t="b">
        <f t="shared" si="42"/>
        <v>1</v>
      </c>
    </row>
    <row r="132" spans="1:48">
      <c r="A132" s="83" t="str">
        <f>Pasākumi_kārtas!V132</f>
        <v>IZM</v>
      </c>
      <c r="B132" s="83">
        <f>Pasākumi_kārtas!A132</f>
        <v>4</v>
      </c>
      <c r="C132" s="83" t="str">
        <f>Pasākumi_kārtas!B132</f>
        <v>4.2.</v>
      </c>
      <c r="D132" s="84" t="str">
        <f>Pasākumi_kārtas!C132</f>
        <v>Izglītība, prasmes un mūžizglītība</v>
      </c>
      <c r="E132" s="83" t="str">
        <f>Pasākumi_kārtas!E132</f>
        <v>4.2.1.</v>
      </c>
      <c r="F132" s="84" t="str">
        <f>Pasākumi_kārtas!F132</f>
        <v>“Uzlabot vienlīdzīgu piekļuvi iekļaujošiem un kvalitatīviem pakalpojumiem izglītības, mācību un mūžizglītības jomā, attīstot pieejamu infrastruktūru, tostarp, veicinot noturību izglītošanā un mācībā attālinātā un tiešsaistes režīmā”</v>
      </c>
      <c r="G132" s="39" t="str">
        <f>Pasākumi_kārtas!J132</f>
        <v>4.2.1.8.</v>
      </c>
      <c r="H132" s="103" t="str">
        <f>Pasākumi_kārtas!K132</f>
        <v>Augstskolu studiju vides modernizācija</v>
      </c>
      <c r="I132" s="39">
        <f>Pasākumi_kārtas!M132</f>
        <v>1</v>
      </c>
      <c r="J132" s="39" t="str">
        <f>Pasākumi_kārtas!N132</f>
        <v>ERAF</v>
      </c>
      <c r="K132" s="104">
        <f>Pasākumi_kārtas!P132</f>
        <v>1469563</v>
      </c>
      <c r="L132" s="274">
        <v>123</v>
      </c>
      <c r="M132" s="104">
        <v>1175650</v>
      </c>
      <c r="N132" s="275">
        <v>37</v>
      </c>
      <c r="O132" s="104">
        <v>293913</v>
      </c>
      <c r="P132" s="274"/>
      <c r="Q132" s="104"/>
      <c r="R132" s="274"/>
      <c r="S132" s="104"/>
      <c r="T132" s="39"/>
      <c r="U132" s="104"/>
      <c r="V132" s="39"/>
      <c r="W132" s="104"/>
      <c r="X132" s="3" t="b">
        <f t="shared" si="38"/>
        <v>1</v>
      </c>
      <c r="Y132" s="39">
        <v>1</v>
      </c>
      <c r="Z132" s="106">
        <f t="shared" si="43"/>
        <v>1469563</v>
      </c>
      <c r="AA132" s="39"/>
      <c r="AB132" s="106"/>
      <c r="AC132" s="39"/>
      <c r="AD132" s="106"/>
      <c r="AE132" s="39"/>
      <c r="AF132" s="106"/>
      <c r="AG132" s="3" t="b">
        <f t="shared" si="39"/>
        <v>1</v>
      </c>
      <c r="AH132" s="39">
        <v>33</v>
      </c>
      <c r="AI132" s="106">
        <f t="shared" si="34"/>
        <v>1469563</v>
      </c>
      <c r="AJ132" s="39"/>
      <c r="AK132" s="106"/>
      <c r="AL132" s="3" t="b">
        <f t="shared" si="36"/>
        <v>1</v>
      </c>
      <c r="AM132" s="39">
        <v>9</v>
      </c>
      <c r="AN132" s="106">
        <f t="shared" si="37"/>
        <v>1469563</v>
      </c>
      <c r="AO132" s="39"/>
      <c r="AP132" s="106"/>
      <c r="AQ132" s="3" t="b">
        <f t="shared" si="40"/>
        <v>1</v>
      </c>
      <c r="AR132" s="39">
        <v>3</v>
      </c>
      <c r="AS132" s="106">
        <f t="shared" si="41"/>
        <v>1469563</v>
      </c>
      <c r="AT132" s="106"/>
      <c r="AU132" s="106"/>
      <c r="AV132" s="3" t="b">
        <f t="shared" si="42"/>
        <v>1</v>
      </c>
    </row>
    <row r="133" spans="1:48">
      <c r="A133" s="83" t="str">
        <f>Pasākumi_kārtas!V133</f>
        <v>IZM</v>
      </c>
      <c r="B133" s="83">
        <f>Pasākumi_kārtas!A133</f>
        <v>4</v>
      </c>
      <c r="C133" s="83" t="str">
        <f>Pasākumi_kārtas!B133</f>
        <v>4.2.</v>
      </c>
      <c r="D133" s="84" t="str">
        <f>Pasākumi_kārtas!C133</f>
        <v>Izglītība, prasmes un mūžizglītība</v>
      </c>
      <c r="E133" s="83" t="str">
        <f>Pasākumi_kārtas!E133</f>
        <v>4.2.1.</v>
      </c>
      <c r="F133" s="84" t="str">
        <f>Pasākumi_kārtas!F133</f>
        <v>“Uzlabot vienlīdzīgu piekļuvi iekļaujošiem un kvalitatīviem pakalpojumiem izglītības, mācību un mūžizglītības jomā, attīstot pieejamu infrastruktūru, tostarp, veicinot noturību izglītošanā un mācībā attālinātā un tiešsaistes režīmā”</v>
      </c>
      <c r="G133" s="39" t="str">
        <f>Pasākumi_kārtas!J133</f>
        <v>4.2.1.8.</v>
      </c>
      <c r="H133" s="103" t="str">
        <f>Pasākumi_kārtas!K133</f>
        <v>Augstskolu studiju vides modernizācija</v>
      </c>
      <c r="I133" s="39">
        <f>Pasākumi_kārtas!M133</f>
        <v>2</v>
      </c>
      <c r="J133" s="39" t="str">
        <f>Pasākumi_kārtas!N133</f>
        <v>ERAF</v>
      </c>
      <c r="K133" s="104">
        <f>Pasākumi_kārtas!P133</f>
        <v>26656937</v>
      </c>
      <c r="L133" s="274">
        <v>123</v>
      </c>
      <c r="M133" s="104">
        <v>21609568</v>
      </c>
      <c r="N133" s="275">
        <v>37</v>
      </c>
      <c r="O133" s="104">
        <v>5047369</v>
      </c>
      <c r="P133" s="274"/>
      <c r="Q133" s="104"/>
      <c r="R133" s="274"/>
      <c r="S133" s="104"/>
      <c r="T133" s="39"/>
      <c r="U133" s="104"/>
      <c r="V133" s="39"/>
      <c r="W133" s="104"/>
      <c r="X133" s="3" t="b">
        <f t="shared" si="38"/>
        <v>1</v>
      </c>
      <c r="Y133" s="39">
        <v>1</v>
      </c>
      <c r="Z133" s="106">
        <f t="shared" si="43"/>
        <v>26656937</v>
      </c>
      <c r="AA133" s="39"/>
      <c r="AB133" s="106"/>
      <c r="AC133" s="39"/>
      <c r="AD133" s="106"/>
      <c r="AE133" s="39"/>
      <c r="AF133" s="106"/>
      <c r="AG133" s="3" t="b">
        <f t="shared" si="39"/>
        <v>1</v>
      </c>
      <c r="AH133" s="39">
        <v>33</v>
      </c>
      <c r="AI133" s="106">
        <f t="shared" ref="AI133:AI160" si="44">K133</f>
        <v>26656937</v>
      </c>
      <c r="AJ133" s="39"/>
      <c r="AK133" s="106"/>
      <c r="AL133" s="3" t="b">
        <f t="shared" si="36"/>
        <v>1</v>
      </c>
      <c r="AM133" s="39">
        <v>9</v>
      </c>
      <c r="AN133" s="106">
        <f t="shared" si="37"/>
        <v>26656937</v>
      </c>
      <c r="AO133" s="39"/>
      <c r="AP133" s="106"/>
      <c r="AQ133" s="3" t="b">
        <f t="shared" si="40"/>
        <v>1</v>
      </c>
      <c r="AR133" s="39">
        <v>3</v>
      </c>
      <c r="AS133" s="106">
        <f t="shared" si="41"/>
        <v>26656937</v>
      </c>
      <c r="AT133" s="106"/>
      <c r="AU133" s="106"/>
      <c r="AV133" s="3" t="b">
        <f t="shared" si="42"/>
        <v>1</v>
      </c>
    </row>
    <row r="134" spans="1:48">
      <c r="A134" s="83" t="str">
        <f>Pasākumi_kārtas!V134</f>
        <v>IZM</v>
      </c>
      <c r="B134" s="83">
        <f>Pasākumi_kārtas!A134</f>
        <v>4</v>
      </c>
      <c r="C134" s="83" t="str">
        <f>Pasākumi_kārtas!B134</f>
        <v>4.2.</v>
      </c>
      <c r="D134" s="84" t="str">
        <f>Pasākumi_kārtas!C134</f>
        <v>Izglītība, prasmes un mūžizglītība</v>
      </c>
      <c r="E134" s="83" t="str">
        <f>Pasākumi_kārtas!E134</f>
        <v>4.2.1.</v>
      </c>
      <c r="F134" s="84" t="str">
        <f>Pasākumi_kārtas!F134</f>
        <v>“Uzlabot vienlīdzīgu piekļuvi iekļaujošiem un kvalitatīviem pakalpojumiem izglītības, mācību un mūžizglītības jomā, attīstot pieejamu infrastruktūru, tostarp, veicinot noturību izglītošanā un mācībā attālinātā un tiešsaistes režīmā”</v>
      </c>
      <c r="G134" s="39" t="str">
        <f>Pasākumi_kārtas!J134</f>
        <v>4.2.1.8.</v>
      </c>
      <c r="H134" s="103" t="str">
        <f>Pasākumi_kārtas!K134</f>
        <v>Augstskolu studiju vides modernizācija</v>
      </c>
      <c r="I134" s="39">
        <f>Pasākumi_kārtas!M134</f>
        <v>3</v>
      </c>
      <c r="J134" s="39" t="str">
        <f>Pasākumi_kārtas!N134</f>
        <v>ERAF</v>
      </c>
      <c r="K134" s="104">
        <f>Pasākumi_kārtas!P134</f>
        <v>1780892</v>
      </c>
      <c r="L134" s="274">
        <v>123</v>
      </c>
      <c r="M134" s="104">
        <v>1424714</v>
      </c>
      <c r="N134" s="275">
        <v>37</v>
      </c>
      <c r="O134" s="104">
        <v>356178</v>
      </c>
      <c r="P134" s="274"/>
      <c r="Q134" s="104"/>
      <c r="R134" s="274"/>
      <c r="S134" s="104"/>
      <c r="T134" s="39"/>
      <c r="U134" s="104"/>
      <c r="V134" s="39"/>
      <c r="W134" s="104"/>
      <c r="X134" s="3" t="b">
        <f t="shared" si="38"/>
        <v>1</v>
      </c>
      <c r="Y134" s="39">
        <v>1</v>
      </c>
      <c r="Z134" s="106">
        <f t="shared" si="43"/>
        <v>1780892</v>
      </c>
      <c r="AA134" s="39"/>
      <c r="AB134" s="106"/>
      <c r="AC134" s="39"/>
      <c r="AD134" s="106"/>
      <c r="AE134" s="39"/>
      <c r="AF134" s="106"/>
      <c r="AG134" s="3" t="b">
        <f t="shared" si="39"/>
        <v>1</v>
      </c>
      <c r="AH134" s="39">
        <v>33</v>
      </c>
      <c r="AI134" s="106">
        <f t="shared" si="44"/>
        <v>1780892</v>
      </c>
      <c r="AJ134" s="39"/>
      <c r="AK134" s="106"/>
      <c r="AL134" s="3" t="b">
        <f t="shared" si="36"/>
        <v>1</v>
      </c>
      <c r="AM134" s="39">
        <v>9</v>
      </c>
      <c r="AN134" s="106">
        <f t="shared" si="37"/>
        <v>1780892</v>
      </c>
      <c r="AO134" s="39"/>
      <c r="AP134" s="106"/>
      <c r="AQ134" s="3" t="b">
        <f t="shared" si="40"/>
        <v>1</v>
      </c>
      <c r="AR134" s="39">
        <v>3</v>
      </c>
      <c r="AS134" s="106">
        <f t="shared" si="41"/>
        <v>1780892</v>
      </c>
      <c r="AT134" s="106"/>
      <c r="AU134" s="106"/>
      <c r="AV134" s="3" t="b">
        <f t="shared" si="42"/>
        <v>1</v>
      </c>
    </row>
    <row r="135" spans="1:48">
      <c r="A135" s="83" t="str">
        <f>Pasākumi_kārtas!V135</f>
        <v>IZM</v>
      </c>
      <c r="B135" s="83">
        <f>Pasākumi_kārtas!A135</f>
        <v>4</v>
      </c>
      <c r="C135" s="83" t="str">
        <f>Pasākumi_kārtas!B135</f>
        <v>4.2.</v>
      </c>
      <c r="D135" s="84" t="str">
        <f>Pasākumi_kārtas!C135</f>
        <v>Izglītība, prasmes un mūžizglītība</v>
      </c>
      <c r="E135" s="83" t="str">
        <f>Pasākumi_kārtas!E135</f>
        <v>4.2.2.</v>
      </c>
      <c r="F135" s="84" t="str">
        <f>Pasākumi_kārtas!F135</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5" s="39" t="str">
        <f>Pasākumi_kārtas!J135</f>
        <v>4.2.2.1.</v>
      </c>
      <c r="H135" s="103" t="str">
        <f>Pasākumi_kārtas!K135</f>
        <v>Kvalitatīvas un mūsdienīgas izglītības īstenošana pirmsskolas, pamata un vidējās izglītības pakāpē</v>
      </c>
      <c r="I135" s="39" t="str">
        <f>Pasākumi_kārtas!M135</f>
        <v>_</v>
      </c>
      <c r="J135" s="39" t="str">
        <f>Pasākumi_kārtas!N135</f>
        <v>ESF</v>
      </c>
      <c r="K135" s="104">
        <f>Pasākumi_kārtas!P135</f>
        <v>28908160</v>
      </c>
      <c r="L135" s="274">
        <v>148</v>
      </c>
      <c r="M135" s="104">
        <v>4384192</v>
      </c>
      <c r="N135" s="274">
        <v>149</v>
      </c>
      <c r="O135" s="104">
        <v>24523968</v>
      </c>
      <c r="P135" s="39"/>
      <c r="Q135" s="104"/>
      <c r="R135" s="39"/>
      <c r="S135" s="104"/>
      <c r="T135" s="39"/>
      <c r="U135" s="104"/>
      <c r="V135" s="39"/>
      <c r="W135" s="104"/>
      <c r="X135" s="3" t="b">
        <f t="shared" si="38"/>
        <v>1</v>
      </c>
      <c r="Y135" s="39">
        <v>1</v>
      </c>
      <c r="Z135" s="106">
        <f t="shared" si="43"/>
        <v>28908160</v>
      </c>
      <c r="AA135" s="39"/>
      <c r="AB135" s="106"/>
      <c r="AC135" s="39"/>
      <c r="AD135" s="106"/>
      <c r="AE135" s="39"/>
      <c r="AF135" s="106"/>
      <c r="AG135" s="3" t="b">
        <f t="shared" si="39"/>
        <v>1</v>
      </c>
      <c r="AH135" s="39">
        <v>33</v>
      </c>
      <c r="AI135" s="106">
        <f t="shared" si="44"/>
        <v>28908160</v>
      </c>
      <c r="AJ135" s="39"/>
      <c r="AK135" s="106"/>
      <c r="AL135" s="3" t="b">
        <f t="shared" si="36"/>
        <v>1</v>
      </c>
      <c r="AM135" s="39">
        <v>9</v>
      </c>
      <c r="AN135" s="106">
        <v>27462752</v>
      </c>
      <c r="AO135" s="39">
        <v>1</v>
      </c>
      <c r="AP135" s="106">
        <v>1445408</v>
      </c>
      <c r="AQ135" s="3" t="b">
        <f t="shared" si="40"/>
        <v>1</v>
      </c>
      <c r="AR135" s="39">
        <v>2</v>
      </c>
      <c r="AS135" s="106">
        <f t="shared" si="41"/>
        <v>28908160</v>
      </c>
      <c r="AT135" s="106"/>
      <c r="AU135" s="106"/>
      <c r="AV135" s="3" t="b">
        <f t="shared" si="42"/>
        <v>1</v>
      </c>
    </row>
    <row r="136" spans="1:48">
      <c r="A136" s="83" t="str">
        <f>Pasākumi_kārtas!V136</f>
        <v>IZM</v>
      </c>
      <c r="B136" s="83">
        <f>Pasākumi_kārtas!A136</f>
        <v>4</v>
      </c>
      <c r="C136" s="83" t="str">
        <f>Pasākumi_kārtas!B136</f>
        <v>4.2.</v>
      </c>
      <c r="D136" s="84" t="str">
        <f>Pasākumi_kārtas!C136</f>
        <v>Izglītība, prasmes un mūžizglītība</v>
      </c>
      <c r="E136" s="83" t="str">
        <f>Pasākumi_kārtas!E136</f>
        <v>4.2.2.</v>
      </c>
      <c r="F136" s="84" t="str">
        <f>Pasākumi_kārtas!F136</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6" s="39" t="str">
        <f>Pasākumi_kārtas!J136</f>
        <v>4.2.2.3.</v>
      </c>
      <c r="H136" s="103" t="str">
        <f>Pasākumi_kārtas!K136</f>
        <v>Mācību procesa kvalitātes nodrošināšana, īstenojot pedagogu profesionālās darbības atbalsta sistēmas attīstību, skolēnu izcilības aktivitāšu nodrošināšanu un metodisko atbalsta līdzekļu izstrādi pedagogam</v>
      </c>
      <c r="I136" s="39" t="str">
        <f>Pasākumi_kārtas!M136</f>
        <v>_</v>
      </c>
      <c r="J136" s="39" t="str">
        <f>Pasākumi_kārtas!N136</f>
        <v>ESF</v>
      </c>
      <c r="K136" s="104">
        <f>Pasākumi_kārtas!P136</f>
        <v>65298766</v>
      </c>
      <c r="L136" s="274">
        <v>149</v>
      </c>
      <c r="M136" s="104">
        <v>62033828</v>
      </c>
      <c r="N136" s="274">
        <v>148</v>
      </c>
      <c r="O136" s="104">
        <v>3264938</v>
      </c>
      <c r="P136" s="39"/>
      <c r="Q136" s="104"/>
      <c r="R136" s="39"/>
      <c r="S136" s="104"/>
      <c r="T136" s="39"/>
      <c r="U136" s="104"/>
      <c r="V136" s="39"/>
      <c r="W136" s="104"/>
      <c r="X136" s="3" t="b">
        <f t="shared" si="38"/>
        <v>1</v>
      </c>
      <c r="Y136" s="39">
        <v>1</v>
      </c>
      <c r="Z136" s="106">
        <f t="shared" si="43"/>
        <v>65298766</v>
      </c>
      <c r="AA136" s="39"/>
      <c r="AB136" s="106"/>
      <c r="AC136" s="39"/>
      <c r="AD136" s="106"/>
      <c r="AE136" s="39"/>
      <c r="AF136" s="106"/>
      <c r="AG136" s="3" t="b">
        <f t="shared" si="39"/>
        <v>1</v>
      </c>
      <c r="AH136" s="39">
        <v>33</v>
      </c>
      <c r="AI136" s="106">
        <f t="shared" si="44"/>
        <v>65298766</v>
      </c>
      <c r="AJ136" s="39"/>
      <c r="AK136" s="106"/>
      <c r="AL136" s="3" t="b">
        <f t="shared" si="36"/>
        <v>1</v>
      </c>
      <c r="AM136" s="39">
        <v>9</v>
      </c>
      <c r="AN136" s="106">
        <v>62033828</v>
      </c>
      <c r="AO136" s="39">
        <v>1</v>
      </c>
      <c r="AP136" s="106">
        <v>3264938</v>
      </c>
      <c r="AQ136" s="3" t="b">
        <f t="shared" si="40"/>
        <v>1</v>
      </c>
      <c r="AR136" s="39">
        <v>2</v>
      </c>
      <c r="AS136" s="106">
        <f t="shared" si="41"/>
        <v>65298766</v>
      </c>
      <c r="AT136" s="106"/>
      <c r="AU136" s="106"/>
      <c r="AV136" s="3" t="b">
        <f t="shared" si="42"/>
        <v>1</v>
      </c>
    </row>
    <row r="137" spans="1:48">
      <c r="A137" s="83" t="str">
        <f>Pasākumi_kārtas!V137</f>
        <v>IZM</v>
      </c>
      <c r="B137" s="83">
        <f>Pasākumi_kārtas!A137</f>
        <v>4</v>
      </c>
      <c r="C137" s="83" t="str">
        <f>Pasākumi_kārtas!B137</f>
        <v>4.2.</v>
      </c>
      <c r="D137" s="84" t="str">
        <f>Pasākumi_kārtas!C137</f>
        <v>Izglītība, prasmes un mūžizglītība</v>
      </c>
      <c r="E137" s="83" t="str">
        <f>Pasākumi_kārtas!E137</f>
        <v>4.2.2.</v>
      </c>
      <c r="F137" s="84" t="str">
        <f>Pasākumi_kārtas!F137</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7" s="39" t="str">
        <f>Pasākumi_kārtas!J137</f>
        <v>4.2.2.4.</v>
      </c>
      <c r="H137" s="103" t="str">
        <f>Pasākumi_kārtas!K137</f>
        <v>Atbalsts izglītības kvalitātes attīstībai</v>
      </c>
      <c r="I137" s="39" t="str">
        <f>Pasākumi_kārtas!M137</f>
        <v>_</v>
      </c>
      <c r="J137" s="39" t="str">
        <f>Pasākumi_kārtas!N137</f>
        <v>ESF</v>
      </c>
      <c r="K137" s="104">
        <f>Pasākumi_kārtas!P137</f>
        <v>14015404</v>
      </c>
      <c r="L137" s="274">
        <v>149</v>
      </c>
      <c r="M137" s="104">
        <v>7007702</v>
      </c>
      <c r="N137" s="274">
        <v>148</v>
      </c>
      <c r="O137" s="104">
        <v>7007702</v>
      </c>
      <c r="P137" s="39"/>
      <c r="Q137" s="104"/>
      <c r="R137" s="39"/>
      <c r="S137" s="104"/>
      <c r="T137" s="39"/>
      <c r="U137" s="104"/>
      <c r="V137" s="39"/>
      <c r="W137" s="104"/>
      <c r="X137" s="3" t="b">
        <f t="shared" si="38"/>
        <v>1</v>
      </c>
      <c r="Y137" s="39">
        <v>1</v>
      </c>
      <c r="Z137" s="106">
        <f t="shared" si="43"/>
        <v>14015404</v>
      </c>
      <c r="AA137" s="39"/>
      <c r="AB137" s="106"/>
      <c r="AC137" s="39"/>
      <c r="AD137" s="106"/>
      <c r="AE137" s="39"/>
      <c r="AF137" s="106"/>
      <c r="AG137" s="3" t="b">
        <f t="shared" si="39"/>
        <v>1</v>
      </c>
      <c r="AH137" s="39">
        <v>33</v>
      </c>
      <c r="AI137" s="106">
        <f t="shared" si="44"/>
        <v>14015404</v>
      </c>
      <c r="AJ137" s="39"/>
      <c r="AK137" s="106"/>
      <c r="AL137" s="3" t="b">
        <f t="shared" si="36"/>
        <v>1</v>
      </c>
      <c r="AM137" s="39">
        <v>9</v>
      </c>
      <c r="AN137" s="106">
        <v>13314633</v>
      </c>
      <c r="AO137" s="39">
        <v>1</v>
      </c>
      <c r="AP137" s="106">
        <v>700771</v>
      </c>
      <c r="AQ137" s="3" t="b">
        <f t="shared" si="40"/>
        <v>1</v>
      </c>
      <c r="AR137" s="39">
        <v>2</v>
      </c>
      <c r="AS137" s="106">
        <f t="shared" si="41"/>
        <v>14015404</v>
      </c>
      <c r="AT137" s="106"/>
      <c r="AU137" s="106"/>
      <c r="AV137" s="3" t="b">
        <f t="shared" si="42"/>
        <v>1</v>
      </c>
    </row>
    <row r="138" spans="1:48">
      <c r="A138" s="83" t="str">
        <f>Pasākumi_kārtas!V138</f>
        <v>IZM</v>
      </c>
      <c r="B138" s="83">
        <f>Pasākumi_kārtas!A138</f>
        <v>4</v>
      </c>
      <c r="C138" s="83" t="str">
        <f>Pasākumi_kārtas!B138</f>
        <v>4.2.</v>
      </c>
      <c r="D138" s="84" t="str">
        <f>Pasākumi_kārtas!C138</f>
        <v>Izglītība, prasmes un mūžizglītība</v>
      </c>
      <c r="E138" s="83" t="str">
        <f>Pasākumi_kārtas!E138</f>
        <v>4.2.2.</v>
      </c>
      <c r="F138" s="84" t="str">
        <f>Pasākumi_kārtas!F138</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8" s="39" t="str">
        <f>Pasākumi_kārtas!J138</f>
        <v>4.2.2.5.</v>
      </c>
      <c r="H138" s="103" t="str">
        <f>Pasākumi_kārtas!K138</f>
        <v>Dalība starptautiskos izglītības pētījumos izglītības kvalitātes monitoringa sistēmas attīstībai un nodrošināšanai</v>
      </c>
      <c r="I138" s="39" t="str">
        <f>Pasākumi_kārtas!M138</f>
        <v>_</v>
      </c>
      <c r="J138" s="39" t="str">
        <f>Pasākumi_kārtas!N138</f>
        <v>ESF</v>
      </c>
      <c r="K138" s="104">
        <f>Pasākumi_kārtas!P138</f>
        <v>5306614</v>
      </c>
      <c r="L138" s="274">
        <v>149</v>
      </c>
      <c r="M138" s="336">
        <f>2905133-503651</f>
        <v>2401482</v>
      </c>
      <c r="N138" s="274">
        <v>150</v>
      </c>
      <c r="O138" s="104">
        <v>2905132</v>
      </c>
      <c r="P138" s="39"/>
      <c r="Q138" s="104"/>
      <c r="R138" s="39"/>
      <c r="S138" s="104"/>
      <c r="T138" s="39"/>
      <c r="U138" s="104"/>
      <c r="V138" s="39"/>
      <c r="W138" s="104"/>
      <c r="X138" s="3" t="b">
        <f t="shared" si="38"/>
        <v>1</v>
      </c>
      <c r="Y138" s="39">
        <v>1</v>
      </c>
      <c r="Z138" s="106">
        <f t="shared" si="43"/>
        <v>5306614</v>
      </c>
      <c r="AA138" s="39"/>
      <c r="AB138" s="106"/>
      <c r="AC138" s="39"/>
      <c r="AD138" s="106"/>
      <c r="AE138" s="39"/>
      <c r="AF138" s="106"/>
      <c r="AG138" s="3" t="b">
        <f t="shared" si="39"/>
        <v>1</v>
      </c>
      <c r="AH138" s="39">
        <v>33</v>
      </c>
      <c r="AI138" s="106">
        <f t="shared" si="44"/>
        <v>5306614</v>
      </c>
      <c r="AJ138" s="39"/>
      <c r="AK138" s="106"/>
      <c r="AL138" s="3" t="b">
        <f t="shared" ref="AL138:AL165" si="45">K138=AI138+AK138</f>
        <v>1</v>
      </c>
      <c r="AM138" s="39">
        <v>10</v>
      </c>
      <c r="AN138" s="106">
        <v>5041284</v>
      </c>
      <c r="AO138" s="39">
        <v>1</v>
      </c>
      <c r="AP138" s="106">
        <v>265330</v>
      </c>
      <c r="AQ138" s="3" t="b">
        <f t="shared" si="40"/>
        <v>1</v>
      </c>
      <c r="AR138" s="39">
        <v>2</v>
      </c>
      <c r="AS138" s="106">
        <f t="shared" si="41"/>
        <v>5306614</v>
      </c>
      <c r="AT138" s="106"/>
      <c r="AU138" s="106"/>
      <c r="AV138" s="3" t="b">
        <f t="shared" si="42"/>
        <v>1</v>
      </c>
    </row>
    <row r="139" spans="1:48">
      <c r="A139" s="83" t="str">
        <f>Pasākumi_kārtas!V139</f>
        <v>IZM</v>
      </c>
      <c r="B139" s="83">
        <f>Pasākumi_kārtas!A139</f>
        <v>4</v>
      </c>
      <c r="C139" s="83" t="str">
        <f>Pasākumi_kārtas!B139</f>
        <v>4.2.</v>
      </c>
      <c r="D139" s="84" t="str">
        <f>Pasākumi_kārtas!C139</f>
        <v>Izglītība, prasmes un mūžizglītība</v>
      </c>
      <c r="E139" s="83" t="str">
        <f>Pasākumi_kārtas!E139</f>
        <v>4.2.2.</v>
      </c>
      <c r="F139" s="84" t="str">
        <f>Pasākumi_kārtas!F139</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39" s="39" t="str">
        <f>Pasākumi_kārtas!J139</f>
        <v>4.2.2.6.</v>
      </c>
      <c r="H139" s="103" t="str">
        <f>Pasākumi_kārtas!K139</f>
        <v>Cikliskas institucionālās akreditācijas ieviešana augstākajā izglītībā</v>
      </c>
      <c r="I139" s="39" t="str">
        <f>Pasākumi_kārtas!M139</f>
        <v>_</v>
      </c>
      <c r="J139" s="39" t="str">
        <f>Pasākumi_kārtas!N139</f>
        <v>ESF</v>
      </c>
      <c r="K139" s="104">
        <f>Pasākumi_kārtas!P139</f>
        <v>1005550</v>
      </c>
      <c r="L139" s="274">
        <v>150</v>
      </c>
      <c r="M139" s="104">
        <f t="shared" ref="M139:M157" si="46">K139</f>
        <v>1005550</v>
      </c>
      <c r="N139" s="39"/>
      <c r="O139" s="104"/>
      <c r="P139" s="39"/>
      <c r="Q139" s="104"/>
      <c r="R139" s="39"/>
      <c r="S139" s="104"/>
      <c r="T139" s="39"/>
      <c r="U139" s="104"/>
      <c r="V139" s="39"/>
      <c r="W139" s="104"/>
      <c r="X139" s="3" t="b">
        <f t="shared" si="38"/>
        <v>1</v>
      </c>
      <c r="Y139" s="39">
        <v>1</v>
      </c>
      <c r="Z139" s="106">
        <f t="shared" si="43"/>
        <v>1005550</v>
      </c>
      <c r="AA139" s="39"/>
      <c r="AB139" s="106"/>
      <c r="AC139" s="39"/>
      <c r="AD139" s="106"/>
      <c r="AE139" s="39"/>
      <c r="AF139" s="106"/>
      <c r="AG139" s="3" t="b">
        <f t="shared" si="39"/>
        <v>1</v>
      </c>
      <c r="AH139" s="39">
        <v>33</v>
      </c>
      <c r="AI139" s="106">
        <f t="shared" si="44"/>
        <v>1005550</v>
      </c>
      <c r="AJ139" s="39"/>
      <c r="AK139" s="106"/>
      <c r="AL139" s="3" t="b">
        <f t="shared" si="45"/>
        <v>1</v>
      </c>
      <c r="AM139" s="39">
        <v>9</v>
      </c>
      <c r="AN139" s="106">
        <v>955273</v>
      </c>
      <c r="AO139" s="39">
        <v>1</v>
      </c>
      <c r="AP139" s="106">
        <v>50277</v>
      </c>
      <c r="AQ139" s="3" t="b">
        <f t="shared" si="40"/>
        <v>1</v>
      </c>
      <c r="AR139" s="39">
        <v>2</v>
      </c>
      <c r="AS139" s="106">
        <f t="shared" si="41"/>
        <v>1005550</v>
      </c>
      <c r="AT139" s="106"/>
      <c r="AU139" s="106"/>
      <c r="AV139" s="3" t="b">
        <f t="shared" si="42"/>
        <v>1</v>
      </c>
    </row>
    <row r="140" spans="1:48">
      <c r="A140" s="83" t="str">
        <f>Pasākumi_kārtas!V140</f>
        <v>IZM</v>
      </c>
      <c r="B140" s="83">
        <f>Pasākumi_kārtas!A140</f>
        <v>4</v>
      </c>
      <c r="C140" s="83" t="str">
        <f>Pasākumi_kārtas!B140</f>
        <v>4.2.</v>
      </c>
      <c r="D140" s="84" t="str">
        <f>Pasākumi_kārtas!C140</f>
        <v>Izglītība, prasmes un mūžizglītība</v>
      </c>
      <c r="E140" s="83" t="str">
        <f>Pasākumi_kārtas!E140</f>
        <v>4.2.2.</v>
      </c>
      <c r="F140" s="84" t="str">
        <f>Pasākumi_kārtas!F140</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v>
      </c>
      <c r="G140" s="39" t="str">
        <f>Pasākumi_kārtas!J140</f>
        <v>4.2.2.7.</v>
      </c>
      <c r="H140" s="103" t="str">
        <f>Pasākumi_kārtas!K140</f>
        <v>Indukcijas gada ieviešana pedagogu sagatavošanas studiju programmās</v>
      </c>
      <c r="I140" s="39" t="str">
        <f>Pasākumi_kārtas!M140</f>
        <v>_</v>
      </c>
      <c r="J140" s="39" t="str">
        <f>Pasākumi_kārtas!N140</f>
        <v>ESF</v>
      </c>
      <c r="K140" s="104">
        <f>Pasākumi_kārtas!P140</f>
        <v>2911964</v>
      </c>
      <c r="L140" s="274">
        <v>150</v>
      </c>
      <c r="M140" s="104">
        <f t="shared" si="46"/>
        <v>2911964</v>
      </c>
      <c r="N140" s="274"/>
      <c r="O140" s="104"/>
      <c r="P140" s="274"/>
      <c r="Q140" s="104"/>
      <c r="R140" s="39"/>
      <c r="S140" s="104"/>
      <c r="T140" s="39"/>
      <c r="U140" s="104"/>
      <c r="V140" s="39"/>
      <c r="W140" s="104"/>
      <c r="X140" s="3" t="b">
        <f t="shared" si="38"/>
        <v>1</v>
      </c>
      <c r="Y140" s="39">
        <v>1</v>
      </c>
      <c r="Z140" s="106">
        <f t="shared" si="43"/>
        <v>2911964</v>
      </c>
      <c r="AA140" s="39"/>
      <c r="AB140" s="106"/>
      <c r="AC140" s="39"/>
      <c r="AD140" s="106"/>
      <c r="AE140" s="39"/>
      <c r="AF140" s="106"/>
      <c r="AG140" s="3" t="b">
        <f t="shared" si="39"/>
        <v>1</v>
      </c>
      <c r="AH140" s="39">
        <v>33</v>
      </c>
      <c r="AI140" s="106">
        <f t="shared" si="44"/>
        <v>2911964</v>
      </c>
      <c r="AJ140" s="39"/>
      <c r="AK140" s="106"/>
      <c r="AL140" s="3" t="b">
        <f t="shared" si="45"/>
        <v>1</v>
      </c>
      <c r="AM140" s="39">
        <v>9</v>
      </c>
      <c r="AN140" s="106">
        <v>2766366</v>
      </c>
      <c r="AO140" s="39">
        <v>1</v>
      </c>
      <c r="AP140" s="106">
        <v>145598</v>
      </c>
      <c r="AQ140" s="3" t="b">
        <f t="shared" si="40"/>
        <v>1</v>
      </c>
      <c r="AR140" s="39">
        <v>2</v>
      </c>
      <c r="AS140" s="106">
        <f t="shared" si="41"/>
        <v>2911964</v>
      </c>
      <c r="AT140" s="106"/>
      <c r="AU140" s="106"/>
      <c r="AV140" s="3" t="b">
        <f t="shared" si="42"/>
        <v>1</v>
      </c>
    </row>
    <row r="141" spans="1:48">
      <c r="A141" s="83" t="str">
        <f>Pasākumi_kārtas!V141</f>
        <v>IZM</v>
      </c>
      <c r="B141" s="83">
        <f>Pasākumi_kārtas!A141</f>
        <v>4</v>
      </c>
      <c r="C141" s="83" t="str">
        <f>Pasākumi_kārtas!B141</f>
        <v>4.2.</v>
      </c>
      <c r="D141" s="84" t="str">
        <f>Pasākumi_kārtas!C141</f>
        <v>Izglītība, prasmes un mūžizglītība</v>
      </c>
      <c r="E141" s="83" t="str">
        <f>Pasākumi_kārtas!E141</f>
        <v>4.2.2.</v>
      </c>
      <c r="F141" s="84" t="str">
        <f>Pasākumi_kārtas!F141</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1" s="39" t="str">
        <f>Pasākumi_kārtas!J141</f>
        <v>4.2.2.8.</v>
      </c>
      <c r="H141" s="103" t="str">
        <f>Pasākumi_kārtas!K141</f>
        <v>Latviešu valodas apguves piedāvājuma paplašināšana</v>
      </c>
      <c r="I141" s="39" t="str">
        <f>Pasākumi_kārtas!M141</f>
        <v>_</v>
      </c>
      <c r="J141" s="39" t="str">
        <f>Pasākumi_kārtas!N141</f>
        <v>ESF</v>
      </c>
      <c r="K141" s="104">
        <f>Pasākumi_kārtas!P141</f>
        <v>621180</v>
      </c>
      <c r="L141" s="274">
        <v>150</v>
      </c>
      <c r="M141" s="104">
        <f t="shared" si="46"/>
        <v>621180</v>
      </c>
      <c r="N141" s="274"/>
      <c r="O141" s="104"/>
      <c r="P141" s="39"/>
      <c r="Q141" s="104"/>
      <c r="R141" s="39"/>
      <c r="S141" s="104"/>
      <c r="T141" s="39"/>
      <c r="U141" s="104"/>
      <c r="V141" s="39"/>
      <c r="W141" s="104"/>
      <c r="X141" s="3" t="b">
        <f t="shared" si="38"/>
        <v>1</v>
      </c>
      <c r="Y141" s="39">
        <v>1</v>
      </c>
      <c r="Z141" s="106">
        <f t="shared" si="43"/>
        <v>621180</v>
      </c>
      <c r="AA141" s="39"/>
      <c r="AB141" s="106"/>
      <c r="AC141" s="39"/>
      <c r="AD141" s="106"/>
      <c r="AE141" s="39"/>
      <c r="AF141" s="106"/>
      <c r="AG141" s="3" t="b">
        <f t="shared" si="39"/>
        <v>1</v>
      </c>
      <c r="AH141" s="39">
        <v>33</v>
      </c>
      <c r="AI141" s="106">
        <f t="shared" si="44"/>
        <v>621180</v>
      </c>
      <c r="AJ141" s="39"/>
      <c r="AK141" s="106"/>
      <c r="AL141" s="3" t="b">
        <f t="shared" si="45"/>
        <v>1</v>
      </c>
      <c r="AM141" s="39">
        <v>9</v>
      </c>
      <c r="AN141" s="106">
        <v>590121</v>
      </c>
      <c r="AO141" s="39">
        <v>1</v>
      </c>
      <c r="AP141" s="106">
        <v>31059</v>
      </c>
      <c r="AQ141" s="3" t="b">
        <f t="shared" si="40"/>
        <v>1</v>
      </c>
      <c r="AR141" s="39">
        <v>2</v>
      </c>
      <c r="AS141" s="106">
        <f t="shared" si="41"/>
        <v>621180</v>
      </c>
      <c r="AT141" s="106"/>
      <c r="AU141" s="106"/>
      <c r="AV141" s="3" t="b">
        <f t="shared" si="42"/>
        <v>1</v>
      </c>
    </row>
    <row r="142" spans="1:48">
      <c r="A142" s="83" t="str">
        <f>Pasākumi_kārtas!V142</f>
        <v>IZM</v>
      </c>
      <c r="B142" s="83">
        <f>Pasākumi_kārtas!A142</f>
        <v>4</v>
      </c>
      <c r="C142" s="83" t="str">
        <f>Pasākumi_kārtas!B142</f>
        <v>4.2.</v>
      </c>
      <c r="D142" s="84" t="str">
        <f>Pasākumi_kārtas!C142</f>
        <v>Izglītība, prasmes un mūžizglītība</v>
      </c>
      <c r="E142" s="83" t="str">
        <f>Pasākumi_kārtas!E142</f>
        <v>4.2.2.</v>
      </c>
      <c r="F142" s="84" t="str">
        <f>Pasākumi_kārtas!F142</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2" s="39" t="str">
        <f>Pasākumi_kārtas!J142</f>
        <v>4.2.2.9.</v>
      </c>
      <c r="H142" s="103" t="str">
        <f>Pasākumi_kārtas!K142</f>
        <v>Izglītības procesa individualizācija un starpnozaru sadarbība profesionālās izglītības izcilībai</v>
      </c>
      <c r="I142" s="39">
        <f>Pasākumi_kārtas!M142</f>
        <v>1</v>
      </c>
      <c r="J142" s="39" t="str">
        <f>Pasākumi_kārtas!N142</f>
        <v>ESF</v>
      </c>
      <c r="K142" s="104">
        <f>Pasākumi_kārtas!P142</f>
        <v>8839650</v>
      </c>
      <c r="L142" s="274">
        <v>149</v>
      </c>
      <c r="M142" s="104">
        <f t="shared" si="46"/>
        <v>8839650</v>
      </c>
      <c r="N142" s="274"/>
      <c r="O142" s="104"/>
      <c r="P142" s="39"/>
      <c r="Q142" s="104"/>
      <c r="R142" s="39"/>
      <c r="S142" s="104"/>
      <c r="T142" s="39"/>
      <c r="U142" s="104"/>
      <c r="V142" s="39"/>
      <c r="W142" s="104"/>
      <c r="X142" s="3" t="b">
        <f t="shared" si="38"/>
        <v>1</v>
      </c>
      <c r="Y142" s="39">
        <v>1</v>
      </c>
      <c r="Z142" s="106">
        <f t="shared" si="43"/>
        <v>8839650</v>
      </c>
      <c r="AA142" s="39"/>
      <c r="AB142" s="106"/>
      <c r="AC142" s="39"/>
      <c r="AD142" s="106"/>
      <c r="AE142" s="39"/>
      <c r="AF142" s="106"/>
      <c r="AG142" s="3" t="b">
        <f t="shared" si="39"/>
        <v>1</v>
      </c>
      <c r="AH142" s="39">
        <v>33</v>
      </c>
      <c r="AI142" s="106">
        <f t="shared" si="44"/>
        <v>8839650</v>
      </c>
      <c r="AJ142" s="39"/>
      <c r="AK142" s="106"/>
      <c r="AL142" s="3" t="b">
        <f t="shared" si="45"/>
        <v>1</v>
      </c>
      <c r="AM142" s="39">
        <v>10</v>
      </c>
      <c r="AN142" s="106">
        <v>8397668</v>
      </c>
      <c r="AO142" s="39">
        <v>1</v>
      </c>
      <c r="AP142" s="106">
        <v>441982</v>
      </c>
      <c r="AQ142" s="3" t="b">
        <f t="shared" si="40"/>
        <v>1</v>
      </c>
      <c r="AR142" s="39">
        <v>2</v>
      </c>
      <c r="AS142" s="106">
        <f t="shared" si="41"/>
        <v>8839650</v>
      </c>
      <c r="AT142" s="106"/>
      <c r="AU142" s="106"/>
      <c r="AV142" s="3" t="b">
        <f t="shared" si="42"/>
        <v>1</v>
      </c>
    </row>
    <row r="143" spans="1:48">
      <c r="A143" s="83" t="str">
        <f>Pasākumi_kārtas!V143</f>
        <v>IZM</v>
      </c>
      <c r="B143" s="83">
        <f>Pasākumi_kārtas!A143</f>
        <v>4</v>
      </c>
      <c r="C143" s="83" t="str">
        <f>Pasākumi_kārtas!B143</f>
        <v>4.2.</v>
      </c>
      <c r="D143" s="84" t="str">
        <f>Pasākumi_kārtas!C143</f>
        <v>Izglītība, prasmes un mūžizglītība</v>
      </c>
      <c r="E143" s="83" t="str">
        <f>Pasākumi_kārtas!E143</f>
        <v>4.2.2.</v>
      </c>
      <c r="F143" s="84" t="str">
        <f>Pasākumi_kārtas!F143</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3" s="39" t="str">
        <f>Pasākumi_kārtas!J143</f>
        <v>4.2.2.9.</v>
      </c>
      <c r="H143" s="103" t="str">
        <f>Pasākumi_kārtas!K143</f>
        <v>Izglītības procesa individualizācija un starpnozaru sadarbība profesionālās izglītības izcilībai</v>
      </c>
      <c r="I143" s="39">
        <f>Pasākumi_kārtas!M143</f>
        <v>2</v>
      </c>
      <c r="J143" s="39" t="str">
        <f>Pasākumi_kārtas!N143</f>
        <v>ESF</v>
      </c>
      <c r="K143" s="104">
        <f>Pasākumi_kārtas!P143</f>
        <v>3272500</v>
      </c>
      <c r="L143" s="274">
        <v>149</v>
      </c>
      <c r="M143" s="104">
        <f t="shared" si="46"/>
        <v>3272500</v>
      </c>
      <c r="N143" s="41"/>
      <c r="O143" s="104"/>
      <c r="P143" s="39"/>
      <c r="Q143" s="104"/>
      <c r="R143" s="39"/>
      <c r="S143" s="104"/>
      <c r="T143" s="39"/>
      <c r="U143" s="104"/>
      <c r="V143" s="39"/>
      <c r="W143" s="104"/>
      <c r="X143" s="3" t="b">
        <f t="shared" si="38"/>
        <v>1</v>
      </c>
      <c r="Y143" s="39">
        <v>1</v>
      </c>
      <c r="Z143" s="106">
        <f t="shared" si="43"/>
        <v>3272500</v>
      </c>
      <c r="AA143" s="39"/>
      <c r="AB143" s="106"/>
      <c r="AC143" s="39"/>
      <c r="AD143" s="106"/>
      <c r="AE143" s="39"/>
      <c r="AF143" s="106"/>
      <c r="AG143" s="3" t="b">
        <f t="shared" si="39"/>
        <v>1</v>
      </c>
      <c r="AH143" s="39">
        <v>33</v>
      </c>
      <c r="AI143" s="106">
        <f t="shared" si="44"/>
        <v>3272500</v>
      </c>
      <c r="AJ143" s="39"/>
      <c r="AK143" s="106"/>
      <c r="AL143" s="3" t="b">
        <f t="shared" si="45"/>
        <v>1</v>
      </c>
      <c r="AM143" s="39">
        <v>10</v>
      </c>
      <c r="AN143" s="106">
        <v>3108875</v>
      </c>
      <c r="AO143" s="30">
        <v>1</v>
      </c>
      <c r="AP143" s="285">
        <v>163625</v>
      </c>
      <c r="AQ143" s="3" t="b">
        <f t="shared" si="40"/>
        <v>1</v>
      </c>
      <c r="AR143" s="39">
        <v>2</v>
      </c>
      <c r="AS143" s="106">
        <f t="shared" si="41"/>
        <v>3272500</v>
      </c>
      <c r="AT143" s="106"/>
      <c r="AU143" s="106"/>
      <c r="AV143" s="3" t="b">
        <f t="shared" si="42"/>
        <v>1</v>
      </c>
    </row>
    <row r="144" spans="1:48">
      <c r="A144" s="83" t="str">
        <f>Pasākumi_kārtas!V144</f>
        <v>IZM</v>
      </c>
      <c r="B144" s="83">
        <f>Pasākumi_kārtas!A144</f>
        <v>4</v>
      </c>
      <c r="C144" s="83" t="str">
        <f>Pasākumi_kārtas!B144</f>
        <v>4.2.</v>
      </c>
      <c r="D144" s="84" t="str">
        <f>Pasākumi_kārtas!C144</f>
        <v>Izglītība, prasmes un mūžizglītība</v>
      </c>
      <c r="E144" s="83" t="str">
        <f>Pasākumi_kārtas!E144</f>
        <v>4.2.2.</v>
      </c>
      <c r="F144" s="84" t="str">
        <f>Pasākumi_kārtas!F144</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4" s="39" t="str">
        <f>Pasākumi_kārtas!J144</f>
        <v>4.2.2.11.</v>
      </c>
      <c r="H144" s="103" t="str">
        <f>Pasākumi_kārtas!K144</f>
        <v>Studiju procesa digitalizācija</v>
      </c>
      <c r="I144" s="39">
        <f>Pasākumi_kārtas!M144</f>
        <v>1</v>
      </c>
      <c r="J144" s="39" t="str">
        <f>Pasākumi_kārtas!N144</f>
        <v>ESF</v>
      </c>
      <c r="K144" s="104">
        <f>Pasākumi_kārtas!P144</f>
        <v>19922947</v>
      </c>
      <c r="L144" s="274">
        <v>150</v>
      </c>
      <c r="M144" s="104">
        <f t="shared" si="46"/>
        <v>19922947</v>
      </c>
      <c r="N144" s="274"/>
      <c r="O144" s="104"/>
      <c r="P144" s="39"/>
      <c r="Q144" s="104"/>
      <c r="R144" s="39"/>
      <c r="S144" s="104"/>
      <c r="T144" s="39"/>
      <c r="U144" s="104"/>
      <c r="V144" s="39"/>
      <c r="W144" s="104"/>
      <c r="X144" s="3" t="b">
        <f t="shared" si="38"/>
        <v>1</v>
      </c>
      <c r="Y144" s="39">
        <v>1</v>
      </c>
      <c r="Z144" s="106">
        <f t="shared" si="43"/>
        <v>19922947</v>
      </c>
      <c r="AA144" s="39"/>
      <c r="AB144" s="106"/>
      <c r="AC144" s="39"/>
      <c r="AD144" s="106"/>
      <c r="AE144" s="39"/>
      <c r="AF144" s="106"/>
      <c r="AG144" s="3" t="b">
        <f t="shared" si="39"/>
        <v>1</v>
      </c>
      <c r="AH144" s="39">
        <v>33</v>
      </c>
      <c r="AI144" s="106">
        <f t="shared" si="44"/>
        <v>19922947</v>
      </c>
      <c r="AJ144" s="39"/>
      <c r="AK144" s="106"/>
      <c r="AL144" s="3" t="b">
        <f t="shared" si="45"/>
        <v>1</v>
      </c>
      <c r="AM144" s="39">
        <v>9</v>
      </c>
      <c r="AN144" s="106">
        <v>18926800</v>
      </c>
      <c r="AO144" s="39">
        <v>1</v>
      </c>
      <c r="AP144" s="106">
        <v>996147</v>
      </c>
      <c r="AQ144" s="3" t="b">
        <f t="shared" si="40"/>
        <v>1</v>
      </c>
      <c r="AR144" s="39">
        <v>2</v>
      </c>
      <c r="AS144" s="106">
        <f t="shared" si="41"/>
        <v>19922947</v>
      </c>
      <c r="AT144" s="106"/>
      <c r="AU144" s="106"/>
      <c r="AV144" s="3" t="b">
        <f t="shared" si="42"/>
        <v>1</v>
      </c>
    </row>
    <row r="145" spans="1:48">
      <c r="A145" s="83" t="str">
        <f>Pasākumi_kārtas!V145</f>
        <v>IZM</v>
      </c>
      <c r="B145" s="83">
        <f>Pasākumi_kārtas!A145</f>
        <v>4</v>
      </c>
      <c r="C145" s="83" t="str">
        <f>Pasākumi_kārtas!B145</f>
        <v>4.2.</v>
      </c>
      <c r="D145" s="84" t="str">
        <f>Pasākumi_kārtas!C145</f>
        <v>Izglītība, prasmes un mūžizglītība</v>
      </c>
      <c r="E145" s="83" t="str">
        <f>Pasākumi_kārtas!E145</f>
        <v>4.2.2.</v>
      </c>
      <c r="F145" s="84" t="str">
        <f>Pasākumi_kārtas!F145</f>
        <v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v>
      </c>
      <c r="G145" s="39" t="str">
        <f>Pasākumi_kārtas!J145</f>
        <v>4.2.2.11.</v>
      </c>
      <c r="H145" s="103" t="str">
        <f>Pasākumi_kārtas!K145</f>
        <v>Studiju procesa digitalizācija</v>
      </c>
      <c r="I145" s="39">
        <f>Pasākumi_kārtas!M145</f>
        <v>2</v>
      </c>
      <c r="J145" s="39" t="str">
        <f>Pasākumi_kārtas!N145</f>
        <v>ESF</v>
      </c>
      <c r="K145" s="104">
        <f>Pasākumi_kārtas!P145</f>
        <v>8500000</v>
      </c>
      <c r="L145" s="274">
        <v>150</v>
      </c>
      <c r="M145" s="104">
        <f t="shared" si="46"/>
        <v>8500000</v>
      </c>
      <c r="N145" s="274"/>
      <c r="O145" s="104"/>
      <c r="P145" s="39"/>
      <c r="Q145" s="104"/>
      <c r="R145" s="39"/>
      <c r="S145" s="104"/>
      <c r="T145" s="39"/>
      <c r="U145" s="104"/>
      <c r="V145" s="39"/>
      <c r="W145" s="104"/>
      <c r="X145" s="3" t="b">
        <f t="shared" si="38"/>
        <v>1</v>
      </c>
      <c r="Y145" s="39">
        <v>1</v>
      </c>
      <c r="Z145" s="106">
        <f t="shared" si="43"/>
        <v>8500000</v>
      </c>
      <c r="AA145" s="39"/>
      <c r="AB145" s="106"/>
      <c r="AC145" s="39"/>
      <c r="AD145" s="106"/>
      <c r="AE145" s="39"/>
      <c r="AF145" s="106"/>
      <c r="AG145" s="3" t="b">
        <f t="shared" si="39"/>
        <v>1</v>
      </c>
      <c r="AH145" s="39">
        <v>33</v>
      </c>
      <c r="AI145" s="106">
        <f t="shared" si="44"/>
        <v>8500000</v>
      </c>
      <c r="AJ145" s="39"/>
      <c r="AK145" s="106"/>
      <c r="AL145" s="3" t="b">
        <f t="shared" si="45"/>
        <v>1</v>
      </c>
      <c r="AM145" s="39">
        <v>9</v>
      </c>
      <c r="AN145" s="106">
        <v>8075000</v>
      </c>
      <c r="AO145" s="39">
        <v>1</v>
      </c>
      <c r="AP145" s="106">
        <v>425000</v>
      </c>
      <c r="AQ145" s="3" t="b">
        <f t="shared" si="40"/>
        <v>1</v>
      </c>
      <c r="AR145" s="39">
        <v>2</v>
      </c>
      <c r="AS145" s="106">
        <f t="shared" si="41"/>
        <v>8500000</v>
      </c>
      <c r="AT145" s="106"/>
      <c r="AU145" s="106"/>
      <c r="AV145" s="3" t="b">
        <f t="shared" si="42"/>
        <v>1</v>
      </c>
    </row>
    <row r="146" spans="1:48">
      <c r="A146" s="83" t="str">
        <f>Pasākumi_kārtas!V146</f>
        <v>IZM</v>
      </c>
      <c r="B146" s="83">
        <f>Pasākumi_kārtas!A146</f>
        <v>4</v>
      </c>
      <c r="C146" s="83" t="str">
        <f>Pasākumi_kārtas!B146</f>
        <v>4.2.</v>
      </c>
      <c r="D146" s="84" t="str">
        <f>Pasākumi_kārtas!C146</f>
        <v>Izglītība, prasmes un mūžizglītība</v>
      </c>
      <c r="E146" s="83" t="str">
        <f>Pasākumi_kārtas!E146</f>
        <v>4.2.3.</v>
      </c>
      <c r="F146" s="84" t="str">
        <f>Pasākumi_kārtas!F146</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
      <c r="G146" s="39" t="str">
        <f>Pasākumi_kārtas!J146</f>
        <v>4.2.3.1.</v>
      </c>
      <c r="H146" s="103" t="str">
        <f>Pasākumi_kārtas!K146</f>
        <v>Integrēta "skola-kopiena" sadarbības programma atstumtības riska mazināšanai izglītības iestādēs</v>
      </c>
      <c r="I146" s="39" t="str">
        <f>Pasākumi_kārtas!M146</f>
        <v>_</v>
      </c>
      <c r="J146" s="39" t="str">
        <f>Pasākumi_kārtas!N146</f>
        <v>ESF</v>
      </c>
      <c r="K146" s="104">
        <f>Pasākumi_kārtas!P146</f>
        <v>25113464</v>
      </c>
      <c r="L146" s="274">
        <v>149</v>
      </c>
      <c r="M146" s="104">
        <f t="shared" si="46"/>
        <v>25113464</v>
      </c>
      <c r="N146" s="274"/>
      <c r="O146" s="104"/>
      <c r="P146" s="274"/>
      <c r="Q146" s="104"/>
      <c r="R146" s="39"/>
      <c r="S146" s="104"/>
      <c r="T146" s="39"/>
      <c r="U146" s="104"/>
      <c r="V146" s="39"/>
      <c r="W146" s="104"/>
      <c r="X146" s="3" t="b">
        <f t="shared" si="38"/>
        <v>1</v>
      </c>
      <c r="Y146" s="39">
        <v>1</v>
      </c>
      <c r="Z146" s="106">
        <f t="shared" si="43"/>
        <v>25113464</v>
      </c>
      <c r="AA146" s="39"/>
      <c r="AB146" s="106"/>
      <c r="AC146" s="39"/>
      <c r="AD146" s="106"/>
      <c r="AE146" s="39"/>
      <c r="AF146" s="106"/>
      <c r="AG146" s="3" t="b">
        <f t="shared" si="39"/>
        <v>1</v>
      </c>
      <c r="AH146" s="39">
        <v>33</v>
      </c>
      <c r="AI146" s="106">
        <f t="shared" si="44"/>
        <v>25113464</v>
      </c>
      <c r="AJ146" s="39"/>
      <c r="AK146" s="106"/>
      <c r="AL146" s="3" t="b">
        <f t="shared" si="45"/>
        <v>1</v>
      </c>
      <c r="AM146" s="39">
        <v>9</v>
      </c>
      <c r="AN146" s="106">
        <f>K146-AP146</f>
        <v>24115139</v>
      </c>
      <c r="AO146" s="39">
        <v>1</v>
      </c>
      <c r="AP146" s="106">
        <v>998325</v>
      </c>
      <c r="AQ146" s="3" t="b">
        <f t="shared" si="40"/>
        <v>1</v>
      </c>
      <c r="AR146" s="39">
        <v>2</v>
      </c>
      <c r="AS146" s="106">
        <f t="shared" si="41"/>
        <v>25113464</v>
      </c>
      <c r="AT146" s="106"/>
      <c r="AU146" s="106"/>
      <c r="AV146" s="3" t="b">
        <f t="shared" si="42"/>
        <v>1</v>
      </c>
    </row>
    <row r="147" spans="1:48">
      <c r="A147" s="83" t="str">
        <f>Pasākumi_kārtas!V147</f>
        <v>KM</v>
      </c>
      <c r="B147" s="83">
        <f>Pasākumi_kārtas!A147</f>
        <v>4</v>
      </c>
      <c r="C147" s="83" t="str">
        <f>Pasākumi_kārtas!B147</f>
        <v>4.2.</v>
      </c>
      <c r="D147" s="84" t="str">
        <f>Pasākumi_kārtas!C147</f>
        <v>Izglītība, prasmes un mūžizglītība</v>
      </c>
      <c r="E147" s="83" t="str">
        <f>Pasākumi_kārtas!E147</f>
        <v>4.2.3.</v>
      </c>
      <c r="F147" s="84" t="str">
        <f>Pasākumi_kārtas!F147</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v>
      </c>
      <c r="G147" s="39" t="str">
        <f>Pasākumi_kārtas!J147</f>
        <v>4.2.3.3.</v>
      </c>
      <c r="H147" s="103" t="str">
        <f>Pasākumi_kārtas!K147</f>
        <v xml:space="preserve">Pilsonisko līdzdalību veicinošu kultūras pakalpojumu pieejamības veicināšana
</v>
      </c>
      <c r="I147" s="39" t="str">
        <f>Pasākumi_kārtas!M147</f>
        <v>_</v>
      </c>
      <c r="J147" s="39" t="str">
        <f>Pasākumi_kārtas!N147</f>
        <v>ESF</v>
      </c>
      <c r="K147" s="104">
        <f>Pasākumi_kārtas!P147</f>
        <v>1631121</v>
      </c>
      <c r="L147" s="274">
        <v>152</v>
      </c>
      <c r="M147" s="104">
        <f t="shared" si="46"/>
        <v>1631121</v>
      </c>
      <c r="N147" s="274"/>
      <c r="O147" s="104"/>
      <c r="P147" s="39"/>
      <c r="Q147" s="104"/>
      <c r="R147" s="39"/>
      <c r="S147" s="104"/>
      <c r="T147" s="39"/>
      <c r="U147" s="104"/>
      <c r="V147" s="39"/>
      <c r="W147" s="104"/>
      <c r="X147" s="3" t="b">
        <f t="shared" si="38"/>
        <v>1</v>
      </c>
      <c r="Y147" s="39">
        <v>1</v>
      </c>
      <c r="Z147" s="106">
        <f t="shared" si="43"/>
        <v>1631121</v>
      </c>
      <c r="AA147" s="39"/>
      <c r="AB147" s="106"/>
      <c r="AC147" s="39"/>
      <c r="AD147" s="106"/>
      <c r="AE147" s="39"/>
      <c r="AF147" s="106"/>
      <c r="AG147" s="3" t="b">
        <f t="shared" si="39"/>
        <v>1</v>
      </c>
      <c r="AH147" s="39">
        <v>33</v>
      </c>
      <c r="AI147" s="106">
        <f t="shared" si="44"/>
        <v>1631121</v>
      </c>
      <c r="AJ147" s="39"/>
      <c r="AK147" s="106"/>
      <c r="AL147" s="3" t="b">
        <f t="shared" si="45"/>
        <v>1</v>
      </c>
      <c r="AM147" s="39">
        <v>9</v>
      </c>
      <c r="AN147" s="106">
        <f>K147</f>
        <v>1631121</v>
      </c>
      <c r="AO147" s="39"/>
      <c r="AP147" s="106"/>
      <c r="AQ147" s="3" t="b">
        <f t="shared" si="40"/>
        <v>1</v>
      </c>
      <c r="AR147" s="39">
        <v>2</v>
      </c>
      <c r="AS147" s="106">
        <f t="shared" si="41"/>
        <v>1631121</v>
      </c>
      <c r="AT147" s="106"/>
      <c r="AU147" s="106"/>
      <c r="AV147" s="3" t="b">
        <f t="shared" si="42"/>
        <v>1</v>
      </c>
    </row>
    <row r="148" spans="1:48">
      <c r="A148" s="83" t="str">
        <f>Pasākumi_kārtas!V148</f>
        <v>IZM</v>
      </c>
      <c r="B148" s="83">
        <f>Pasākumi_kārtas!A148</f>
        <v>4</v>
      </c>
      <c r="C148" s="83" t="str">
        <f>Pasākumi_kārtas!B148</f>
        <v>4.2.</v>
      </c>
      <c r="D148" s="84" t="str">
        <f>Pasākumi_kārtas!C148</f>
        <v>Izglītība, prasmes un mūžizglītība</v>
      </c>
      <c r="E148" s="83" t="str">
        <f>Pasākumi_kārtas!E148</f>
        <v>4.2.3.</v>
      </c>
      <c r="F148" s="84" t="str">
        <f>Pasākumi_kārtas!F148</f>
        <v>“Sekmēt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v>
      </c>
      <c r="G148" s="39" t="str">
        <f>Pasākumi_kārtas!J148</f>
        <v>4.2.3.4.</v>
      </c>
      <c r="H148" s="103" t="str">
        <f>Pasākumi_kārtas!K148</f>
        <v>Sekmēt NEET jauniešu integrēšanos izglītībā un nodarbinātībā</v>
      </c>
      <c r="I148" s="39" t="str">
        <f>Pasākumi_kārtas!M148</f>
        <v>_</v>
      </c>
      <c r="J148" s="39" t="str">
        <f>Pasākumi_kārtas!N148</f>
        <v>ESF</v>
      </c>
      <c r="K148" s="104">
        <f>Pasākumi_kārtas!P148</f>
        <v>5546250</v>
      </c>
      <c r="L148" s="274">
        <v>136</v>
      </c>
      <c r="M148" s="104">
        <f t="shared" si="46"/>
        <v>5546250</v>
      </c>
      <c r="N148" s="274"/>
      <c r="O148" s="104"/>
      <c r="P148" s="39"/>
      <c r="Q148" s="104"/>
      <c r="R148" s="39"/>
      <c r="S148" s="104"/>
      <c r="T148" s="39"/>
      <c r="U148" s="104"/>
      <c r="V148" s="39"/>
      <c r="W148" s="104"/>
      <c r="X148" s="3" t="b">
        <f t="shared" si="38"/>
        <v>1</v>
      </c>
      <c r="Y148" s="39">
        <v>1</v>
      </c>
      <c r="Z148" s="106">
        <f t="shared" si="43"/>
        <v>5546250</v>
      </c>
      <c r="AA148" s="39"/>
      <c r="AB148" s="106"/>
      <c r="AC148" s="39"/>
      <c r="AD148" s="106"/>
      <c r="AE148" s="39"/>
      <c r="AF148" s="106"/>
      <c r="AG148" s="3" t="b">
        <f t="shared" si="39"/>
        <v>1</v>
      </c>
      <c r="AH148" s="39">
        <v>33</v>
      </c>
      <c r="AI148" s="106">
        <f t="shared" si="44"/>
        <v>5546250</v>
      </c>
      <c r="AJ148" s="39"/>
      <c r="AK148" s="106"/>
      <c r="AL148" s="3" t="b">
        <f t="shared" si="45"/>
        <v>1</v>
      </c>
      <c r="AM148" s="39">
        <v>9</v>
      </c>
      <c r="AN148" s="106">
        <f>K148-AP148</f>
        <v>5268937</v>
      </c>
      <c r="AO148" s="39">
        <v>1</v>
      </c>
      <c r="AP148" s="106">
        <v>277313</v>
      </c>
      <c r="AQ148" s="3" t="b">
        <f t="shared" si="40"/>
        <v>1</v>
      </c>
      <c r="AR148" s="39">
        <v>2</v>
      </c>
      <c r="AS148" s="106">
        <f t="shared" si="41"/>
        <v>5546250</v>
      </c>
      <c r="AT148" s="106"/>
      <c r="AU148" s="106"/>
      <c r="AV148" s="3" t="b">
        <f t="shared" si="42"/>
        <v>1</v>
      </c>
    </row>
    <row r="149" spans="1:48">
      <c r="A149" s="83" t="str">
        <f>Pasākumi_kārtas!V149</f>
        <v>EM</v>
      </c>
      <c r="B149" s="83">
        <f>Pasākumi_kārtas!A149</f>
        <v>4</v>
      </c>
      <c r="C149" s="83" t="str">
        <f>Pasākumi_kārtas!B149</f>
        <v>4.2.</v>
      </c>
      <c r="D149" s="84" t="str">
        <f>Pasākumi_kārtas!C149</f>
        <v>Izglītība, prasmes un mūžizglītība</v>
      </c>
      <c r="E149" s="83" t="str">
        <f>Pasākumi_kārtas!E149</f>
        <v>4.2.4.</v>
      </c>
      <c r="F149" s="84" t="str">
        <f>Pasākumi_kārtas!F149</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49" s="39" t="str">
        <f>Pasākumi_kārtas!J149</f>
        <v>4.2.4.1.</v>
      </c>
      <c r="H149" s="103" t="str">
        <f>Pasākumi_kārtas!K149</f>
        <v>Atbalsts nozaru vajadzībās balstītai pieaugušo izglītībai</v>
      </c>
      <c r="I149" s="39">
        <f>Pasākumi_kārtas!M149</f>
        <v>1</v>
      </c>
      <c r="J149" s="39" t="str">
        <f>Pasākumi_kārtas!N149</f>
        <v>ESF</v>
      </c>
      <c r="K149" s="104">
        <f>Pasākumi_kārtas!P149</f>
        <v>10363449</v>
      </c>
      <c r="L149" s="274">
        <v>151</v>
      </c>
      <c r="M149" s="104">
        <f t="shared" si="46"/>
        <v>10363449</v>
      </c>
      <c r="N149" s="39"/>
      <c r="O149" s="104"/>
      <c r="P149" s="39"/>
      <c r="Q149" s="104"/>
      <c r="R149" s="39"/>
      <c r="S149" s="104"/>
      <c r="T149" s="39"/>
      <c r="U149" s="104"/>
      <c r="V149" s="39"/>
      <c r="W149" s="104"/>
      <c r="X149" s="3" t="b">
        <f t="shared" si="38"/>
        <v>1</v>
      </c>
      <c r="Y149" s="39">
        <v>1</v>
      </c>
      <c r="Z149" s="106">
        <f t="shared" si="43"/>
        <v>10363449</v>
      </c>
      <c r="AA149" s="39"/>
      <c r="AB149" s="106"/>
      <c r="AC149" s="39"/>
      <c r="AD149" s="106"/>
      <c r="AE149" s="39"/>
      <c r="AF149" s="106"/>
      <c r="AG149" s="3" t="b">
        <f t="shared" si="39"/>
        <v>1</v>
      </c>
      <c r="AH149" s="39">
        <v>33</v>
      </c>
      <c r="AI149" s="106">
        <f t="shared" si="44"/>
        <v>10363449</v>
      </c>
      <c r="AJ149" s="39"/>
      <c r="AK149" s="106"/>
      <c r="AL149" s="3" t="b">
        <f t="shared" si="45"/>
        <v>1</v>
      </c>
      <c r="AM149" s="39">
        <v>10</v>
      </c>
      <c r="AN149" s="106">
        <v>9327104</v>
      </c>
      <c r="AO149" s="39">
        <v>1</v>
      </c>
      <c r="AP149" s="106">
        <v>1036345</v>
      </c>
      <c r="AQ149" s="3" t="b">
        <f t="shared" si="40"/>
        <v>1</v>
      </c>
      <c r="AR149" s="39">
        <v>2</v>
      </c>
      <c r="AS149" s="106">
        <f t="shared" si="41"/>
        <v>10363449</v>
      </c>
      <c r="AT149" s="106"/>
      <c r="AU149" s="106"/>
      <c r="AV149" s="3" t="b">
        <f t="shared" si="42"/>
        <v>1</v>
      </c>
    </row>
    <row r="150" spans="1:48">
      <c r="A150" s="83" t="str">
        <f>Pasākumi_kārtas!V150</f>
        <v>IZM</v>
      </c>
      <c r="B150" s="83">
        <f>Pasākumi_kārtas!A150</f>
        <v>4</v>
      </c>
      <c r="C150" s="83" t="str">
        <f>Pasākumi_kārtas!B150</f>
        <v>4.2.</v>
      </c>
      <c r="D150" s="84" t="str">
        <f>Pasākumi_kārtas!C150</f>
        <v>Izglītība, prasmes un mūžizglītība</v>
      </c>
      <c r="E150" s="83" t="str">
        <f>Pasākumi_kārtas!E150</f>
        <v>4.2.4.</v>
      </c>
      <c r="F150" s="84" t="str">
        <f>Pasākumi_kārtas!F150</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0" s="39" t="str">
        <f>Pasākumi_kārtas!J150</f>
        <v>4.2.4.1.</v>
      </c>
      <c r="H150" s="103" t="str">
        <f>Pasākumi_kārtas!K150</f>
        <v>Atbalsts nozaru vajadzībās balstītai pieaugušo izglītībai</v>
      </c>
      <c r="I150" s="39">
        <f>Pasākumi_kārtas!M150</f>
        <v>2</v>
      </c>
      <c r="J150" s="39" t="str">
        <f>Pasākumi_kārtas!N150</f>
        <v>ESF</v>
      </c>
      <c r="K150" s="104">
        <f>Pasākumi_kārtas!P150</f>
        <v>4898317</v>
      </c>
      <c r="L150" s="274">
        <v>151</v>
      </c>
      <c r="M150" s="104">
        <f t="shared" si="46"/>
        <v>4898317</v>
      </c>
      <c r="N150" s="39"/>
      <c r="O150" s="104"/>
      <c r="P150" s="39"/>
      <c r="Q150" s="104"/>
      <c r="R150" s="39"/>
      <c r="S150" s="104"/>
      <c r="T150" s="39"/>
      <c r="U150" s="104"/>
      <c r="V150" s="39"/>
      <c r="W150" s="104"/>
      <c r="X150" s="3" t="b">
        <f t="shared" si="38"/>
        <v>1</v>
      </c>
      <c r="Y150" s="39">
        <v>1</v>
      </c>
      <c r="Z150" s="106">
        <f t="shared" si="43"/>
        <v>4898317</v>
      </c>
      <c r="AA150" s="39"/>
      <c r="AB150" s="106"/>
      <c r="AC150" s="39"/>
      <c r="AD150" s="106"/>
      <c r="AE150" s="39"/>
      <c r="AF150" s="106"/>
      <c r="AG150" s="3" t="b">
        <f t="shared" si="39"/>
        <v>1</v>
      </c>
      <c r="AH150" s="39">
        <v>33</v>
      </c>
      <c r="AI150" s="106">
        <f t="shared" si="44"/>
        <v>4898317</v>
      </c>
      <c r="AJ150" s="39"/>
      <c r="AK150" s="106"/>
      <c r="AL150" s="3" t="b">
        <f t="shared" si="45"/>
        <v>1</v>
      </c>
      <c r="AM150" s="39">
        <v>10</v>
      </c>
      <c r="AN150" s="106">
        <v>4408485</v>
      </c>
      <c r="AO150" s="39">
        <v>1</v>
      </c>
      <c r="AP150" s="106">
        <v>489832</v>
      </c>
      <c r="AQ150" s="3" t="b">
        <f t="shared" si="40"/>
        <v>1</v>
      </c>
      <c r="AR150" s="39">
        <v>2</v>
      </c>
      <c r="AS150" s="106">
        <f t="shared" si="41"/>
        <v>4898317</v>
      </c>
      <c r="AT150" s="106"/>
      <c r="AU150" s="106"/>
      <c r="AV150" s="3" t="b">
        <f t="shared" si="42"/>
        <v>1</v>
      </c>
    </row>
    <row r="151" spans="1:48">
      <c r="A151" s="83" t="str">
        <f>Pasākumi_kārtas!V151</f>
        <v>IZM</v>
      </c>
      <c r="B151" s="83">
        <f>Pasākumi_kārtas!A151</f>
        <v>4</v>
      </c>
      <c r="C151" s="83" t="str">
        <f>Pasākumi_kārtas!B151</f>
        <v>4.2.</v>
      </c>
      <c r="D151" s="84" t="str">
        <f>Pasākumi_kārtas!C151</f>
        <v>Izglītība, prasmes un mūžizglītība</v>
      </c>
      <c r="E151" s="83" t="str">
        <f>Pasākumi_kārtas!E151</f>
        <v>4.2.4.</v>
      </c>
      <c r="F151" s="84" t="str">
        <f>Pasākumi_kārtas!F151</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1" s="39" t="str">
        <f>Pasākumi_kārtas!J151</f>
        <v>4.2.4.2.</v>
      </c>
      <c r="H151" s="103" t="str">
        <f>Pasākumi_kārtas!K151</f>
        <v>Atbalsts pieaugušo individuālajās vajadzībās balstītai pieaugušo izglītībai</v>
      </c>
      <c r="I151" s="39" t="str">
        <f>Pasākumi_kārtas!M151</f>
        <v>_</v>
      </c>
      <c r="J151" s="39" t="str">
        <f>Pasākumi_kārtas!N151</f>
        <v>ESF</v>
      </c>
      <c r="K151" s="104">
        <f>Pasākumi_kārtas!P151</f>
        <v>24786633</v>
      </c>
      <c r="L151" s="274">
        <v>151</v>
      </c>
      <c r="M151" s="104">
        <f t="shared" si="46"/>
        <v>24786633</v>
      </c>
      <c r="N151" s="39"/>
      <c r="O151" s="104"/>
      <c r="P151" s="39"/>
      <c r="Q151" s="104"/>
      <c r="R151" s="39"/>
      <c r="S151" s="104"/>
      <c r="T151" s="39"/>
      <c r="U151" s="104"/>
      <c r="V151" s="39"/>
      <c r="W151" s="104"/>
      <c r="X151" s="3" t="b">
        <f t="shared" si="38"/>
        <v>1</v>
      </c>
      <c r="Y151" s="39">
        <v>1</v>
      </c>
      <c r="Z151" s="106">
        <f t="shared" si="43"/>
        <v>24786633</v>
      </c>
      <c r="AA151" s="39"/>
      <c r="AB151" s="106"/>
      <c r="AC151" s="39"/>
      <c r="AD151" s="106"/>
      <c r="AE151" s="39"/>
      <c r="AF151" s="106"/>
      <c r="AG151" s="3" t="b">
        <f t="shared" si="39"/>
        <v>1</v>
      </c>
      <c r="AH151" s="39">
        <v>33</v>
      </c>
      <c r="AI151" s="106">
        <f t="shared" si="44"/>
        <v>24786633</v>
      </c>
      <c r="AJ151" s="39"/>
      <c r="AK151" s="106"/>
      <c r="AL151" s="3" t="b">
        <f t="shared" si="45"/>
        <v>1</v>
      </c>
      <c r="AM151" s="39">
        <v>10</v>
      </c>
      <c r="AN151" s="106">
        <v>22307969</v>
      </c>
      <c r="AO151" s="39">
        <v>1</v>
      </c>
      <c r="AP151" s="106">
        <v>2478664</v>
      </c>
      <c r="AQ151" s="3" t="b">
        <f t="shared" si="40"/>
        <v>1</v>
      </c>
      <c r="AR151" s="39">
        <v>2</v>
      </c>
      <c r="AS151" s="106">
        <f t="shared" si="41"/>
        <v>24786633</v>
      </c>
      <c r="AT151" s="106"/>
      <c r="AU151" s="106"/>
      <c r="AV151" s="3" t="b">
        <f t="shared" si="42"/>
        <v>1</v>
      </c>
    </row>
    <row r="152" spans="1:48">
      <c r="A152" s="83" t="str">
        <f>Pasākumi_kārtas!V152</f>
        <v>VARAM</v>
      </c>
      <c r="B152" s="83">
        <f>Pasākumi_kārtas!A152</f>
        <v>4</v>
      </c>
      <c r="C152" s="83" t="str">
        <f>Pasākumi_kārtas!B152</f>
        <v>4.2.</v>
      </c>
      <c r="D152" s="84" t="str">
        <f>Pasākumi_kārtas!C152</f>
        <v>Izglītība, prasmes un mūžizglītība</v>
      </c>
      <c r="E152" s="83" t="str">
        <f>Pasākumi_kārtas!E152</f>
        <v>4.2.4.</v>
      </c>
      <c r="F152" s="84" t="str">
        <f>Pasākumi_kārtas!F152</f>
        <v>“Veicināt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v>
      </c>
      <c r="G152" s="39" t="str">
        <f>Pasākumi_kārtas!J152</f>
        <v>4.2.4.3.</v>
      </c>
      <c r="H152" s="103" t="str">
        <f>Pasākumi_kārtas!K152</f>
        <v>Digitālo prasmju pilnveide</v>
      </c>
      <c r="I152" s="39" t="str">
        <f>Pasākumi_kārtas!M152</f>
        <v>_</v>
      </c>
      <c r="J152" s="39" t="str">
        <f>Pasākumi_kārtas!N152</f>
        <v>ESF</v>
      </c>
      <c r="K152" s="104">
        <f>Pasākumi_kārtas!P152</f>
        <v>3685037</v>
      </c>
      <c r="L152" s="274">
        <v>145</v>
      </c>
      <c r="M152" s="104">
        <f t="shared" si="46"/>
        <v>3685037</v>
      </c>
      <c r="N152" s="39"/>
      <c r="O152" s="104"/>
      <c r="P152" s="39"/>
      <c r="Q152" s="104"/>
      <c r="R152" s="39"/>
      <c r="S152" s="104"/>
      <c r="T152" s="39"/>
      <c r="U152" s="104"/>
      <c r="V152" s="39"/>
      <c r="W152" s="104"/>
      <c r="X152" s="3" t="b">
        <f t="shared" si="38"/>
        <v>1</v>
      </c>
      <c r="Y152" s="39">
        <v>1</v>
      </c>
      <c r="Z152" s="106">
        <f t="shared" si="43"/>
        <v>3685037</v>
      </c>
      <c r="AA152" s="39"/>
      <c r="AB152" s="106"/>
      <c r="AC152" s="39"/>
      <c r="AD152" s="106"/>
      <c r="AE152" s="39"/>
      <c r="AF152" s="106"/>
      <c r="AG152" s="3" t="b">
        <f t="shared" si="39"/>
        <v>1</v>
      </c>
      <c r="AH152" s="39">
        <v>33</v>
      </c>
      <c r="AI152" s="106">
        <f t="shared" si="44"/>
        <v>3685037</v>
      </c>
      <c r="AJ152" s="39"/>
      <c r="AK152" s="106"/>
      <c r="AL152" s="3" t="b">
        <f t="shared" si="45"/>
        <v>1</v>
      </c>
      <c r="AM152" s="39">
        <v>2</v>
      </c>
      <c r="AN152" s="106">
        <f t="shared" ref="AN152:AN164" si="47">K152</f>
        <v>3685037</v>
      </c>
      <c r="AO152" s="39"/>
      <c r="AP152" s="106"/>
      <c r="AQ152" s="3" t="b">
        <f t="shared" si="40"/>
        <v>1</v>
      </c>
      <c r="AR152" s="39">
        <v>2</v>
      </c>
      <c r="AS152" s="106">
        <f t="shared" si="41"/>
        <v>3685037</v>
      </c>
      <c r="AT152" s="106"/>
      <c r="AU152" s="106"/>
      <c r="AV152" s="3" t="b">
        <f t="shared" si="42"/>
        <v>1</v>
      </c>
    </row>
    <row r="153" spans="1:48">
      <c r="A153" s="83" t="str">
        <f>Pasākumi_kārtas!V153</f>
        <v>LM</v>
      </c>
      <c r="B153" s="83">
        <f>Pasākumi_kārtas!A153</f>
        <v>4</v>
      </c>
      <c r="C153" s="83" t="str">
        <f>Pasākumi_kārtas!B153</f>
        <v>4.3.</v>
      </c>
      <c r="D153" s="84" t="str">
        <f>Pasākumi_kārtas!C153</f>
        <v>Nodarbinātība un sociālā iekļaušana</v>
      </c>
      <c r="E153" s="83" t="str">
        <f>Pasākumi_kārtas!E153</f>
        <v>4.3.1.</v>
      </c>
      <c r="F153" s="84" t="str">
        <f>Pasākumi_kārtas!F153</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3" s="39" t="str">
        <f>Pasākumi_kārtas!J153</f>
        <v>4.3.1.2.</v>
      </c>
      <c r="H153" s="103" t="str">
        <f>Pasākumi_kārtas!K153</f>
        <v xml:space="preserve">Pakalpojumu kvalitātes un pieejamības uzlabošana, tuvinot valsts sociālās aprūpes centru filiāles kopienā sniegtajiem (ģimeniskai videi pietuvinātiem) pakalpojumiem
</v>
      </c>
      <c r="I153" s="39" t="str">
        <f>Pasākumi_kārtas!M153</f>
        <v>_</v>
      </c>
      <c r="J153" s="39" t="str">
        <f>Pasākumi_kārtas!N153</f>
        <v>ERAF</v>
      </c>
      <c r="K153" s="104">
        <f>Pasākumi_kārtas!P153</f>
        <v>22792352</v>
      </c>
      <c r="L153" s="274">
        <v>127</v>
      </c>
      <c r="M153" s="104">
        <f t="shared" si="46"/>
        <v>22792352</v>
      </c>
      <c r="N153" s="39"/>
      <c r="O153" s="104"/>
      <c r="P153" s="39"/>
      <c r="Q153" s="104"/>
      <c r="R153" s="39"/>
      <c r="S153" s="104"/>
      <c r="T153" s="39"/>
      <c r="U153" s="104"/>
      <c r="V153" s="39"/>
      <c r="W153" s="104"/>
      <c r="X153" s="3" t="b">
        <f t="shared" si="38"/>
        <v>1</v>
      </c>
      <c r="Y153" s="39">
        <v>1</v>
      </c>
      <c r="Z153" s="106">
        <f t="shared" si="43"/>
        <v>22792352</v>
      </c>
      <c r="AA153" s="39"/>
      <c r="AB153" s="106"/>
      <c r="AC153" s="39"/>
      <c r="AD153" s="106"/>
      <c r="AE153" s="39"/>
      <c r="AF153" s="106"/>
      <c r="AG153" s="3" t="b">
        <f t="shared" si="39"/>
        <v>1</v>
      </c>
      <c r="AH153" s="39">
        <v>33</v>
      </c>
      <c r="AI153" s="106">
        <f t="shared" si="44"/>
        <v>22792352</v>
      </c>
      <c r="AJ153" s="39"/>
      <c r="AK153" s="106"/>
      <c r="AL153" s="3" t="b">
        <f t="shared" si="45"/>
        <v>1</v>
      </c>
      <c r="AM153" s="39">
        <v>9</v>
      </c>
      <c r="AN153" s="106">
        <f t="shared" si="47"/>
        <v>22792352</v>
      </c>
      <c r="AO153" s="39"/>
      <c r="AP153" s="106"/>
      <c r="AQ153" s="3" t="b">
        <f t="shared" si="40"/>
        <v>1</v>
      </c>
      <c r="AR153" s="39">
        <v>3</v>
      </c>
      <c r="AS153" s="106">
        <f t="shared" si="41"/>
        <v>22792352</v>
      </c>
      <c r="AT153" s="106"/>
      <c r="AU153" s="106"/>
      <c r="AV153" s="3" t="b">
        <f t="shared" si="42"/>
        <v>1</v>
      </c>
    </row>
    <row r="154" spans="1:48">
      <c r="A154" s="83" t="str">
        <f>Pasākumi_kārtas!V154</f>
        <v>EM</v>
      </c>
      <c r="B154" s="83">
        <f>Pasākumi_kārtas!A154</f>
        <v>4</v>
      </c>
      <c r="C154" s="83" t="str">
        <f>Pasākumi_kārtas!B154</f>
        <v>4.3.</v>
      </c>
      <c r="D154" s="84" t="str">
        <f>Pasākumi_kārtas!C154</f>
        <v>Nodarbinātība un sociālā iekļaušana</v>
      </c>
      <c r="E154" s="83" t="str">
        <f>Pasākumi_kārtas!E154</f>
        <v>4.3.1.</v>
      </c>
      <c r="F154" s="84" t="str">
        <f>Pasākumi_kārtas!F154</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4" s="39" t="str">
        <f>Pasākumi_kārtas!J154</f>
        <v>4.3.1.3.</v>
      </c>
      <c r="H154" s="103" t="str">
        <f>Pasākumi_kārtas!K154</f>
        <v>Sociālo mājokļu atjaunošana vai jaunu sociālo mājokļu būvniecība</v>
      </c>
      <c r="I154" s="39">
        <f>Pasākumi_kārtas!M154</f>
        <v>1</v>
      </c>
      <c r="J154" s="39" t="str">
        <f>Pasākumi_kārtas!N154</f>
        <v>ERAF</v>
      </c>
      <c r="K154" s="104">
        <f>Pasākumi_kārtas!P154</f>
        <v>39092603</v>
      </c>
      <c r="L154" s="274">
        <v>126</v>
      </c>
      <c r="M154" s="104">
        <f t="shared" si="46"/>
        <v>39092603</v>
      </c>
      <c r="N154" s="39"/>
      <c r="O154" s="104"/>
      <c r="P154" s="39"/>
      <c r="Q154" s="104"/>
      <c r="R154" s="39"/>
      <c r="S154" s="104"/>
      <c r="T154" s="39"/>
      <c r="U154" s="104"/>
      <c r="V154" s="39"/>
      <c r="W154" s="104"/>
      <c r="X154" s="3" t="b">
        <f t="shared" si="38"/>
        <v>1</v>
      </c>
      <c r="Y154" s="39">
        <v>1</v>
      </c>
      <c r="Z154" s="106">
        <f t="shared" si="43"/>
        <v>39092603</v>
      </c>
      <c r="AA154" s="39"/>
      <c r="AB154" s="106"/>
      <c r="AC154" s="39"/>
      <c r="AD154" s="106"/>
      <c r="AE154" s="39"/>
      <c r="AF154" s="106"/>
      <c r="AG154" s="3" t="b">
        <f t="shared" si="39"/>
        <v>1</v>
      </c>
      <c r="AH154" s="39">
        <v>33</v>
      </c>
      <c r="AI154" s="106">
        <f t="shared" si="44"/>
        <v>39092603</v>
      </c>
      <c r="AJ154" s="39"/>
      <c r="AK154" s="106"/>
      <c r="AL154" s="3" t="b">
        <f t="shared" si="45"/>
        <v>1</v>
      </c>
      <c r="AM154" s="39">
        <v>9</v>
      </c>
      <c r="AN154" s="106">
        <f t="shared" si="47"/>
        <v>39092603</v>
      </c>
      <c r="AO154" s="39"/>
      <c r="AP154" s="106"/>
      <c r="AQ154" s="3" t="b">
        <f t="shared" si="40"/>
        <v>1</v>
      </c>
      <c r="AR154" s="39">
        <v>3</v>
      </c>
      <c r="AS154" s="106">
        <f t="shared" si="41"/>
        <v>39092603</v>
      </c>
      <c r="AT154" s="106"/>
      <c r="AU154" s="106"/>
      <c r="AV154" s="3" t="b">
        <f t="shared" si="42"/>
        <v>1</v>
      </c>
    </row>
    <row r="155" spans="1:48">
      <c r="A155" s="83" t="str">
        <f>Pasākumi_kārtas!V155</f>
        <v>EM</v>
      </c>
      <c r="B155" s="83">
        <f>Pasākumi_kārtas!A155</f>
        <v>4</v>
      </c>
      <c r="C155" s="83" t="str">
        <f>Pasākumi_kārtas!B155</f>
        <v>4.3.</v>
      </c>
      <c r="D155" s="84" t="str">
        <f>Pasākumi_kārtas!C155</f>
        <v>Nodarbinātība un sociālā iekļaušana</v>
      </c>
      <c r="E155" s="83" t="str">
        <f>Pasākumi_kārtas!E155</f>
        <v>4.3.1.</v>
      </c>
      <c r="F155" s="84" t="str">
        <f>Pasākumi_kārtas!F155</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5" s="39" t="str">
        <f>Pasākumi_kārtas!J155</f>
        <v>4.3.1.3.</v>
      </c>
      <c r="H155" s="103" t="str">
        <f>Pasākumi_kārtas!K155</f>
        <v>Sociālo mājokļu atjaunošana vai jaunu sociālo mājokļu būvniecība</v>
      </c>
      <c r="I155" s="39">
        <f>Pasākumi_kārtas!M155</f>
        <v>2</v>
      </c>
      <c r="J155" s="39" t="str">
        <f>Pasākumi_kārtas!N155</f>
        <v>ERAF</v>
      </c>
      <c r="K155" s="104">
        <f>Pasākumi_kārtas!P155</f>
        <v>31159897</v>
      </c>
      <c r="L155" s="274">
        <v>126</v>
      </c>
      <c r="M155" s="104">
        <f t="shared" si="46"/>
        <v>31159897</v>
      </c>
      <c r="N155" s="39"/>
      <c r="O155" s="104"/>
      <c r="P155" s="39"/>
      <c r="Q155" s="104"/>
      <c r="R155" s="39"/>
      <c r="S155" s="104"/>
      <c r="T155" s="39"/>
      <c r="U155" s="104"/>
      <c r="V155" s="39"/>
      <c r="W155" s="104"/>
      <c r="X155" s="3" t="b">
        <f t="shared" si="38"/>
        <v>1</v>
      </c>
      <c r="Y155" s="39">
        <v>1</v>
      </c>
      <c r="Z155" s="106">
        <f t="shared" si="43"/>
        <v>31159897</v>
      </c>
      <c r="AA155" s="39"/>
      <c r="AB155" s="106"/>
      <c r="AC155" s="39"/>
      <c r="AD155" s="106"/>
      <c r="AE155" s="39"/>
      <c r="AF155" s="106"/>
      <c r="AG155" s="3" t="b">
        <f t="shared" si="39"/>
        <v>1</v>
      </c>
      <c r="AH155" s="39">
        <v>33</v>
      </c>
      <c r="AI155" s="106">
        <f t="shared" si="44"/>
        <v>31159897</v>
      </c>
      <c r="AJ155" s="39"/>
      <c r="AK155" s="106"/>
      <c r="AL155" s="3" t="b">
        <f t="shared" si="45"/>
        <v>1</v>
      </c>
      <c r="AM155" s="39">
        <v>9</v>
      </c>
      <c r="AN155" s="106">
        <f t="shared" si="47"/>
        <v>31159897</v>
      </c>
      <c r="AO155" s="39"/>
      <c r="AP155" s="106"/>
      <c r="AQ155" s="3" t="b">
        <f t="shared" si="40"/>
        <v>1</v>
      </c>
      <c r="AR155" s="39">
        <v>3</v>
      </c>
      <c r="AS155" s="106">
        <f t="shared" si="41"/>
        <v>31159897</v>
      </c>
      <c r="AT155" s="106"/>
      <c r="AU155" s="106"/>
      <c r="AV155" s="3" t="b">
        <f t="shared" si="42"/>
        <v>1</v>
      </c>
    </row>
    <row r="156" spans="1:48">
      <c r="A156" s="83" t="str">
        <f>Pasākumi_kārtas!V156</f>
        <v>LM</v>
      </c>
      <c r="B156" s="83">
        <f>Pasākumi_kārtas!A156</f>
        <v>4</v>
      </c>
      <c r="C156" s="83" t="str">
        <f>Pasākumi_kārtas!B156</f>
        <v>4.3.</v>
      </c>
      <c r="D156" s="84" t="str">
        <f>Pasākumi_kārtas!C156</f>
        <v>Nodarbinātība un sociālā iekļaušana</v>
      </c>
      <c r="E156" s="83" t="str">
        <f>Pasākumi_kārtas!E156</f>
        <v>4.3.1.</v>
      </c>
      <c r="F156" s="84" t="str">
        <f>Pasākumi_kārtas!F156</f>
        <v>“Veicināt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v>
      </c>
      <c r="G156" s="39" t="str">
        <f>Pasākumi_kārtas!J156</f>
        <v>4.3.1.5.</v>
      </c>
      <c r="H156" s="103" t="str">
        <f>Pasākumi_kārtas!K156</f>
        <v>Sabiedrībā balstītu sociālo pakalpojumu infrastruktūras izveide un attīstība</v>
      </c>
      <c r="I156" s="39" t="str">
        <f>Pasākumi_kārtas!M156</f>
        <v>_</v>
      </c>
      <c r="J156" s="39" t="str">
        <f>Pasākumi_kārtas!N156</f>
        <v>ERAF</v>
      </c>
      <c r="K156" s="104">
        <f>Pasākumi_kārtas!P156</f>
        <v>9388161</v>
      </c>
      <c r="L156" s="274">
        <v>127</v>
      </c>
      <c r="M156" s="104">
        <f t="shared" si="46"/>
        <v>9388161</v>
      </c>
      <c r="N156" s="274"/>
      <c r="O156" s="104"/>
      <c r="P156" s="39"/>
      <c r="Q156" s="104"/>
      <c r="R156" s="39"/>
      <c r="S156" s="104"/>
      <c r="T156" s="39"/>
      <c r="U156" s="104"/>
      <c r="V156" s="39"/>
      <c r="W156" s="104"/>
      <c r="X156" s="3" t="b">
        <f t="shared" si="38"/>
        <v>1</v>
      </c>
      <c r="Y156" s="39">
        <v>1</v>
      </c>
      <c r="Z156" s="106">
        <f t="shared" ref="Z156:Z187" si="48">K156</f>
        <v>9388161</v>
      </c>
      <c r="AA156" s="39"/>
      <c r="AB156" s="106"/>
      <c r="AC156" s="39"/>
      <c r="AD156" s="106"/>
      <c r="AE156" s="39"/>
      <c r="AF156" s="106"/>
      <c r="AG156" s="3" t="b">
        <f t="shared" si="39"/>
        <v>1</v>
      </c>
      <c r="AH156" s="39">
        <v>33</v>
      </c>
      <c r="AI156" s="106">
        <f t="shared" si="44"/>
        <v>9388161</v>
      </c>
      <c r="AJ156" s="39"/>
      <c r="AK156" s="106"/>
      <c r="AL156" s="3" t="b">
        <f t="shared" si="45"/>
        <v>1</v>
      </c>
      <c r="AM156" s="39">
        <v>9</v>
      </c>
      <c r="AN156" s="106">
        <f t="shared" si="47"/>
        <v>9388161</v>
      </c>
      <c r="AO156" s="39"/>
      <c r="AP156" s="106"/>
      <c r="AQ156" s="3" t="b">
        <f t="shared" si="40"/>
        <v>1</v>
      </c>
      <c r="AR156" s="39">
        <v>3</v>
      </c>
      <c r="AS156" s="106">
        <f t="shared" si="41"/>
        <v>9388161</v>
      </c>
      <c r="AT156" s="106"/>
      <c r="AU156" s="106"/>
      <c r="AV156" s="3" t="b">
        <f t="shared" si="42"/>
        <v>1</v>
      </c>
    </row>
    <row r="157" spans="1:48">
      <c r="A157" s="83" t="str">
        <f>Pasākumi_kārtas!V157</f>
        <v>KM</v>
      </c>
      <c r="B157" s="83">
        <f>Pasākumi_kārtas!A157</f>
        <v>4</v>
      </c>
      <c r="C157" s="83" t="str">
        <f>Pasākumi_kārtas!B157</f>
        <v>4.3.</v>
      </c>
      <c r="D157" s="84" t="str">
        <f>Pasākumi_kārtas!C157</f>
        <v>Nodarbinātība un sociālā iekļaušana</v>
      </c>
      <c r="E157" s="83" t="str">
        <f>Pasākumi_kārtas!E157</f>
        <v>4.3.2.</v>
      </c>
      <c r="F157" s="84" t="str">
        <f>Pasākumi_kārtas!F157</f>
        <v xml:space="preserve">"Kultūras un tūrisma lomas palielināšana ekonomiskajā attīstībā, sociālajā iekļaušanā un sociālajās inovācijās" </v>
      </c>
      <c r="G157" s="39" t="str">
        <f>Pasākumi_kārtas!J157</f>
        <v>4.3.2.0.</v>
      </c>
      <c r="H157" s="103" t="str">
        <f>Pasākumi_kārtas!K157</f>
        <v>_</v>
      </c>
      <c r="I157" s="39" t="str">
        <f>Pasākumi_kārtas!M157</f>
        <v>_</v>
      </c>
      <c r="J157" s="39" t="str">
        <f>Pasākumi_kārtas!N157</f>
        <v>ERAF</v>
      </c>
      <c r="K157" s="104">
        <f>Pasākumi_kārtas!P157</f>
        <v>17141132</v>
      </c>
      <c r="L157" s="274">
        <v>166</v>
      </c>
      <c r="M157" s="104">
        <f t="shared" si="46"/>
        <v>17141132</v>
      </c>
      <c r="N157" s="39"/>
      <c r="O157" s="104"/>
      <c r="P157" s="39"/>
      <c r="Q157" s="104"/>
      <c r="R157" s="39"/>
      <c r="S157" s="104"/>
      <c r="T157" s="39"/>
      <c r="U157" s="104"/>
      <c r="V157" s="39"/>
      <c r="W157" s="104"/>
      <c r="X157" s="3" t="b">
        <f t="shared" si="38"/>
        <v>1</v>
      </c>
      <c r="Y157" s="39">
        <v>1</v>
      </c>
      <c r="Z157" s="106">
        <f t="shared" si="48"/>
        <v>17141132</v>
      </c>
      <c r="AA157" s="39"/>
      <c r="AB157" s="106"/>
      <c r="AC157" s="39"/>
      <c r="AD157" s="106"/>
      <c r="AE157" s="39"/>
      <c r="AF157" s="106"/>
      <c r="AG157" s="3" t="b">
        <f t="shared" si="39"/>
        <v>1</v>
      </c>
      <c r="AH157" s="39">
        <v>33</v>
      </c>
      <c r="AI157" s="106">
        <f t="shared" si="44"/>
        <v>17141132</v>
      </c>
      <c r="AJ157" s="39"/>
      <c r="AK157" s="106"/>
      <c r="AL157" s="3" t="b">
        <f t="shared" si="45"/>
        <v>1</v>
      </c>
      <c r="AM157" s="39">
        <v>9</v>
      </c>
      <c r="AN157" s="106">
        <f t="shared" si="47"/>
        <v>17141132</v>
      </c>
      <c r="AO157" s="39"/>
      <c r="AP157" s="106"/>
      <c r="AQ157" s="3" t="b">
        <f t="shared" si="40"/>
        <v>1</v>
      </c>
      <c r="AR157" s="39">
        <v>3</v>
      </c>
      <c r="AS157" s="106">
        <f t="shared" si="41"/>
        <v>17141132</v>
      </c>
      <c r="AT157" s="106"/>
      <c r="AU157" s="106"/>
      <c r="AV157" s="3" t="b">
        <f t="shared" si="42"/>
        <v>1</v>
      </c>
    </row>
    <row r="158" spans="1:48">
      <c r="A158" s="83" t="str">
        <f>Pasākumi_kārtas!V158</f>
        <v>LM</v>
      </c>
      <c r="B158" s="83">
        <f>Pasākumi_kārtas!A158</f>
        <v>4</v>
      </c>
      <c r="C158" s="83" t="str">
        <f>Pasākumi_kārtas!B158</f>
        <v>4.3.</v>
      </c>
      <c r="D158" s="84" t="str">
        <f>Pasākumi_kārtas!C158</f>
        <v>Nodarbinātība un sociālā iekļaušana</v>
      </c>
      <c r="E158" s="83" t="str">
        <f>Pasākumi_kārtas!E158</f>
        <v>4.3.3.</v>
      </c>
      <c r="F158" s="84" t="str">
        <f>Pasākumi_kārtas!F158</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58" s="39" t="str">
        <f>Pasākumi_kārtas!J158</f>
        <v>4.3.3.1.</v>
      </c>
      <c r="H158" s="103" t="str">
        <f>Pasākumi_kārtas!K158</f>
        <v xml:space="preserve"> Bezdarbnieku, darba meklētāju un bezdarba riskam pakļauto personu kvalifikācijas un prasmju paaugstināšana</v>
      </c>
      <c r="I158" s="39" t="str">
        <f>Pasākumi_kārtas!M158</f>
        <v>_</v>
      </c>
      <c r="J158" s="39" t="str">
        <f>Pasākumi_kārtas!N158</f>
        <v>ESF</v>
      </c>
      <c r="K158" s="104">
        <f>Pasākumi_kārtas!P158</f>
        <v>40672500</v>
      </c>
      <c r="L158" s="274">
        <v>134</v>
      </c>
      <c r="M158" s="104">
        <v>34978350</v>
      </c>
      <c r="N158" s="274">
        <v>136</v>
      </c>
      <c r="O158" s="104">
        <v>5694150.0000000009</v>
      </c>
      <c r="P158" s="39"/>
      <c r="Q158" s="104"/>
      <c r="R158" s="39"/>
      <c r="S158" s="104"/>
      <c r="T158" s="39"/>
      <c r="U158" s="104"/>
      <c r="V158" s="39"/>
      <c r="W158" s="104"/>
      <c r="X158" s="3" t="b">
        <f t="shared" si="38"/>
        <v>1</v>
      </c>
      <c r="Y158" s="39">
        <v>1</v>
      </c>
      <c r="Z158" s="106">
        <f t="shared" si="48"/>
        <v>40672500</v>
      </c>
      <c r="AA158" s="39"/>
      <c r="AB158" s="106"/>
      <c r="AC158" s="39"/>
      <c r="AD158" s="106"/>
      <c r="AE158" s="39"/>
      <c r="AF158" s="106"/>
      <c r="AG158" s="3" t="b">
        <f t="shared" si="39"/>
        <v>1</v>
      </c>
      <c r="AH158" s="39">
        <v>33</v>
      </c>
      <c r="AI158" s="106">
        <f t="shared" si="44"/>
        <v>40672500</v>
      </c>
      <c r="AJ158" s="39"/>
      <c r="AK158" s="106"/>
      <c r="AL158" s="3" t="b">
        <f t="shared" si="45"/>
        <v>1</v>
      </c>
      <c r="AM158" s="39">
        <v>10</v>
      </c>
      <c r="AN158" s="106">
        <f t="shared" si="47"/>
        <v>40672500</v>
      </c>
      <c r="AO158" s="39"/>
      <c r="AP158" s="106"/>
      <c r="AQ158" s="3" t="b">
        <f t="shared" si="40"/>
        <v>1</v>
      </c>
      <c r="AR158" s="39">
        <v>2</v>
      </c>
      <c r="AS158" s="106">
        <f t="shared" si="41"/>
        <v>40672500</v>
      </c>
      <c r="AT158" s="106"/>
      <c r="AU158" s="106"/>
      <c r="AV158" s="3" t="b">
        <f t="shared" si="42"/>
        <v>1</v>
      </c>
    </row>
    <row r="159" spans="1:48">
      <c r="A159" s="83" t="str">
        <f>Pasākumi_kārtas!V159</f>
        <v>LM</v>
      </c>
      <c r="B159" s="83">
        <f>Pasākumi_kārtas!A159</f>
        <v>4</v>
      </c>
      <c r="C159" s="83" t="str">
        <f>Pasākumi_kārtas!B159</f>
        <v>4.3.</v>
      </c>
      <c r="D159" s="84" t="str">
        <f>Pasākumi_kārtas!C159</f>
        <v>Nodarbinātība un sociālā iekļaušana</v>
      </c>
      <c r="E159" s="83" t="str">
        <f>Pasākumi_kārtas!E159</f>
        <v>4.3.3.</v>
      </c>
      <c r="F159" s="84" t="str">
        <f>Pasākumi_kārtas!F159</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59" s="39" t="str">
        <f>Pasākumi_kārtas!J159</f>
        <v>4.3.3.2.</v>
      </c>
      <c r="H159" s="103" t="str">
        <f>Pasākumi_kārtas!K159</f>
        <v xml:space="preserve">Nelabvēlīgākā situācijā esošu bezdarbnieku un ekonomiski neaktīvo iedzīvotāju iekļaušanās darba tirgū sekmēšana </v>
      </c>
      <c r="I159" s="39" t="str">
        <f>Pasākumi_kārtas!M159</f>
        <v>_</v>
      </c>
      <c r="J159" s="39" t="str">
        <f>Pasākumi_kārtas!N159</f>
        <v>ESF</v>
      </c>
      <c r="K159" s="104">
        <f>Pasākumi_kārtas!P159</f>
        <v>55437650</v>
      </c>
      <c r="L159" s="274">
        <v>134</v>
      </c>
      <c r="M159" s="104">
        <v>47676379</v>
      </c>
      <c r="N159" s="274">
        <v>136</v>
      </c>
      <c r="O159" s="104">
        <v>7761271</v>
      </c>
      <c r="P159" s="39"/>
      <c r="Q159" s="104"/>
      <c r="R159" s="39"/>
      <c r="S159" s="104"/>
      <c r="T159" s="39"/>
      <c r="U159" s="104"/>
      <c r="V159" s="39"/>
      <c r="W159" s="104"/>
      <c r="X159" s="3" t="b">
        <f t="shared" si="38"/>
        <v>1</v>
      </c>
      <c r="Y159" s="39">
        <v>1</v>
      </c>
      <c r="Z159" s="106">
        <f t="shared" si="48"/>
        <v>55437650</v>
      </c>
      <c r="AA159" s="39"/>
      <c r="AB159" s="106"/>
      <c r="AC159" s="39"/>
      <c r="AD159" s="106"/>
      <c r="AE159" s="39"/>
      <c r="AF159" s="106"/>
      <c r="AG159" s="3" t="b">
        <f t="shared" si="39"/>
        <v>1</v>
      </c>
      <c r="AH159" s="39">
        <v>33</v>
      </c>
      <c r="AI159" s="106">
        <f t="shared" si="44"/>
        <v>55437650</v>
      </c>
      <c r="AJ159" s="39"/>
      <c r="AK159" s="106"/>
      <c r="AL159" s="3" t="b">
        <f t="shared" si="45"/>
        <v>1</v>
      </c>
      <c r="AM159" s="39">
        <v>10</v>
      </c>
      <c r="AN159" s="106">
        <f t="shared" si="47"/>
        <v>55437650</v>
      </c>
      <c r="AO159" s="39"/>
      <c r="AP159" s="106"/>
      <c r="AQ159" s="3" t="b">
        <f t="shared" si="40"/>
        <v>1</v>
      </c>
      <c r="AR159" s="39">
        <v>2</v>
      </c>
      <c r="AS159" s="106">
        <f t="shared" si="41"/>
        <v>55437650</v>
      </c>
      <c r="AT159" s="106"/>
      <c r="AU159" s="106"/>
      <c r="AV159" s="3" t="b">
        <f t="shared" si="42"/>
        <v>1</v>
      </c>
    </row>
    <row r="160" spans="1:48">
      <c r="A160" s="83" t="str">
        <f>Pasākumi_kārtas!V160</f>
        <v>LM</v>
      </c>
      <c r="B160" s="83">
        <f>Pasākumi_kārtas!A160</f>
        <v>4</v>
      </c>
      <c r="C160" s="83" t="str">
        <f>Pasākumi_kārtas!B160</f>
        <v>4.3.</v>
      </c>
      <c r="D160" s="84" t="str">
        <f>Pasākumi_kārtas!C160</f>
        <v>Nodarbinātība un sociālā iekļaušana</v>
      </c>
      <c r="E160" s="83" t="str">
        <f>Pasākumi_kārtas!E160</f>
        <v>4.3.3.</v>
      </c>
      <c r="F160" s="84" t="str">
        <f>Pasākumi_kārtas!F160</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0" s="39" t="str">
        <f>Pasākumi_kārtas!J160</f>
        <v>4.3.3.3.</v>
      </c>
      <c r="H160" s="103" t="str">
        <f>Pasākumi_kārtas!K160</f>
        <v>Atbalsts sociālajai uzņēmējdarbībai un sociālās ekonomikas attīstībai</v>
      </c>
      <c r="I160" s="39" t="str">
        <f>Pasākumi_kārtas!M160</f>
        <v>_</v>
      </c>
      <c r="J160" s="39" t="str">
        <f>Pasākumi_kārtas!N160</f>
        <v>ESF</v>
      </c>
      <c r="K160" s="104">
        <f>Pasākumi_kārtas!P160</f>
        <v>14280000</v>
      </c>
      <c r="L160" s="274">
        <v>138</v>
      </c>
      <c r="M160" s="104">
        <f t="shared" ref="M160:M172" si="49">K160</f>
        <v>14280000</v>
      </c>
      <c r="N160" s="39"/>
      <c r="O160" s="104"/>
      <c r="P160" s="39"/>
      <c r="Q160" s="104"/>
      <c r="R160" s="39"/>
      <c r="S160" s="104"/>
      <c r="T160" s="39"/>
      <c r="U160" s="104"/>
      <c r="V160" s="39"/>
      <c r="W160" s="104"/>
      <c r="X160" s="3" t="b">
        <f t="shared" si="38"/>
        <v>1</v>
      </c>
      <c r="Y160" s="39">
        <v>1</v>
      </c>
      <c r="Z160" s="106">
        <f t="shared" si="48"/>
        <v>14280000</v>
      </c>
      <c r="AA160" s="39"/>
      <c r="AB160" s="106"/>
      <c r="AC160" s="39"/>
      <c r="AD160" s="106"/>
      <c r="AE160" s="39"/>
      <c r="AF160" s="106"/>
      <c r="AG160" s="3" t="b">
        <f t="shared" si="39"/>
        <v>1</v>
      </c>
      <c r="AH160" s="39">
        <v>33</v>
      </c>
      <c r="AI160" s="106">
        <f t="shared" si="44"/>
        <v>14280000</v>
      </c>
      <c r="AJ160" s="39"/>
      <c r="AK160" s="106"/>
      <c r="AL160" s="3" t="b">
        <f t="shared" si="45"/>
        <v>1</v>
      </c>
      <c r="AM160" s="39">
        <v>4</v>
      </c>
      <c r="AN160" s="106">
        <f t="shared" si="47"/>
        <v>14280000</v>
      </c>
      <c r="AO160" s="39"/>
      <c r="AP160" s="106"/>
      <c r="AQ160" s="3" t="b">
        <f t="shared" si="40"/>
        <v>1</v>
      </c>
      <c r="AR160" s="39">
        <v>2</v>
      </c>
      <c r="AS160" s="106">
        <f t="shared" si="41"/>
        <v>14280000</v>
      </c>
      <c r="AT160" s="106"/>
      <c r="AU160" s="106"/>
      <c r="AV160" s="3" t="b">
        <f t="shared" si="42"/>
        <v>1</v>
      </c>
    </row>
    <row r="161" spans="1:48">
      <c r="A161" s="83" t="str">
        <f>Pasākumi_kārtas!V161</f>
        <v>LM</v>
      </c>
      <c r="B161" s="83">
        <f>Pasākumi_kārtas!A161</f>
        <v>4</v>
      </c>
      <c r="C161" s="83" t="str">
        <f>Pasākumi_kārtas!B161</f>
        <v>4.3.</v>
      </c>
      <c r="D161" s="84" t="str">
        <f>Pasākumi_kārtas!C161</f>
        <v>Nodarbinātība un sociālā iekļaušana</v>
      </c>
      <c r="E161" s="83" t="str">
        <f>Pasākumi_kārtas!E161</f>
        <v>4.3.3.</v>
      </c>
      <c r="F161" s="84" t="str">
        <f>Pasākumi_kārtas!F161</f>
        <v>“Uzlabot visu darba meklētāju, jo īpaši jauniešu, ilgstošo bezdarbnieku un nelabvēlīgā situācijā esošu grupu, kā arī neaktīvo personu piekļuvi nodarbinātībai, veicināt pašnodarbinātību un sociālo ekonomiku”</v>
      </c>
      <c r="G161" s="39" t="str">
        <f>Pasākumi_kārtas!J161</f>
        <v>4.3.3.4.</v>
      </c>
      <c r="H161" s="103" t="str">
        <f>Pasākumi_kārtas!K161</f>
        <v>EURES tīkla darbības nodrošināšana Latvijā</v>
      </c>
      <c r="I161" s="39" t="str">
        <f>Pasākumi_kārtas!M161</f>
        <v>_</v>
      </c>
      <c r="J161" s="39" t="str">
        <f>Pasākumi_kārtas!N161</f>
        <v>ESF</v>
      </c>
      <c r="K161" s="104">
        <f>Pasākumi_kārtas!P161</f>
        <v>1262250</v>
      </c>
      <c r="L161" s="274">
        <v>134</v>
      </c>
      <c r="M161" s="104">
        <f t="shared" si="49"/>
        <v>1262250</v>
      </c>
      <c r="N161" s="39"/>
      <c r="O161" s="104"/>
      <c r="P161" s="39"/>
      <c r="Q161" s="104"/>
      <c r="R161" s="39"/>
      <c r="S161" s="104"/>
      <c r="T161" s="39"/>
      <c r="U161" s="104"/>
      <c r="V161" s="39"/>
      <c r="W161" s="104"/>
      <c r="X161" s="3" t="b">
        <f t="shared" si="38"/>
        <v>1</v>
      </c>
      <c r="Y161" s="39">
        <v>1</v>
      </c>
      <c r="Z161" s="106">
        <f t="shared" si="48"/>
        <v>1262250</v>
      </c>
      <c r="AA161" s="39"/>
      <c r="AB161" s="106"/>
      <c r="AC161" s="39"/>
      <c r="AD161" s="106"/>
      <c r="AE161" s="39"/>
      <c r="AF161" s="106"/>
      <c r="AG161" s="3" t="b">
        <f t="shared" si="39"/>
        <v>1</v>
      </c>
      <c r="AH161" s="39">
        <v>33</v>
      </c>
      <c r="AI161" s="106">
        <f t="shared" ref="AI161:AI192" si="50">K161</f>
        <v>1262250</v>
      </c>
      <c r="AJ161" s="39"/>
      <c r="AK161" s="106"/>
      <c r="AL161" s="3" t="b">
        <f t="shared" si="45"/>
        <v>1</v>
      </c>
      <c r="AM161" s="39">
        <v>9</v>
      </c>
      <c r="AN161" s="106">
        <f t="shared" si="47"/>
        <v>1262250</v>
      </c>
      <c r="AO161" s="39"/>
      <c r="AP161" s="106"/>
      <c r="AQ161" s="3" t="b">
        <f t="shared" si="40"/>
        <v>1</v>
      </c>
      <c r="AR161" s="39">
        <v>2</v>
      </c>
      <c r="AS161" s="106">
        <f t="shared" si="41"/>
        <v>1262250</v>
      </c>
      <c r="AT161" s="106"/>
      <c r="AU161" s="106"/>
      <c r="AV161" s="3" t="b">
        <f t="shared" si="42"/>
        <v>1</v>
      </c>
    </row>
    <row r="162" spans="1:48">
      <c r="A162" s="83" t="str">
        <f>Pasākumi_kārtas!V162</f>
        <v>LM</v>
      </c>
      <c r="B162" s="83">
        <f>Pasākumi_kārtas!A162</f>
        <v>4</v>
      </c>
      <c r="C162" s="83" t="str">
        <f>Pasākumi_kārtas!B162</f>
        <v>4.3.</v>
      </c>
      <c r="D162" s="84" t="str">
        <f>Pasākumi_kārtas!C162</f>
        <v>Nodarbinātība un sociālā iekļaušana</v>
      </c>
      <c r="E162" s="83" t="str">
        <f>Pasākumi_kārtas!E162</f>
        <v>4.3.3.</v>
      </c>
      <c r="F162" s="84" t="str">
        <f>Pasākumi_kārtas!F162</f>
        <v>“Uzlabot visu darba meklētāju, jo īpaši jauniešu, ilgstošo bezdarbnieku un nelabvēlīgā situācijā esošu grupu, kā arī neaktīvo personu piekļuvi nodarbinātībai, veicināt pašnodarbinātību un sociālo ekonomiku”</v>
      </c>
      <c r="G162" s="39" t="str">
        <f>Pasākumi_kārtas!J162</f>
        <v>4.3.3.5.</v>
      </c>
      <c r="H162" s="103" t="str">
        <f>Pasākumi_kārtas!K162</f>
        <v xml:space="preserve">Ilgāka un labāka darba mūža veicināšana </v>
      </c>
      <c r="I162" s="39" t="str">
        <f>Pasākumi_kārtas!M162</f>
        <v>_</v>
      </c>
      <c r="J162" s="39" t="str">
        <f>Pasākumi_kārtas!N162</f>
        <v>ESF</v>
      </c>
      <c r="K162" s="104">
        <f>Pasākumi_kārtas!P162</f>
        <v>8374527</v>
      </c>
      <c r="L162" s="274">
        <v>144</v>
      </c>
      <c r="M162" s="104">
        <f t="shared" si="49"/>
        <v>8374527</v>
      </c>
      <c r="N162" s="39"/>
      <c r="O162" s="104"/>
      <c r="P162" s="39"/>
      <c r="Q162" s="104"/>
      <c r="R162" s="39"/>
      <c r="S162" s="104"/>
      <c r="T162" s="39"/>
      <c r="U162" s="104"/>
      <c r="V162" s="39"/>
      <c r="W162" s="104"/>
      <c r="X162" s="3" t="b">
        <f t="shared" si="38"/>
        <v>1</v>
      </c>
      <c r="Y162" s="39">
        <v>1</v>
      </c>
      <c r="Z162" s="106">
        <f t="shared" si="48"/>
        <v>8374527</v>
      </c>
      <c r="AA162" s="39"/>
      <c r="AB162" s="106"/>
      <c r="AC162" s="39"/>
      <c r="AD162" s="106"/>
      <c r="AE162" s="39"/>
      <c r="AF162" s="106"/>
      <c r="AG162" s="3" t="b">
        <f t="shared" si="39"/>
        <v>1</v>
      </c>
      <c r="AH162" s="39">
        <v>33</v>
      </c>
      <c r="AI162" s="106">
        <f t="shared" si="50"/>
        <v>8374527</v>
      </c>
      <c r="AJ162" s="39"/>
      <c r="AK162" s="106"/>
      <c r="AL162" s="3" t="b">
        <f t="shared" si="45"/>
        <v>1</v>
      </c>
      <c r="AM162" s="39">
        <v>9</v>
      </c>
      <c r="AN162" s="106">
        <f t="shared" si="47"/>
        <v>8374527</v>
      </c>
      <c r="AO162" s="39"/>
      <c r="AP162" s="106"/>
      <c r="AQ162" s="3" t="b">
        <f t="shared" si="40"/>
        <v>1</v>
      </c>
      <c r="AR162" s="39">
        <v>2</v>
      </c>
      <c r="AS162" s="106">
        <f t="shared" si="41"/>
        <v>8374527</v>
      </c>
      <c r="AT162" s="106"/>
      <c r="AU162" s="106"/>
      <c r="AV162" s="3" t="b">
        <f t="shared" si="42"/>
        <v>1</v>
      </c>
    </row>
    <row r="163" spans="1:48">
      <c r="A163" s="83" t="str">
        <f>Pasākumi_kārtas!V163</f>
        <v>LM</v>
      </c>
      <c r="B163" s="83">
        <f>Pasākumi_kārtas!A163</f>
        <v>4</v>
      </c>
      <c r="C163" s="83" t="str">
        <f>Pasākumi_kārtas!B163</f>
        <v>4.3.</v>
      </c>
      <c r="D163" s="84" t="str">
        <f>Pasākumi_kārtas!C163</f>
        <v>Nodarbinātība un sociālā iekļaušana</v>
      </c>
      <c r="E163" s="83" t="str">
        <f>Pasākumi_kārtas!E163</f>
        <v>4.3.3.</v>
      </c>
      <c r="F163" s="84" t="str">
        <f>Pasākumi_kārtas!F163</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3" s="39" t="str">
        <f>Pasākumi_kārtas!J163</f>
        <v>4.3.3.6.</v>
      </c>
      <c r="H163" s="103" t="str">
        <f>Pasākumi_kārtas!K163</f>
        <v>Nodarbinātības valsts aģentūras veiktspējas stiprināšana un pakalpojumu modernizēšana</v>
      </c>
      <c r="I163" s="39" t="str">
        <f>Pasākumi_kārtas!M163</f>
        <v>_</v>
      </c>
      <c r="J163" s="39" t="str">
        <f>Pasākumi_kārtas!N163</f>
        <v>ESF</v>
      </c>
      <c r="K163" s="104">
        <f>Pasākumi_kārtas!P163</f>
        <v>6800000</v>
      </c>
      <c r="L163" s="274">
        <v>139</v>
      </c>
      <c r="M163" s="104">
        <f t="shared" si="49"/>
        <v>6800000</v>
      </c>
      <c r="N163" s="39"/>
      <c r="O163" s="104"/>
      <c r="P163" s="39"/>
      <c r="Q163" s="104"/>
      <c r="R163" s="39"/>
      <c r="S163" s="104"/>
      <c r="T163" s="39"/>
      <c r="U163" s="104"/>
      <c r="V163" s="39"/>
      <c r="W163" s="104"/>
      <c r="X163" s="3" t="b">
        <f t="shared" si="38"/>
        <v>1</v>
      </c>
      <c r="Y163" s="39">
        <v>1</v>
      </c>
      <c r="Z163" s="106">
        <f t="shared" si="48"/>
        <v>6800000</v>
      </c>
      <c r="AA163" s="39"/>
      <c r="AB163" s="106"/>
      <c r="AC163" s="39"/>
      <c r="AD163" s="106"/>
      <c r="AE163" s="39"/>
      <c r="AF163" s="106"/>
      <c r="AG163" s="3" t="b">
        <f t="shared" si="39"/>
        <v>1</v>
      </c>
      <c r="AH163" s="39">
        <v>33</v>
      </c>
      <c r="AI163" s="106">
        <f t="shared" si="50"/>
        <v>6800000</v>
      </c>
      <c r="AJ163" s="39"/>
      <c r="AK163" s="106"/>
      <c r="AL163" s="3" t="b">
        <f t="shared" si="45"/>
        <v>1</v>
      </c>
      <c r="AM163" s="39">
        <v>9</v>
      </c>
      <c r="AN163" s="106">
        <f t="shared" si="47"/>
        <v>6800000</v>
      </c>
      <c r="AO163" s="39"/>
      <c r="AP163" s="106"/>
      <c r="AQ163" s="3" t="b">
        <f t="shared" si="40"/>
        <v>1</v>
      </c>
      <c r="AR163" s="39">
        <v>2</v>
      </c>
      <c r="AS163" s="106">
        <f t="shared" si="41"/>
        <v>6800000</v>
      </c>
      <c r="AT163" s="106"/>
      <c r="AU163" s="106"/>
      <c r="AV163" s="3" t="b">
        <f t="shared" si="42"/>
        <v>1</v>
      </c>
    </row>
    <row r="164" spans="1:48">
      <c r="A164" s="83" t="str">
        <f>Pasākumi_kārtas!V164</f>
        <v>LM</v>
      </c>
      <c r="B164" s="83">
        <f>Pasākumi_kārtas!A164</f>
        <v>4</v>
      </c>
      <c r="C164" s="83" t="str">
        <f>Pasākumi_kārtas!B164</f>
        <v>4.3.</v>
      </c>
      <c r="D164" s="84" t="str">
        <f>Pasākumi_kārtas!C164</f>
        <v>Nodarbinātība un sociālā iekļaušana</v>
      </c>
      <c r="E164" s="83" t="str">
        <f>Pasākumi_kārtas!E164</f>
        <v>4.3.3.</v>
      </c>
      <c r="F164" s="84" t="str">
        <f>Pasākumi_kārtas!F164</f>
        <v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v>
      </c>
      <c r="G164" s="39" t="str">
        <f>Pasākumi_kārtas!J164</f>
        <v>4.3.3.7.</v>
      </c>
      <c r="H164" s="103" t="str">
        <f>Pasākumi_kārtas!K164</f>
        <v>Valsts darba inspekcijas veiktspējas stiprināšana un pakalpojumu modernizēšana</v>
      </c>
      <c r="I164" s="39" t="str">
        <f>Pasākumi_kārtas!M164</f>
        <v>_</v>
      </c>
      <c r="J164" s="39" t="str">
        <f>Pasākumi_kārtas!N164</f>
        <v>ESF</v>
      </c>
      <c r="K164" s="104">
        <f>Pasākumi_kārtas!P164</f>
        <v>4249999</v>
      </c>
      <c r="L164" s="274">
        <v>139</v>
      </c>
      <c r="M164" s="104">
        <f t="shared" si="49"/>
        <v>4249999</v>
      </c>
      <c r="N164" s="39"/>
      <c r="O164" s="104"/>
      <c r="P164" s="39"/>
      <c r="Q164" s="104"/>
      <c r="R164" s="39"/>
      <c r="S164" s="104"/>
      <c r="T164" s="39"/>
      <c r="U164" s="104"/>
      <c r="V164" s="39"/>
      <c r="W164" s="104"/>
      <c r="X164" s="3" t="b">
        <f t="shared" si="38"/>
        <v>1</v>
      </c>
      <c r="Y164" s="39">
        <v>1</v>
      </c>
      <c r="Z164" s="106">
        <f t="shared" si="48"/>
        <v>4249999</v>
      </c>
      <c r="AA164" s="39"/>
      <c r="AB164" s="106"/>
      <c r="AC164" s="39"/>
      <c r="AD164" s="106"/>
      <c r="AE164" s="39"/>
      <c r="AF164" s="106"/>
      <c r="AG164" s="3" t="b">
        <f t="shared" si="39"/>
        <v>1</v>
      </c>
      <c r="AH164" s="39">
        <v>33</v>
      </c>
      <c r="AI164" s="106">
        <f t="shared" si="50"/>
        <v>4249999</v>
      </c>
      <c r="AJ164" s="39"/>
      <c r="AK164" s="106"/>
      <c r="AL164" s="3" t="b">
        <f t="shared" si="45"/>
        <v>1</v>
      </c>
      <c r="AM164" s="39">
        <v>9</v>
      </c>
      <c r="AN164" s="106">
        <f t="shared" si="47"/>
        <v>4249999</v>
      </c>
      <c r="AO164" s="39"/>
      <c r="AP164" s="106"/>
      <c r="AQ164" s="3" t="b">
        <f t="shared" si="40"/>
        <v>1</v>
      </c>
      <c r="AR164" s="39">
        <v>2</v>
      </c>
      <c r="AS164" s="106">
        <f t="shared" si="41"/>
        <v>4249999</v>
      </c>
      <c r="AT164" s="106"/>
      <c r="AU164" s="106"/>
      <c r="AV164" s="3" t="b">
        <f t="shared" si="42"/>
        <v>1</v>
      </c>
    </row>
    <row r="165" spans="1:48">
      <c r="A165" s="83" t="str">
        <f>Pasākumi_kārtas!V165</f>
        <v>LM</v>
      </c>
      <c r="B165" s="83">
        <f>Pasākumi_kārtas!A165</f>
        <v>4</v>
      </c>
      <c r="C165" s="83" t="str">
        <f>Pasākumi_kārtas!B165</f>
        <v>4.3.</v>
      </c>
      <c r="D165" s="84" t="str">
        <f>Pasākumi_kārtas!C165</f>
        <v>Nodarbinātība un sociālā iekļaušana</v>
      </c>
      <c r="E165" s="83" t="str">
        <f>Pasākumi_kārtas!E165</f>
        <v>4.3.4.</v>
      </c>
      <c r="F165" s="84" t="str">
        <f>Pasākumi_kārtas!F165</f>
        <v>“Sekmēt aktīvu iekļaušanu, lai veicinātu vienlīdzīgas iespējas, nediskriminēšanu un aktīvu līdzdalību, kā arī uzlabotu nodarbināmību,  jo īpaši attiecībā uz nelabvēlīgā situācijā esošām grupām”</v>
      </c>
      <c r="G165" s="39" t="str">
        <f>Pasākumi_kārtas!J165</f>
        <v>4.3.4.1.</v>
      </c>
      <c r="H165" s="103" t="str">
        <f>Pasākumi_kārtas!K165</f>
        <v>Vienlīdzīgu iespēju un nediskriminācijas veicināšana</v>
      </c>
      <c r="I165" s="39" t="str">
        <f>Pasākumi_kārtas!M165</f>
        <v>_</v>
      </c>
      <c r="J165" s="39" t="str">
        <f>Pasākumi_kārtas!N165</f>
        <v>ESF</v>
      </c>
      <c r="K165" s="104">
        <f>Pasākumi_kārtas!P165</f>
        <v>1700000</v>
      </c>
      <c r="L165" s="274">
        <v>152</v>
      </c>
      <c r="M165" s="104">
        <f t="shared" si="49"/>
        <v>1700000</v>
      </c>
      <c r="N165" s="39"/>
      <c r="O165" s="104"/>
      <c r="P165" s="39"/>
      <c r="Q165" s="104"/>
      <c r="R165" s="39"/>
      <c r="S165" s="104"/>
      <c r="T165" s="39"/>
      <c r="U165" s="104"/>
      <c r="V165" s="39"/>
      <c r="W165" s="104"/>
      <c r="X165" s="3" t="b">
        <f t="shared" si="38"/>
        <v>1</v>
      </c>
      <c r="Y165" s="39">
        <v>1</v>
      </c>
      <c r="Z165" s="106">
        <f t="shared" si="48"/>
        <v>1700000</v>
      </c>
      <c r="AA165" s="39"/>
      <c r="AB165" s="106"/>
      <c r="AC165" s="39"/>
      <c r="AD165" s="106"/>
      <c r="AE165" s="39"/>
      <c r="AF165" s="106"/>
      <c r="AG165" s="3" t="b">
        <f t="shared" si="39"/>
        <v>1</v>
      </c>
      <c r="AH165" s="39">
        <v>33</v>
      </c>
      <c r="AI165" s="106">
        <f t="shared" si="50"/>
        <v>1700000</v>
      </c>
      <c r="AJ165" s="39"/>
      <c r="AK165" s="106"/>
      <c r="AL165" s="3" t="b">
        <f t="shared" si="45"/>
        <v>1</v>
      </c>
      <c r="AM165" s="39">
        <v>5</v>
      </c>
      <c r="AN165" s="106">
        <f>AI165</f>
        <v>1700000</v>
      </c>
      <c r="AO165" s="39"/>
      <c r="AP165" s="106"/>
      <c r="AQ165" s="3" t="b">
        <f t="shared" si="40"/>
        <v>1</v>
      </c>
      <c r="AR165" s="39">
        <v>1</v>
      </c>
      <c r="AS165" s="106">
        <f t="shared" si="41"/>
        <v>1700000</v>
      </c>
      <c r="AT165" s="106"/>
      <c r="AU165" s="106"/>
      <c r="AV165" s="3" t="b">
        <f t="shared" si="42"/>
        <v>1</v>
      </c>
    </row>
    <row r="166" spans="1:48">
      <c r="A166" s="83" t="str">
        <f>Pasākumi_kārtas!V166</f>
        <v>LM</v>
      </c>
      <c r="B166" s="83">
        <f>Pasākumi_kārtas!A166</f>
        <v>4</v>
      </c>
      <c r="C166" s="83" t="str">
        <f>Pasākumi_kārtas!B166</f>
        <v>4.3.</v>
      </c>
      <c r="D166" s="84" t="str">
        <f>Pasākumi_kārtas!C166</f>
        <v>Nodarbinātība un sociālā iekļaušana</v>
      </c>
      <c r="E166" s="83" t="str">
        <f>Pasākumi_kārtas!E166</f>
        <v>4.3.4.</v>
      </c>
      <c r="F166" s="84" t="str">
        <f>Pasākumi_kārtas!F166</f>
        <v>“Sekmēt aktīvu iekļaušanu, lai veicinātu vienlīdzīgas iespējas, nediskriminēšanu un aktīvu līdzdalību, kā arī uzlabotu nodarbināmību,  jo īpaši attiecībā uz nelabvēlīgā situācijā esošām grupām”</v>
      </c>
      <c r="G166" s="39" t="str">
        <f>Pasākumi_kārtas!J166</f>
        <v>4.3.4.2.</v>
      </c>
      <c r="H166" s="103" t="str">
        <f>Pasākumi_kārtas!K166</f>
        <v>Atbalsta pasākumi diskriminācijas riskam pakļautajām personām vienlīdzīgu iespēju un tiesību realizēšanai dažādās dzīves jomās</v>
      </c>
      <c r="I166" s="39">
        <f>Pasākumi_kārtas!M166</f>
        <v>1</v>
      </c>
      <c r="J166" s="39" t="str">
        <f>Pasākumi_kārtas!N166</f>
        <v>ESF</v>
      </c>
      <c r="K166" s="104">
        <f>Pasākumi_kārtas!P166</f>
        <v>1079661</v>
      </c>
      <c r="L166" s="274">
        <v>152</v>
      </c>
      <c r="M166" s="104">
        <f t="shared" si="49"/>
        <v>1079661</v>
      </c>
      <c r="N166" s="39"/>
      <c r="O166" s="104"/>
      <c r="P166" s="39"/>
      <c r="Q166" s="104"/>
      <c r="R166" s="39"/>
      <c r="S166" s="104"/>
      <c r="T166" s="39"/>
      <c r="U166" s="104"/>
      <c r="V166" s="39"/>
      <c r="W166" s="104"/>
      <c r="X166" s="3" t="b">
        <f t="shared" si="38"/>
        <v>1</v>
      </c>
      <c r="Y166" s="39">
        <v>1</v>
      </c>
      <c r="Z166" s="106">
        <f t="shared" si="48"/>
        <v>1079661</v>
      </c>
      <c r="AA166" s="39"/>
      <c r="AB166" s="106"/>
      <c r="AC166" s="39"/>
      <c r="AD166" s="106"/>
      <c r="AE166" s="39"/>
      <c r="AF166" s="106"/>
      <c r="AG166" s="3" t="b">
        <f t="shared" si="39"/>
        <v>1</v>
      </c>
      <c r="AH166" s="39">
        <v>33</v>
      </c>
      <c r="AI166" s="106">
        <f t="shared" si="50"/>
        <v>1079661</v>
      </c>
      <c r="AJ166" s="39"/>
      <c r="AK166" s="106"/>
      <c r="AL166" s="3" t="b">
        <f t="shared" ref="AL166:AL197" si="51">K166=AI166+AK166</f>
        <v>1</v>
      </c>
      <c r="AM166" s="39">
        <v>5</v>
      </c>
      <c r="AN166" s="106">
        <f>K166</f>
        <v>1079661</v>
      </c>
      <c r="AO166" s="39"/>
      <c r="AP166" s="106"/>
      <c r="AQ166" s="3" t="b">
        <f t="shared" si="40"/>
        <v>1</v>
      </c>
      <c r="AR166" s="39">
        <v>2</v>
      </c>
      <c r="AS166" s="106">
        <f t="shared" si="41"/>
        <v>1079661</v>
      </c>
      <c r="AT166" s="106"/>
      <c r="AU166" s="106"/>
      <c r="AV166" s="3" t="b">
        <f t="shared" si="42"/>
        <v>1</v>
      </c>
    </row>
    <row r="167" spans="1:48">
      <c r="A167" s="83" t="str">
        <f>Pasākumi_kārtas!V167</f>
        <v>LM</v>
      </c>
      <c r="B167" s="83">
        <f>Pasākumi_kārtas!A167</f>
        <v>4</v>
      </c>
      <c r="C167" s="83" t="str">
        <f>Pasākumi_kārtas!B167</f>
        <v>4.3.</v>
      </c>
      <c r="D167" s="84" t="str">
        <f>Pasākumi_kārtas!C167</f>
        <v>Nodarbinātība un sociālā iekļaušana</v>
      </c>
      <c r="E167" s="83" t="str">
        <f>Pasākumi_kārtas!E167</f>
        <v>4.3.4.</v>
      </c>
      <c r="F167" s="84" t="str">
        <f>Pasākumi_kārtas!F167</f>
        <v>“Sekmēt aktīvu iekļaušanu, lai veicinātu vienlīdzīgas iespējas, nediskriminēšanu un aktīvu līdzdalību, kā arī uzlabotu nodarbināmību,  jo īpaši attiecībā uz nelabvēlīgā situācijā esošām grupām”</v>
      </c>
      <c r="G167" s="39" t="str">
        <f>Pasākumi_kārtas!J167</f>
        <v>4.3.4.2.</v>
      </c>
      <c r="H167" s="103" t="str">
        <f>Pasākumi_kārtas!K167</f>
        <v>Atbalsta pasākumi diskriminācijas riskam pakļautajām personām vienlīdzīgu iespēju un tiesību realizēšanai dažādās dzīves jomās</v>
      </c>
      <c r="I167" s="39">
        <f>Pasākumi_kārtas!M167</f>
        <v>2</v>
      </c>
      <c r="J167" s="39" t="str">
        <f>Pasākumi_kārtas!N167</f>
        <v>ESF</v>
      </c>
      <c r="K167" s="104">
        <f>Pasākumi_kārtas!P167</f>
        <v>1961606</v>
      </c>
      <c r="L167" s="274">
        <v>152</v>
      </c>
      <c r="M167" s="104">
        <f t="shared" si="49"/>
        <v>1961606</v>
      </c>
      <c r="N167" s="39"/>
      <c r="O167" s="104"/>
      <c r="P167" s="39"/>
      <c r="Q167" s="104"/>
      <c r="R167" s="39"/>
      <c r="S167" s="104"/>
      <c r="T167" s="39"/>
      <c r="U167" s="104"/>
      <c r="V167" s="39"/>
      <c r="W167" s="104"/>
      <c r="X167" s="3" t="b">
        <f t="shared" si="38"/>
        <v>1</v>
      </c>
      <c r="Y167" s="39">
        <v>1</v>
      </c>
      <c r="Z167" s="106">
        <f t="shared" si="48"/>
        <v>1961606</v>
      </c>
      <c r="AA167" s="39"/>
      <c r="AB167" s="106"/>
      <c r="AC167" s="39"/>
      <c r="AD167" s="106"/>
      <c r="AE167" s="39"/>
      <c r="AF167" s="106"/>
      <c r="AG167" s="3" t="b">
        <f t="shared" si="39"/>
        <v>1</v>
      </c>
      <c r="AH167" s="39">
        <v>33</v>
      </c>
      <c r="AI167" s="106">
        <f t="shared" si="50"/>
        <v>1961606</v>
      </c>
      <c r="AJ167" s="39"/>
      <c r="AK167" s="106"/>
      <c r="AL167" s="3" t="b">
        <f t="shared" si="51"/>
        <v>1</v>
      </c>
      <c r="AM167" s="39">
        <v>5</v>
      </c>
      <c r="AN167" s="106">
        <f>K167</f>
        <v>1961606</v>
      </c>
      <c r="AO167" s="39"/>
      <c r="AP167" s="106"/>
      <c r="AQ167" s="3" t="b">
        <f t="shared" si="40"/>
        <v>1</v>
      </c>
      <c r="AR167" s="39">
        <v>2</v>
      </c>
      <c r="AS167" s="106">
        <f t="shared" si="41"/>
        <v>1961606</v>
      </c>
      <c r="AT167" s="106"/>
      <c r="AU167" s="106"/>
      <c r="AV167" s="3" t="b">
        <f t="shared" si="42"/>
        <v>1</v>
      </c>
    </row>
    <row r="168" spans="1:48">
      <c r="A168" s="83" t="str">
        <f>Pasākumi_kārtas!V168</f>
        <v>LM</v>
      </c>
      <c r="B168" s="83">
        <f>Pasākumi_kārtas!A168</f>
        <v>4</v>
      </c>
      <c r="C168" s="83" t="str">
        <f>Pasākumi_kārtas!B168</f>
        <v>4.3.</v>
      </c>
      <c r="D168" s="84" t="str">
        <f>Pasākumi_kārtas!C168</f>
        <v>Nodarbinātība un sociālā iekļaušana</v>
      </c>
      <c r="E168" s="83" t="str">
        <f>Pasākumi_kārtas!E168</f>
        <v>4.3.4.</v>
      </c>
      <c r="F168" s="84" t="str">
        <f>Pasākumi_kārtas!F168</f>
        <v>“Sekmēt aktīvu iekļaušanu, lai veicinātu vienlīdzīgas iespējas, nediskriminēšanu un aktīvu līdzdalību, kā arī uzlabotu nodarbināmību,  jo īpaši attiecībā uz nelabvēlīgā situācijā esošām grupām”</v>
      </c>
      <c r="G168" s="39" t="str">
        <f>Pasākumi_kārtas!J168</f>
        <v>4.3.4.3.</v>
      </c>
      <c r="H168" s="103" t="str">
        <f>Pasākumi_kārtas!K168</f>
        <v>Pasākumi ģimenes un darba dzīves saskaņošanai</v>
      </c>
      <c r="I168" s="39" t="str">
        <f>Pasākumi_kārtas!M168</f>
        <v>_</v>
      </c>
      <c r="J168" s="39" t="str">
        <f>Pasākumi_kārtas!N168</f>
        <v>ESF</v>
      </c>
      <c r="K168" s="104">
        <f>Pasākumi_kārtas!P168</f>
        <v>4513381</v>
      </c>
      <c r="L168" s="274">
        <v>152</v>
      </c>
      <c r="M168" s="104">
        <f t="shared" si="49"/>
        <v>4513381</v>
      </c>
      <c r="N168" s="39"/>
      <c r="O168" s="104"/>
      <c r="P168" s="39"/>
      <c r="Q168" s="104"/>
      <c r="R168" s="39"/>
      <c r="S168" s="104"/>
      <c r="T168" s="39"/>
      <c r="U168" s="104"/>
      <c r="V168" s="39"/>
      <c r="W168" s="104"/>
      <c r="X168" s="3" t="b">
        <f t="shared" si="38"/>
        <v>1</v>
      </c>
      <c r="Y168" s="39">
        <v>1</v>
      </c>
      <c r="Z168" s="106">
        <f t="shared" si="48"/>
        <v>4513381</v>
      </c>
      <c r="AA168" s="39"/>
      <c r="AB168" s="106"/>
      <c r="AC168" s="39"/>
      <c r="AD168" s="106"/>
      <c r="AE168" s="39"/>
      <c r="AF168" s="106"/>
      <c r="AG168" s="3" t="b">
        <f t="shared" si="39"/>
        <v>1</v>
      </c>
      <c r="AH168" s="39">
        <v>33</v>
      </c>
      <c r="AI168" s="106">
        <f t="shared" si="50"/>
        <v>4513381</v>
      </c>
      <c r="AJ168" s="39"/>
      <c r="AK168" s="106"/>
      <c r="AL168" s="3" t="b">
        <f t="shared" si="51"/>
        <v>1</v>
      </c>
      <c r="AM168" s="39">
        <v>9</v>
      </c>
      <c r="AN168" s="106">
        <f>K168</f>
        <v>4513381</v>
      </c>
      <c r="AO168" s="39"/>
      <c r="AP168" s="106"/>
      <c r="AQ168" s="3" t="b">
        <f t="shared" si="40"/>
        <v>1</v>
      </c>
      <c r="AR168" s="39">
        <v>2</v>
      </c>
      <c r="AS168" s="106">
        <f t="shared" si="41"/>
        <v>4513381</v>
      </c>
      <c r="AT168" s="106"/>
      <c r="AU168" s="106"/>
      <c r="AV168" s="3" t="b">
        <f t="shared" si="42"/>
        <v>1</v>
      </c>
    </row>
    <row r="169" spans="1:48">
      <c r="A169" s="83" t="str">
        <f>Pasākumi_kārtas!V169</f>
        <v>VK</v>
      </c>
      <c r="B169" s="83">
        <f>Pasākumi_kārtas!A169</f>
        <v>4</v>
      </c>
      <c r="C169" s="83" t="str">
        <f>Pasākumi_kārtas!B169</f>
        <v>4.3.</v>
      </c>
      <c r="D169" s="84" t="str">
        <f>Pasākumi_kārtas!C169</f>
        <v>Nodarbinātība un sociālā iekļaušana</v>
      </c>
      <c r="E169" s="83" t="str">
        <f>Pasākumi_kārtas!E169</f>
        <v>4.3.4.</v>
      </c>
      <c r="F169" s="84" t="str">
        <f>Pasākumi_kārtas!F169</f>
        <v>“Sekmēt aktīvu iekļaušanu, lai veicinātu vienlīdzīgas iespējas, nediskriminēšanu un aktīvu līdzdalību, kā arī uzlabotu nodarbināmību,  jo īpaši attiecībā uz nelabvēlīgā situācijā esošām grupām”</v>
      </c>
      <c r="G169" s="39" t="str">
        <f>Pasākumi_kārtas!J169</f>
        <v>4.3.4.4.</v>
      </c>
      <c r="H169" s="103" t="str">
        <f>Pasākumi_kārtas!K169</f>
        <v>Sociālā dialoga attīstība, stiprinot sociālo partneru veiktspēju līdzdarboties likumdošanas, nacionālo reformu un koplīgumu slēgšanas pārrunu procesā</v>
      </c>
      <c r="I169" s="39" t="str">
        <f>Pasākumi_kārtas!M169</f>
        <v>_</v>
      </c>
      <c r="J169" s="39" t="str">
        <f>Pasākumi_kārtas!N169</f>
        <v>ESF</v>
      </c>
      <c r="K169" s="104">
        <f>Pasākumi_kārtas!P169</f>
        <v>1448713</v>
      </c>
      <c r="L169" s="274">
        <v>152</v>
      </c>
      <c r="M169" s="104">
        <f t="shared" si="49"/>
        <v>1448713</v>
      </c>
      <c r="N169" s="39"/>
      <c r="O169" s="104"/>
      <c r="P169" s="39"/>
      <c r="Q169" s="104"/>
      <c r="R169" s="39"/>
      <c r="S169" s="104"/>
      <c r="T169" s="39"/>
      <c r="U169" s="104"/>
      <c r="V169" s="39"/>
      <c r="W169" s="104"/>
      <c r="X169" s="3" t="b">
        <f t="shared" si="38"/>
        <v>1</v>
      </c>
      <c r="Y169" s="39">
        <v>1</v>
      </c>
      <c r="Z169" s="106">
        <f t="shared" si="48"/>
        <v>1448713</v>
      </c>
      <c r="AA169" s="39"/>
      <c r="AB169" s="106"/>
      <c r="AC169" s="39"/>
      <c r="AD169" s="106"/>
      <c r="AE169" s="39"/>
      <c r="AF169" s="106"/>
      <c r="AG169" s="3" t="b">
        <f t="shared" si="39"/>
        <v>1</v>
      </c>
      <c r="AH169" s="39">
        <v>33</v>
      </c>
      <c r="AI169" s="106">
        <f t="shared" si="50"/>
        <v>1448713</v>
      </c>
      <c r="AJ169" s="39"/>
      <c r="AK169" s="106"/>
      <c r="AL169" s="3" t="b">
        <f t="shared" si="51"/>
        <v>1</v>
      </c>
      <c r="AM169" s="39">
        <v>7</v>
      </c>
      <c r="AN169" s="106">
        <f>K169</f>
        <v>1448713</v>
      </c>
      <c r="AO169" s="39"/>
      <c r="AP169" s="106"/>
      <c r="AQ169" s="3" t="b">
        <f t="shared" si="40"/>
        <v>1</v>
      </c>
      <c r="AR169" s="39">
        <v>2</v>
      </c>
      <c r="AS169" s="106">
        <f t="shared" si="41"/>
        <v>1448713</v>
      </c>
      <c r="AT169" s="106"/>
      <c r="AU169" s="106"/>
      <c r="AV169" s="3" t="b">
        <f t="shared" si="42"/>
        <v>1</v>
      </c>
    </row>
    <row r="170" spans="1:48">
      <c r="A170" s="83" t="str">
        <f>Pasākumi_kārtas!V170</f>
        <v>VK</v>
      </c>
      <c r="B170" s="83">
        <f>Pasākumi_kārtas!A170</f>
        <v>4</v>
      </c>
      <c r="C170" s="83" t="str">
        <f>Pasākumi_kārtas!B170</f>
        <v>4.3.</v>
      </c>
      <c r="D170" s="84" t="str">
        <f>Pasākumi_kārtas!C170</f>
        <v>Nodarbinātība un sociālā iekļaušana</v>
      </c>
      <c r="E170" s="83" t="str">
        <f>Pasākumi_kārtas!E170</f>
        <v>4.3.4.</v>
      </c>
      <c r="F170" s="84" t="str">
        <f>Pasākumi_kārtas!F170</f>
        <v>“Sekmēt aktīvu iekļaušanu, lai veicinātu vienlīdzīgas iespējas, nediskriminēšanu un aktīvu līdzdalību, kā arī uzlabotu nodarbināmību,  jo īpaši attiecībā uz nelabvēlīgā situācijā esošām grupām”</v>
      </c>
      <c r="G170" s="39" t="str">
        <f>Pasākumi_kārtas!J170</f>
        <v>4.3.4.5.</v>
      </c>
      <c r="H170" s="103" t="str">
        <f>Pasākumi_kārtas!K170</f>
        <v>Atbalsts pilsoniskās sabiedrības organizāciju izaugsmei, stiprinot līdzdalību publiskās pārvaldes lēmumu pieņemšanas procesos</v>
      </c>
      <c r="I170" s="39" t="str">
        <f>Pasākumi_kārtas!M170</f>
        <v>_</v>
      </c>
      <c r="J170" s="39" t="str">
        <f>Pasākumi_kārtas!N170</f>
        <v>ESF</v>
      </c>
      <c r="K170" s="104">
        <f>Pasākumi_kārtas!P170</f>
        <v>1479000</v>
      </c>
      <c r="L170" s="274">
        <v>152</v>
      </c>
      <c r="M170" s="104">
        <f t="shared" si="49"/>
        <v>1479000</v>
      </c>
      <c r="N170" s="39"/>
      <c r="O170" s="104"/>
      <c r="P170" s="39"/>
      <c r="Q170" s="104"/>
      <c r="R170" s="39"/>
      <c r="S170" s="104"/>
      <c r="T170" s="39"/>
      <c r="U170" s="104"/>
      <c r="V170" s="39"/>
      <c r="W170" s="104"/>
      <c r="X170" s="3" t="b">
        <f t="shared" si="38"/>
        <v>1</v>
      </c>
      <c r="Y170" s="39">
        <v>1</v>
      </c>
      <c r="Z170" s="106">
        <f t="shared" si="48"/>
        <v>1479000</v>
      </c>
      <c r="AA170" s="39"/>
      <c r="AB170" s="106"/>
      <c r="AC170" s="39"/>
      <c r="AD170" s="106"/>
      <c r="AE170" s="39"/>
      <c r="AF170" s="106"/>
      <c r="AG170" s="3" t="b">
        <f t="shared" si="39"/>
        <v>1</v>
      </c>
      <c r="AH170" s="39">
        <v>33</v>
      </c>
      <c r="AI170" s="106">
        <f t="shared" si="50"/>
        <v>1479000</v>
      </c>
      <c r="AJ170" s="39"/>
      <c r="AK170" s="106"/>
      <c r="AL170" s="3" t="b">
        <f t="shared" si="51"/>
        <v>1</v>
      </c>
      <c r="AM170" s="39">
        <v>8</v>
      </c>
      <c r="AN170" s="106">
        <f>K170</f>
        <v>1479000</v>
      </c>
      <c r="AO170" s="39"/>
      <c r="AP170" s="106"/>
      <c r="AQ170" s="3" t="b">
        <f t="shared" si="40"/>
        <v>1</v>
      </c>
      <c r="AR170" s="39">
        <v>2</v>
      </c>
      <c r="AS170" s="106">
        <f t="shared" si="41"/>
        <v>1479000</v>
      </c>
      <c r="AT170" s="106"/>
      <c r="AU170" s="106"/>
      <c r="AV170" s="3" t="b">
        <f t="shared" si="42"/>
        <v>1</v>
      </c>
    </row>
    <row r="171" spans="1:48">
      <c r="A171" s="83" t="str">
        <f>Pasākumi_kārtas!V171</f>
        <v>TM</v>
      </c>
      <c r="B171" s="83">
        <f>Pasākumi_kārtas!A171</f>
        <v>4</v>
      </c>
      <c r="C171" s="83" t="str">
        <f>Pasākumi_kārtas!B171</f>
        <v>4.3.</v>
      </c>
      <c r="D171" s="84" t="str">
        <f>Pasākumi_kārtas!C171</f>
        <v>Nodarbinātība un sociālā iekļaušana</v>
      </c>
      <c r="E171" s="83" t="str">
        <f>Pasākumi_kārtas!E171</f>
        <v>4.3.4.</v>
      </c>
      <c r="F171" s="84" t="str">
        <f>Pasākumi_kārtas!F171</f>
        <v>“Sekmēt aktīvu iekļaušanu, lai veicinātu vienlīdzīgas iespējas, nediskriminēšanu un aktīvu līdzdalību, kā arī uzlabotu nodarbināmību,  jo īpaši attiecībā uz nelabvēlīgā situācijā esošām grupām”</v>
      </c>
      <c r="G171" s="39" t="str">
        <f>Pasākumi_kārtas!J171</f>
        <v>4.3.4.6.</v>
      </c>
      <c r="H171" s="103" t="str">
        <f>Pasākumi_kārtas!K171</f>
        <v>Resocializācijas pakalpojumu probācijas klientiem pilnveidošana un taisnīguma atjaunošanas pieeju attīstība, veicinot probācijas klientu aktīvu līdzdalību sabiedrības procesos un radot priekšnosacījumus viņu veiksmīgai iekļaušanai un nodarbināmībai</v>
      </c>
      <c r="I171" s="39" t="str">
        <f>Pasākumi_kārtas!M171</f>
        <v>_</v>
      </c>
      <c r="J171" s="39" t="str">
        <f>Pasākumi_kārtas!N171</f>
        <v>ESF</v>
      </c>
      <c r="K171" s="104">
        <f>Pasākumi_kārtas!P171</f>
        <v>2808499</v>
      </c>
      <c r="L171" s="274">
        <v>134</v>
      </c>
      <c r="M171" s="104">
        <f t="shared" si="49"/>
        <v>2808499</v>
      </c>
      <c r="N171" s="39"/>
      <c r="O171" s="104"/>
      <c r="P171" s="39"/>
      <c r="Q171" s="104"/>
      <c r="R171" s="39"/>
      <c r="S171" s="104"/>
      <c r="T171" s="39"/>
      <c r="U171" s="104"/>
      <c r="V171" s="39"/>
      <c r="W171" s="104"/>
      <c r="X171" s="3" t="b">
        <f t="shared" si="38"/>
        <v>1</v>
      </c>
      <c r="Y171" s="39">
        <v>1</v>
      </c>
      <c r="Z171" s="106">
        <f t="shared" si="48"/>
        <v>2808499</v>
      </c>
      <c r="AA171" s="39"/>
      <c r="AB171" s="106"/>
      <c r="AC171" s="39"/>
      <c r="AD171" s="106"/>
      <c r="AE171" s="39"/>
      <c r="AF171" s="106"/>
      <c r="AG171" s="3" t="b">
        <f t="shared" si="39"/>
        <v>1</v>
      </c>
      <c r="AH171" s="39">
        <v>33</v>
      </c>
      <c r="AI171" s="106">
        <f t="shared" si="50"/>
        <v>2808499</v>
      </c>
      <c r="AJ171" s="39"/>
      <c r="AK171" s="106"/>
      <c r="AL171" s="3" t="b">
        <f t="shared" si="51"/>
        <v>1</v>
      </c>
      <c r="AM171" s="39">
        <v>5</v>
      </c>
      <c r="AN171" s="106">
        <v>1404249</v>
      </c>
      <c r="AO171" s="39">
        <v>10</v>
      </c>
      <c r="AP171" s="106">
        <v>1404250</v>
      </c>
      <c r="AQ171" s="3" t="b">
        <f t="shared" si="40"/>
        <v>1</v>
      </c>
      <c r="AR171" s="39">
        <v>2</v>
      </c>
      <c r="AS171" s="106">
        <f t="shared" si="41"/>
        <v>2808499</v>
      </c>
      <c r="AT171" s="106"/>
      <c r="AU171" s="106"/>
      <c r="AV171" s="3" t="b">
        <f t="shared" si="42"/>
        <v>1</v>
      </c>
    </row>
    <row r="172" spans="1:48">
      <c r="A172" s="83" t="str">
        <f>Pasākumi_kārtas!V172</f>
        <v>TM</v>
      </c>
      <c r="B172" s="83">
        <f>Pasākumi_kārtas!A172</f>
        <v>4</v>
      </c>
      <c r="C172" s="83" t="str">
        <f>Pasākumi_kārtas!B172</f>
        <v>4.3.</v>
      </c>
      <c r="D172" s="84" t="str">
        <f>Pasākumi_kārtas!C172</f>
        <v>Nodarbinātība un sociālā iekļaušana</v>
      </c>
      <c r="E172" s="83" t="str">
        <f>Pasākumi_kārtas!E172</f>
        <v>4.3.4.</v>
      </c>
      <c r="F172" s="84" t="str">
        <f>Pasākumi_kārtas!F172</f>
        <v>“Sekmēt aktīvu iekļaušanu, lai veicinātu vienlīdzīgas iespējas, nediskriminēšanu un aktīvu līdzdalību, kā arī uzlabotu nodarbināmību,  jo īpaši attiecībā uz nelabvēlīgā situācijā esošām grupām”</v>
      </c>
      <c r="G172" s="39" t="str">
        <f>Pasākumi_kārtas!J172</f>
        <v>4.3.4.7.</v>
      </c>
      <c r="H172" s="103" t="str">
        <f>Pasākumi_kārtas!K172</f>
        <v>Nodarbināmības priekšnosacījumu nodrošināšana ieslodzītajiem, pilnveidojot resocializācijas sistēmas efektivitāti,  sekmējot bijušo ieslodzīto iekļaušanos, vienlīdzīgas iespējas un aktīvu līdzdalību</v>
      </c>
      <c r="I172" s="39" t="str">
        <f>Pasākumi_kārtas!M172</f>
        <v>_</v>
      </c>
      <c r="J172" s="39" t="str">
        <f>Pasākumi_kārtas!N172</f>
        <v>ESF</v>
      </c>
      <c r="K172" s="104">
        <f>Pasākumi_kārtas!P172</f>
        <v>2808500</v>
      </c>
      <c r="L172" s="274">
        <v>134</v>
      </c>
      <c r="M172" s="104">
        <f t="shared" si="49"/>
        <v>2808500</v>
      </c>
      <c r="N172" s="39"/>
      <c r="O172" s="104"/>
      <c r="P172" s="39"/>
      <c r="Q172" s="104"/>
      <c r="R172" s="39"/>
      <c r="S172" s="104"/>
      <c r="T172" s="39"/>
      <c r="U172" s="104"/>
      <c r="V172" s="39"/>
      <c r="W172" s="104"/>
      <c r="X172" s="3" t="b">
        <f t="shared" si="38"/>
        <v>1</v>
      </c>
      <c r="Y172" s="39">
        <v>1</v>
      </c>
      <c r="Z172" s="106">
        <f t="shared" si="48"/>
        <v>2808500</v>
      </c>
      <c r="AA172" s="39"/>
      <c r="AB172" s="106"/>
      <c r="AC172" s="39"/>
      <c r="AD172" s="106"/>
      <c r="AE172" s="39"/>
      <c r="AF172" s="106"/>
      <c r="AG172" s="3" t="b">
        <f t="shared" si="39"/>
        <v>1</v>
      </c>
      <c r="AH172" s="39">
        <v>33</v>
      </c>
      <c r="AI172" s="106">
        <f t="shared" si="50"/>
        <v>2808500</v>
      </c>
      <c r="AJ172" s="39"/>
      <c r="AK172" s="106"/>
      <c r="AL172" s="3" t="b">
        <f t="shared" si="51"/>
        <v>1</v>
      </c>
      <c r="AM172" s="39">
        <v>5</v>
      </c>
      <c r="AN172" s="106">
        <v>1404250</v>
      </c>
      <c r="AO172" s="39">
        <v>10</v>
      </c>
      <c r="AP172" s="106">
        <v>1404250</v>
      </c>
      <c r="AQ172" s="3" t="b">
        <f t="shared" si="40"/>
        <v>1</v>
      </c>
      <c r="AR172" s="39">
        <v>2</v>
      </c>
      <c r="AS172" s="106">
        <f t="shared" si="41"/>
        <v>2808500</v>
      </c>
      <c r="AT172" s="106"/>
      <c r="AU172" s="106"/>
      <c r="AV172" s="3" t="b">
        <f t="shared" si="42"/>
        <v>1</v>
      </c>
    </row>
    <row r="173" spans="1:48">
      <c r="A173" s="83" t="str">
        <f>Pasākumi_kārtas!V173</f>
        <v>KM</v>
      </c>
      <c r="B173" s="83">
        <f>Pasākumi_kārtas!A173</f>
        <v>4</v>
      </c>
      <c r="C173" s="83" t="str">
        <f>Pasākumi_kārtas!B173</f>
        <v>4.3.</v>
      </c>
      <c r="D173" s="84" t="str">
        <f>Pasākumi_kārtas!C173</f>
        <v>Nodarbinātība un sociālā iekļaušana</v>
      </c>
      <c r="E173" s="83" t="str">
        <f>Pasākumi_kārtas!E173</f>
        <v>4.3.4.</v>
      </c>
      <c r="F173" s="84" t="str">
        <f>Pasākumi_kārtas!F173</f>
        <v>“Sekmēt aktīvu iekļaušanu, lai veicinātu vienlīdzīgas iespējas, nediskriminēšanu un aktīvu līdzdalību, kā arī uzlabotu nodarbināmību,  jo īpaši attiecībā uz nelabvēlīgā situācijā esošām grupām”</v>
      </c>
      <c r="G173" s="39" t="str">
        <f>Pasākumi_kārtas!J173</f>
        <v>4.3.4.8.</v>
      </c>
      <c r="H173" s="103" t="str">
        <f>Pasākumi_kārtas!K173</f>
        <v>Sabiedrības saliedēšana, veicinot jauniebraucēju iekļaušanos vietējā sabiedrībā un sekmējot starpkultūru komunikāciju</v>
      </c>
      <c r="I173" s="39" t="str">
        <f>Pasākumi_kārtas!M173</f>
        <v>_</v>
      </c>
      <c r="J173" s="39" t="str">
        <f>Pasākumi_kārtas!N173</f>
        <v>ESF</v>
      </c>
      <c r="K173" s="104">
        <f>Pasākumi_kārtas!P173</f>
        <v>2174289</v>
      </c>
      <c r="L173" s="274">
        <v>152</v>
      </c>
      <c r="M173" s="104">
        <v>1087145</v>
      </c>
      <c r="N173" s="274">
        <v>157</v>
      </c>
      <c r="O173" s="104">
        <v>1087144</v>
      </c>
      <c r="P173" s="39"/>
      <c r="Q173" s="104"/>
      <c r="R173" s="39"/>
      <c r="S173" s="104"/>
      <c r="T173" s="39"/>
      <c r="U173" s="104"/>
      <c r="V173" s="39"/>
      <c r="W173" s="104"/>
      <c r="X173" s="3" t="b">
        <f t="shared" si="38"/>
        <v>1</v>
      </c>
      <c r="Y173" s="39">
        <v>1</v>
      </c>
      <c r="Z173" s="106">
        <f t="shared" si="48"/>
        <v>2174289</v>
      </c>
      <c r="AA173" s="39"/>
      <c r="AB173" s="106"/>
      <c r="AC173" s="39"/>
      <c r="AD173" s="106"/>
      <c r="AE173" s="39"/>
      <c r="AF173" s="106"/>
      <c r="AG173" s="3" t="b">
        <f t="shared" si="39"/>
        <v>1</v>
      </c>
      <c r="AH173" s="39">
        <v>33</v>
      </c>
      <c r="AI173" s="106">
        <f t="shared" si="50"/>
        <v>2174289</v>
      </c>
      <c r="AJ173" s="39"/>
      <c r="AK173" s="106"/>
      <c r="AL173" s="3" t="b">
        <f t="shared" si="51"/>
        <v>1</v>
      </c>
      <c r="AM173" s="39">
        <v>9</v>
      </c>
      <c r="AN173" s="106">
        <f>K173</f>
        <v>2174289</v>
      </c>
      <c r="AO173" s="39"/>
      <c r="AP173" s="106"/>
      <c r="AQ173" s="3" t="b">
        <f t="shared" si="40"/>
        <v>1</v>
      </c>
      <c r="AR173" s="39">
        <v>2</v>
      </c>
      <c r="AS173" s="106">
        <f t="shared" si="41"/>
        <v>2174289</v>
      </c>
      <c r="AT173" s="106"/>
      <c r="AU173" s="106"/>
      <c r="AV173" s="3" t="b">
        <f t="shared" si="42"/>
        <v>1</v>
      </c>
    </row>
    <row r="174" spans="1:48">
      <c r="A174" s="83" t="str">
        <f>Pasākumi_kārtas!V174</f>
        <v>KM</v>
      </c>
      <c r="B174" s="83">
        <f>Pasākumi_kārtas!A174</f>
        <v>4</v>
      </c>
      <c r="C174" s="83" t="str">
        <f>Pasākumi_kārtas!B174</f>
        <v>4.3.</v>
      </c>
      <c r="D174" s="84" t="str">
        <f>Pasākumi_kārtas!C174</f>
        <v>Nodarbinātība un sociālā iekļaušana</v>
      </c>
      <c r="E174" s="83" t="str">
        <f>Pasākumi_kārtas!E174</f>
        <v>4.3.4.</v>
      </c>
      <c r="F174" s="84" t="str">
        <f>Pasākumi_kārtas!F174</f>
        <v>“Sekmēt aktīvu iekļaušanu, lai veicinātu vienlīdzīgas iespējas, nediskriminēšanu un aktīvu līdzdalību, kā arī uzlabotu nodarbināmību,  jo īpaši attiecībā uz nelabvēlīgā situācijā esošām grupām”</v>
      </c>
      <c r="G174" s="39" t="str">
        <f>Pasākumi_kārtas!J174</f>
        <v>4.3.4.9.</v>
      </c>
      <c r="H174" s="103" t="str">
        <f>Pasākumi_kārtas!K174</f>
        <v xml:space="preserve">Sabiedrības saliedēšana, veicinot sabiedrības pašorganizēšanos un paplašinot sadarbības un līdzdarbības prasmes un iespējas
</v>
      </c>
      <c r="I174" s="39" t="str">
        <f>Pasākumi_kārtas!M174</f>
        <v>_</v>
      </c>
      <c r="J174" s="39" t="str">
        <f>Pasākumi_kārtas!N174</f>
        <v>ESF</v>
      </c>
      <c r="K174" s="104">
        <f>Pasākumi_kārtas!P174</f>
        <v>3623815</v>
      </c>
      <c r="L174" s="274">
        <v>152</v>
      </c>
      <c r="M174" s="104">
        <f>K174</f>
        <v>3623815</v>
      </c>
      <c r="N174" s="39"/>
      <c r="O174" s="104"/>
      <c r="P174" s="39"/>
      <c r="Q174" s="104"/>
      <c r="R174" s="39"/>
      <c r="S174" s="104"/>
      <c r="T174" s="39"/>
      <c r="U174" s="104"/>
      <c r="V174" s="39"/>
      <c r="W174" s="104"/>
      <c r="X174" s="3" t="b">
        <f t="shared" si="38"/>
        <v>1</v>
      </c>
      <c r="Y174" s="39">
        <v>1</v>
      </c>
      <c r="Z174" s="106">
        <f t="shared" si="48"/>
        <v>3623815</v>
      </c>
      <c r="AA174" s="39"/>
      <c r="AB174" s="106"/>
      <c r="AC174" s="39"/>
      <c r="AD174" s="106"/>
      <c r="AE174" s="39"/>
      <c r="AF174" s="106"/>
      <c r="AG174" s="3" t="b">
        <f t="shared" si="39"/>
        <v>1</v>
      </c>
      <c r="AH174" s="39">
        <v>33</v>
      </c>
      <c r="AI174" s="106">
        <f t="shared" si="50"/>
        <v>3623815</v>
      </c>
      <c r="AJ174" s="39"/>
      <c r="AK174" s="106"/>
      <c r="AL174" s="3" t="b">
        <f t="shared" si="51"/>
        <v>1</v>
      </c>
      <c r="AM174" s="39">
        <v>8</v>
      </c>
      <c r="AN174" s="106">
        <f>K174</f>
        <v>3623815</v>
      </c>
      <c r="AO174" s="39"/>
      <c r="AP174" s="106"/>
      <c r="AQ174" s="3" t="b">
        <f t="shared" si="40"/>
        <v>1</v>
      </c>
      <c r="AR174" s="39">
        <v>2</v>
      </c>
      <c r="AS174" s="106">
        <f t="shared" si="41"/>
        <v>3623815</v>
      </c>
      <c r="AT174" s="106"/>
      <c r="AU174" s="106"/>
      <c r="AV174" s="3" t="b">
        <f t="shared" si="42"/>
        <v>1</v>
      </c>
    </row>
    <row r="175" spans="1:48">
      <c r="A175" s="83" t="str">
        <f>Pasākumi_kārtas!V175</f>
        <v>LM</v>
      </c>
      <c r="B175" s="83">
        <f>Pasākumi_kārtas!A175</f>
        <v>4</v>
      </c>
      <c r="C175" s="83" t="str">
        <f>Pasākumi_kārtas!B175</f>
        <v>4.3.</v>
      </c>
      <c r="D175" s="84" t="str">
        <f>Pasākumi_kārtas!C175</f>
        <v>Nodarbinātība un sociālā iekļaušana</v>
      </c>
      <c r="E175" s="83" t="str">
        <f>Pasākumi_kārtas!E175</f>
        <v>4.3.5.</v>
      </c>
      <c r="F175" s="84" t="str">
        <f>Pasākumi_kārtas!F175</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5" s="39" t="str">
        <f>Pasākumi_kārtas!J175</f>
        <v>4.3.5.1.</v>
      </c>
      <c r="H175" s="103" t="str">
        <f>Pasākumi_kārtas!K175</f>
        <v>Sabiedrībā balstītu sociālo pakalpojumu pieejamības palielināšana</v>
      </c>
      <c r="I175" s="39">
        <f>Pasākumi_kārtas!M175</f>
        <v>1</v>
      </c>
      <c r="J175" s="39" t="str">
        <f>Pasākumi_kārtas!N175</f>
        <v>ESF</v>
      </c>
      <c r="K175" s="104">
        <f>Pasākumi_kārtas!P175</f>
        <v>34339831</v>
      </c>
      <c r="L175" s="275">
        <v>44</v>
      </c>
      <c r="M175" s="104">
        <v>772430</v>
      </c>
      <c r="N175" s="274">
        <v>127</v>
      </c>
      <c r="O175" s="104">
        <v>21523780</v>
      </c>
      <c r="P175" s="274">
        <v>159</v>
      </c>
      <c r="Q175" s="104">
        <v>12043621</v>
      </c>
      <c r="R175" s="39"/>
      <c r="S175" s="104"/>
      <c r="T175" s="39"/>
      <c r="U175" s="104"/>
      <c r="V175" s="39"/>
      <c r="W175" s="104"/>
      <c r="X175" s="3" t="b">
        <f t="shared" si="38"/>
        <v>1</v>
      </c>
      <c r="Y175" s="39">
        <v>1</v>
      </c>
      <c r="Z175" s="106">
        <f t="shared" si="48"/>
        <v>34339831</v>
      </c>
      <c r="AA175" s="39"/>
      <c r="AB175" s="106"/>
      <c r="AC175" s="39"/>
      <c r="AD175" s="106"/>
      <c r="AE175" s="39"/>
      <c r="AF175" s="106"/>
      <c r="AG175" s="3" t="b">
        <f t="shared" si="39"/>
        <v>1</v>
      </c>
      <c r="AH175" s="39">
        <v>33</v>
      </c>
      <c r="AI175" s="106">
        <f t="shared" si="50"/>
        <v>34339831</v>
      </c>
      <c r="AJ175" s="39"/>
      <c r="AK175" s="106"/>
      <c r="AL175" s="3" t="b">
        <f t="shared" si="51"/>
        <v>1</v>
      </c>
      <c r="AM175" s="39">
        <v>6</v>
      </c>
      <c r="AN175" s="106">
        <v>10301949</v>
      </c>
      <c r="AO175" s="39">
        <v>9</v>
      </c>
      <c r="AP175" s="106">
        <v>24037882</v>
      </c>
      <c r="AQ175" s="3" t="b">
        <f t="shared" si="40"/>
        <v>1</v>
      </c>
      <c r="AR175" s="39">
        <v>2</v>
      </c>
      <c r="AS175" s="106">
        <f t="shared" si="41"/>
        <v>34339831</v>
      </c>
      <c r="AT175" s="106"/>
      <c r="AU175" s="106"/>
      <c r="AV175" s="3" t="b">
        <f t="shared" si="42"/>
        <v>1</v>
      </c>
    </row>
    <row r="176" spans="1:48">
      <c r="A176" s="83" t="str">
        <f>Pasākumi_kārtas!V176</f>
        <v>LM</v>
      </c>
      <c r="B176" s="83">
        <f>Pasākumi_kārtas!A176</f>
        <v>4</v>
      </c>
      <c r="C176" s="83" t="str">
        <f>Pasākumi_kārtas!B176</f>
        <v>4.3.</v>
      </c>
      <c r="D176" s="84" t="str">
        <f>Pasākumi_kārtas!C176</f>
        <v>Nodarbinātība un sociālā iekļaušana</v>
      </c>
      <c r="E176" s="83" t="str">
        <f>Pasākumi_kārtas!E176</f>
        <v>4.3.5.</v>
      </c>
      <c r="F176" s="84" t="str">
        <f>Pasākumi_kārtas!F176</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6" s="39" t="str">
        <f>Pasākumi_kārtas!J176</f>
        <v>4.3.5.1.</v>
      </c>
      <c r="H176" s="103" t="str">
        <f>Pasākumi_kārtas!K176</f>
        <v>Sabiedrībā balstītu sociālo pakalpojumu pieejamības palielināšana</v>
      </c>
      <c r="I176" s="39">
        <f>Pasākumi_kārtas!M176</f>
        <v>2</v>
      </c>
      <c r="J176" s="39" t="str">
        <f>Pasākumi_kārtas!N176</f>
        <v>ESF</v>
      </c>
      <c r="K176" s="104">
        <f>Pasākumi_kārtas!P176</f>
        <v>3298476</v>
      </c>
      <c r="L176" s="274">
        <v>159</v>
      </c>
      <c r="M176" s="104">
        <f>K176</f>
        <v>3298476</v>
      </c>
      <c r="N176" s="39"/>
      <c r="O176" s="104"/>
      <c r="P176" s="39"/>
      <c r="Q176" s="104"/>
      <c r="R176" s="39"/>
      <c r="S176" s="104"/>
      <c r="T176" s="39"/>
      <c r="U176" s="104"/>
      <c r="V176" s="39"/>
      <c r="W176" s="104"/>
      <c r="X176" s="3" t="b">
        <f t="shared" si="38"/>
        <v>1</v>
      </c>
      <c r="Y176" s="39">
        <v>1</v>
      </c>
      <c r="Z176" s="106">
        <f t="shared" si="48"/>
        <v>3298476</v>
      </c>
      <c r="AA176" s="39"/>
      <c r="AB176" s="106"/>
      <c r="AC176" s="39"/>
      <c r="AD176" s="106"/>
      <c r="AE176" s="39"/>
      <c r="AF176" s="106"/>
      <c r="AG176" s="3" t="b">
        <f t="shared" si="39"/>
        <v>1</v>
      </c>
      <c r="AH176" s="39">
        <v>33</v>
      </c>
      <c r="AI176" s="106">
        <f t="shared" si="50"/>
        <v>3298476</v>
      </c>
      <c r="AJ176" s="39"/>
      <c r="AK176" s="106"/>
      <c r="AL176" s="3" t="b">
        <f t="shared" si="51"/>
        <v>1</v>
      </c>
      <c r="AM176" s="39">
        <v>6</v>
      </c>
      <c r="AN176" s="106">
        <v>923573</v>
      </c>
      <c r="AO176" s="39">
        <v>9</v>
      </c>
      <c r="AP176" s="106">
        <v>2374903</v>
      </c>
      <c r="AQ176" s="3" t="b">
        <f t="shared" si="40"/>
        <v>1</v>
      </c>
      <c r="AR176" s="39">
        <v>2</v>
      </c>
      <c r="AS176" s="106">
        <f t="shared" si="41"/>
        <v>3298476</v>
      </c>
      <c r="AT176" s="106"/>
      <c r="AU176" s="106"/>
      <c r="AV176" s="3" t="b">
        <f t="shared" si="42"/>
        <v>1</v>
      </c>
    </row>
    <row r="177" spans="1:48">
      <c r="A177" s="83" t="str">
        <f>Pasākumi_kārtas!V177</f>
        <v>LM</v>
      </c>
      <c r="B177" s="83">
        <f>Pasākumi_kārtas!A177</f>
        <v>4</v>
      </c>
      <c r="C177" s="83" t="str">
        <f>Pasākumi_kārtas!B177</f>
        <v>4.3.</v>
      </c>
      <c r="D177" s="84" t="str">
        <f>Pasākumi_kārtas!C177</f>
        <v>Nodarbinātība un sociālā iekļaušana</v>
      </c>
      <c r="E177" s="83" t="str">
        <f>Pasākumi_kārtas!E177</f>
        <v>4.3.5.</v>
      </c>
      <c r="F177" s="84" t="str">
        <f>Pasākumi_kārtas!F177</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7" s="39" t="str">
        <f>Pasākumi_kārtas!J177</f>
        <v>4.3.5.1.</v>
      </c>
      <c r="H177" s="103" t="str">
        <f>Pasākumi_kārtas!K177</f>
        <v>Sabiedrībā balstītu sociālo pakalpojumu pieejamības palielināšana</v>
      </c>
      <c r="I177" s="39">
        <f>Pasākumi_kārtas!M177</f>
        <v>3</v>
      </c>
      <c r="J177" s="39" t="str">
        <f>Pasākumi_kārtas!N177</f>
        <v>ESF</v>
      </c>
      <c r="K177" s="104">
        <f>Pasākumi_kārtas!P177</f>
        <v>2208099</v>
      </c>
      <c r="L177" s="274">
        <v>159</v>
      </c>
      <c r="M177" s="104">
        <f>K177</f>
        <v>2208099</v>
      </c>
      <c r="N177" s="39"/>
      <c r="O177" s="104"/>
      <c r="P177" s="39"/>
      <c r="Q177" s="104"/>
      <c r="R177" s="39"/>
      <c r="S177" s="104"/>
      <c r="T177" s="39"/>
      <c r="U177" s="104"/>
      <c r="V177" s="39"/>
      <c r="W177" s="104"/>
      <c r="X177" s="3" t="b">
        <f t="shared" si="38"/>
        <v>1</v>
      </c>
      <c r="Y177" s="39">
        <v>1</v>
      </c>
      <c r="Z177" s="106">
        <f t="shared" si="48"/>
        <v>2208099</v>
      </c>
      <c r="AA177" s="39"/>
      <c r="AB177" s="106"/>
      <c r="AC177" s="39"/>
      <c r="AD177" s="106"/>
      <c r="AE177" s="39"/>
      <c r="AF177" s="106"/>
      <c r="AG177" s="3" t="b">
        <f t="shared" si="39"/>
        <v>1</v>
      </c>
      <c r="AH177" s="39">
        <v>33</v>
      </c>
      <c r="AI177" s="106">
        <f t="shared" si="50"/>
        <v>2208099</v>
      </c>
      <c r="AJ177" s="39"/>
      <c r="AK177" s="106"/>
      <c r="AL177" s="3" t="b">
        <f t="shared" si="51"/>
        <v>1</v>
      </c>
      <c r="AM177" s="39">
        <v>6</v>
      </c>
      <c r="AN177" s="106">
        <v>110405</v>
      </c>
      <c r="AO177" s="39">
        <v>9</v>
      </c>
      <c r="AP177" s="106">
        <v>2097694</v>
      </c>
      <c r="AQ177" s="3" t="b">
        <f t="shared" si="40"/>
        <v>1</v>
      </c>
      <c r="AR177" s="39">
        <v>2</v>
      </c>
      <c r="AS177" s="106">
        <f t="shared" si="41"/>
        <v>2208099</v>
      </c>
      <c r="AT177" s="106"/>
      <c r="AU177" s="106"/>
      <c r="AV177" s="3" t="b">
        <f t="shared" si="42"/>
        <v>1</v>
      </c>
    </row>
    <row r="178" spans="1:48">
      <c r="A178" s="83" t="str">
        <f>Pasākumi_kārtas!V178</f>
        <v>LM</v>
      </c>
      <c r="B178" s="83">
        <f>Pasākumi_kārtas!A178</f>
        <v>4</v>
      </c>
      <c r="C178" s="83" t="str">
        <f>Pasākumi_kārtas!B178</f>
        <v>4.3.</v>
      </c>
      <c r="D178" s="84" t="str">
        <f>Pasākumi_kārtas!C178</f>
        <v>Nodarbinātība un sociālā iekļaušana</v>
      </c>
      <c r="E178" s="83" t="str">
        <f>Pasākumi_kārtas!E178</f>
        <v>4.3.5.</v>
      </c>
      <c r="F178" s="84" t="str">
        <f>Pasākumi_kārtas!F178</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8" s="39" t="str">
        <f>Pasākumi_kārtas!J178</f>
        <v>4.3.5.1.</v>
      </c>
      <c r="H178" s="103" t="str">
        <f>Pasākumi_kārtas!K178</f>
        <v>Sabiedrībā balstītu sociālo pakalpojumu pieejamības palielināšana</v>
      </c>
      <c r="I178" s="39">
        <f>Pasākumi_kārtas!M178</f>
        <v>4</v>
      </c>
      <c r="J178" s="39" t="str">
        <f>Pasākumi_kārtas!N178</f>
        <v>ESF</v>
      </c>
      <c r="K178" s="104">
        <f>Pasākumi_kārtas!P178</f>
        <v>13599699</v>
      </c>
      <c r="L178" s="274">
        <v>159</v>
      </c>
      <c r="M178" s="104">
        <f>K178</f>
        <v>13599699</v>
      </c>
      <c r="N178" s="39"/>
      <c r="O178" s="104"/>
      <c r="P178" s="39"/>
      <c r="Q178" s="104"/>
      <c r="R178" s="39"/>
      <c r="S178" s="104"/>
      <c r="T178" s="39"/>
      <c r="U178" s="104"/>
      <c r="V178" s="39"/>
      <c r="W178" s="104"/>
      <c r="X178" s="3" t="b">
        <f t="shared" si="38"/>
        <v>1</v>
      </c>
      <c r="Y178" s="39">
        <v>1</v>
      </c>
      <c r="Z178" s="106">
        <f t="shared" si="48"/>
        <v>13599699</v>
      </c>
      <c r="AA178" s="39"/>
      <c r="AB178" s="106"/>
      <c r="AC178" s="39"/>
      <c r="AD178" s="106"/>
      <c r="AE178" s="39"/>
      <c r="AF178" s="106"/>
      <c r="AG178" s="3" t="b">
        <f t="shared" si="39"/>
        <v>1</v>
      </c>
      <c r="AH178" s="39">
        <v>33</v>
      </c>
      <c r="AI178" s="106">
        <f t="shared" si="50"/>
        <v>13599699</v>
      </c>
      <c r="AJ178" s="39"/>
      <c r="AK178" s="106"/>
      <c r="AL178" s="3" t="b">
        <f t="shared" si="51"/>
        <v>1</v>
      </c>
      <c r="AM178" s="39">
        <v>6</v>
      </c>
      <c r="AN178" s="106">
        <v>6799850</v>
      </c>
      <c r="AO178" s="39">
        <v>9</v>
      </c>
      <c r="AP178" s="106">
        <v>6799849</v>
      </c>
      <c r="AQ178" s="3" t="b">
        <f t="shared" si="40"/>
        <v>1</v>
      </c>
      <c r="AR178" s="39">
        <v>2</v>
      </c>
      <c r="AS178" s="106">
        <f t="shared" si="41"/>
        <v>13599699</v>
      </c>
      <c r="AT178" s="106"/>
      <c r="AU178" s="106"/>
      <c r="AV178" s="3" t="b">
        <f t="shared" si="42"/>
        <v>1</v>
      </c>
    </row>
    <row r="179" spans="1:48">
      <c r="A179" s="83" t="str">
        <f>Pasākumi_kārtas!V179</f>
        <v>LM</v>
      </c>
      <c r="B179" s="83">
        <f>Pasākumi_kārtas!A179</f>
        <v>4</v>
      </c>
      <c r="C179" s="83" t="str">
        <f>Pasākumi_kārtas!B179</f>
        <v>4.3.</v>
      </c>
      <c r="D179" s="84" t="str">
        <f>Pasākumi_kārtas!C179</f>
        <v>Nodarbinātība un sociālā iekļaušana</v>
      </c>
      <c r="E179" s="83" t="str">
        <f>Pasākumi_kārtas!E179</f>
        <v>4.3.5.</v>
      </c>
      <c r="F179" s="84" t="str">
        <f>Pasākumi_kārtas!F179</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79" s="39" t="str">
        <f>Pasākumi_kārtas!J179</f>
        <v>4.3.5.1.</v>
      </c>
      <c r="H179" s="103" t="str">
        <f>Pasākumi_kārtas!K179</f>
        <v>Sabiedrībā balstītu sociālo pakalpojumu pieejamības palielināšana</v>
      </c>
      <c r="I179" s="39">
        <f>Pasākumi_kārtas!M179</f>
        <v>5</v>
      </c>
      <c r="J179" s="39" t="str">
        <f>Pasākumi_kārtas!N179</f>
        <v>ESF</v>
      </c>
      <c r="K179" s="104">
        <f>Pasākumi_kārtas!P179</f>
        <v>6097264</v>
      </c>
      <c r="L179" s="275">
        <v>44</v>
      </c>
      <c r="M179" s="104">
        <v>139797</v>
      </c>
      <c r="N179" s="274">
        <v>127</v>
      </c>
      <c r="O179" s="104">
        <v>4081186</v>
      </c>
      <c r="P179" s="274">
        <v>159</v>
      </c>
      <c r="Q179" s="104">
        <v>1876281</v>
      </c>
      <c r="R179" s="39"/>
      <c r="S179" s="104"/>
      <c r="T179" s="39"/>
      <c r="U179" s="104"/>
      <c r="V179" s="39"/>
      <c r="W179" s="104"/>
      <c r="X179" s="3" t="b">
        <f t="shared" si="38"/>
        <v>1</v>
      </c>
      <c r="Y179" s="39">
        <v>1</v>
      </c>
      <c r="Z179" s="106">
        <f t="shared" si="48"/>
        <v>6097264</v>
      </c>
      <c r="AA179" s="39"/>
      <c r="AB179" s="106"/>
      <c r="AC179" s="39"/>
      <c r="AD179" s="106"/>
      <c r="AE179" s="39"/>
      <c r="AF179" s="106"/>
      <c r="AG179" s="3" t="b">
        <f t="shared" si="39"/>
        <v>1</v>
      </c>
      <c r="AH179" s="39">
        <v>33</v>
      </c>
      <c r="AI179" s="106">
        <f t="shared" si="50"/>
        <v>6097264</v>
      </c>
      <c r="AJ179" s="39"/>
      <c r="AK179" s="106"/>
      <c r="AL179" s="3" t="b">
        <f t="shared" si="51"/>
        <v>1</v>
      </c>
      <c r="AM179" s="39">
        <v>6</v>
      </c>
      <c r="AN179" s="106">
        <v>0</v>
      </c>
      <c r="AO179" s="39">
        <v>9</v>
      </c>
      <c r="AP179" s="106">
        <v>6097264</v>
      </c>
      <c r="AQ179" s="3" t="b">
        <f t="shared" si="40"/>
        <v>1</v>
      </c>
      <c r="AR179" s="39">
        <v>2</v>
      </c>
      <c r="AS179" s="106">
        <f t="shared" si="41"/>
        <v>6097264</v>
      </c>
      <c r="AT179" s="106"/>
      <c r="AU179" s="106"/>
      <c r="AV179" s="3" t="b">
        <f t="shared" si="42"/>
        <v>1</v>
      </c>
    </row>
    <row r="180" spans="1:48">
      <c r="A180" s="83" t="str">
        <f>Pasākumi_kārtas!V180</f>
        <v>LM</v>
      </c>
      <c r="B180" s="83">
        <f>Pasākumi_kārtas!A180</f>
        <v>4</v>
      </c>
      <c r="C180" s="83" t="str">
        <f>Pasākumi_kārtas!B180</f>
        <v>4.3.</v>
      </c>
      <c r="D180" s="84" t="str">
        <f>Pasākumi_kārtas!C180</f>
        <v>Nodarbinātība un sociālā iekļaušana</v>
      </c>
      <c r="E180" s="83" t="str">
        <f>Pasākumi_kārtas!E180</f>
        <v>4.3.5.</v>
      </c>
      <c r="F180" s="84" t="str">
        <f>Pasākumi_kārtas!F180</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0" s="39" t="str">
        <f>Pasākumi_kārtas!J180</f>
        <v>4.3.5.2.</v>
      </c>
      <c r="H180" s="103" t="str">
        <f>Pasākumi_kārtas!K180</f>
        <v>Atbalsts paliatīvās aprūpes sistēmas pilnveidošanai</v>
      </c>
      <c r="I180" s="39" t="str">
        <f>Pasākumi_kārtas!M180</f>
        <v>_</v>
      </c>
      <c r="J180" s="39" t="str">
        <f>Pasākumi_kārtas!N180</f>
        <v>ESF</v>
      </c>
      <c r="K180" s="104">
        <f>Pasākumi_kārtas!P180</f>
        <v>5950000</v>
      </c>
      <c r="L180" s="274">
        <v>160</v>
      </c>
      <c r="M180" s="104">
        <f t="shared" ref="M180:M190" si="52">K180</f>
        <v>5950000</v>
      </c>
      <c r="N180" s="39"/>
      <c r="O180" s="104"/>
      <c r="P180" s="39"/>
      <c r="Q180" s="104"/>
      <c r="R180" s="39"/>
      <c r="S180" s="104"/>
      <c r="T180" s="39"/>
      <c r="U180" s="104"/>
      <c r="V180" s="39"/>
      <c r="W180" s="104"/>
      <c r="X180" s="3" t="b">
        <f t="shared" si="38"/>
        <v>1</v>
      </c>
      <c r="Y180" s="39">
        <v>1</v>
      </c>
      <c r="Z180" s="106">
        <f t="shared" si="48"/>
        <v>5950000</v>
      </c>
      <c r="AA180" s="39"/>
      <c r="AB180" s="106"/>
      <c r="AC180" s="39"/>
      <c r="AD180" s="106"/>
      <c r="AE180" s="39"/>
      <c r="AF180" s="106"/>
      <c r="AG180" s="3" t="b">
        <f t="shared" si="39"/>
        <v>1</v>
      </c>
      <c r="AH180" s="39">
        <v>33</v>
      </c>
      <c r="AI180" s="106">
        <f t="shared" si="50"/>
        <v>5950000</v>
      </c>
      <c r="AJ180" s="39"/>
      <c r="AK180" s="106"/>
      <c r="AL180" s="3" t="b">
        <f t="shared" si="51"/>
        <v>1</v>
      </c>
      <c r="AM180" s="39">
        <v>9</v>
      </c>
      <c r="AN180" s="106">
        <f t="shared" ref="AN180:AN190" si="53">K180</f>
        <v>5950000</v>
      </c>
      <c r="AO180" s="39"/>
      <c r="AP180" s="106"/>
      <c r="AQ180" s="3" t="b">
        <f t="shared" si="40"/>
        <v>1</v>
      </c>
      <c r="AR180" s="39">
        <v>2</v>
      </c>
      <c r="AS180" s="106">
        <f t="shared" si="41"/>
        <v>5950000</v>
      </c>
      <c r="AT180" s="106"/>
      <c r="AU180" s="106"/>
      <c r="AV180" s="3" t="b">
        <f t="shared" si="42"/>
        <v>1</v>
      </c>
    </row>
    <row r="181" spans="1:48">
      <c r="A181" s="83" t="str">
        <f>Pasākumi_kārtas!V181</f>
        <v>LM</v>
      </c>
      <c r="B181" s="83">
        <f>Pasākumi_kārtas!A181</f>
        <v>4</v>
      </c>
      <c r="C181" s="83" t="str">
        <f>Pasākumi_kārtas!B181</f>
        <v>4.3.</v>
      </c>
      <c r="D181" s="84" t="str">
        <f>Pasākumi_kārtas!C181</f>
        <v>Nodarbinātība un sociālā iekļaušana</v>
      </c>
      <c r="E181" s="83" t="str">
        <f>Pasākumi_kārtas!E181</f>
        <v>4.3.5.</v>
      </c>
      <c r="F181" s="84" t="str">
        <f>Pasākumi_kārtas!F181</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1" s="39" t="str">
        <f>Pasākumi_kārtas!J181</f>
        <v>4.3.5.3.</v>
      </c>
      <c r="H181" s="103" t="str">
        <f>Pasākumi_kārtas!K181</f>
        <v xml:space="preserve">Sociālo pakalpojumu kvalitātes un efektivitātes paaugstināšana
</v>
      </c>
      <c r="I181" s="39" t="str">
        <f>Pasākumi_kārtas!M181</f>
        <v>_</v>
      </c>
      <c r="J181" s="39" t="str">
        <f>Pasākumi_kārtas!N181</f>
        <v>ESF</v>
      </c>
      <c r="K181" s="104">
        <f>Pasākumi_kārtas!P181</f>
        <v>6120000</v>
      </c>
      <c r="L181" s="274">
        <v>158</v>
      </c>
      <c r="M181" s="104">
        <f t="shared" si="52"/>
        <v>6120000</v>
      </c>
      <c r="N181" s="39"/>
      <c r="O181" s="104"/>
      <c r="P181" s="39"/>
      <c r="Q181" s="104"/>
      <c r="R181" s="39"/>
      <c r="S181" s="104"/>
      <c r="T181" s="39"/>
      <c r="U181" s="104"/>
      <c r="V181" s="39"/>
      <c r="W181" s="104"/>
      <c r="X181" s="3" t="b">
        <f t="shared" si="38"/>
        <v>1</v>
      </c>
      <c r="Y181" s="39">
        <v>1</v>
      </c>
      <c r="Z181" s="106">
        <f t="shared" si="48"/>
        <v>6120000</v>
      </c>
      <c r="AA181" s="39"/>
      <c r="AB181" s="106"/>
      <c r="AC181" s="39"/>
      <c r="AD181" s="106"/>
      <c r="AE181" s="39"/>
      <c r="AF181" s="106"/>
      <c r="AG181" s="3" t="b">
        <f t="shared" si="39"/>
        <v>1</v>
      </c>
      <c r="AH181" s="39">
        <v>33</v>
      </c>
      <c r="AI181" s="106">
        <f t="shared" si="50"/>
        <v>6120000</v>
      </c>
      <c r="AJ181" s="39"/>
      <c r="AK181" s="106"/>
      <c r="AL181" s="3" t="b">
        <f t="shared" si="51"/>
        <v>1</v>
      </c>
      <c r="AM181" s="39">
        <v>9</v>
      </c>
      <c r="AN181" s="106">
        <f t="shared" si="53"/>
        <v>6120000</v>
      </c>
      <c r="AO181" s="39"/>
      <c r="AP181" s="106"/>
      <c r="AQ181" s="3" t="b">
        <f t="shared" si="40"/>
        <v>1</v>
      </c>
      <c r="AR181" s="39">
        <v>2</v>
      </c>
      <c r="AS181" s="106">
        <f t="shared" si="41"/>
        <v>6120000</v>
      </c>
      <c r="AT181" s="106"/>
      <c r="AU181" s="106"/>
      <c r="AV181" s="3" t="b">
        <f t="shared" si="42"/>
        <v>1</v>
      </c>
    </row>
    <row r="182" spans="1:48">
      <c r="A182" s="83" t="str">
        <f>Pasākumi_kārtas!V182</f>
        <v>LM</v>
      </c>
      <c r="B182" s="83">
        <f>Pasākumi_kārtas!A182</f>
        <v>4</v>
      </c>
      <c r="C182" s="83" t="str">
        <f>Pasākumi_kārtas!B182</f>
        <v>4.3.</v>
      </c>
      <c r="D182" s="84" t="str">
        <f>Pasākumi_kārtas!C182</f>
        <v>Nodarbinātība un sociālā iekļaušana</v>
      </c>
      <c r="E182" s="83" t="str">
        <f>Pasākumi_kārtas!E182</f>
        <v>4.3.5.</v>
      </c>
      <c r="F182" s="84" t="str">
        <f>Pasākumi_kārtas!F182</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2" s="39" t="str">
        <f>Pasākumi_kārtas!J182</f>
        <v>4.3.5.4.</v>
      </c>
      <c r="H182" s="103" t="str">
        <f>Pasākumi_kārtas!K182</f>
        <v>Profesionāla un mūsdienīga sociālā darba attīstība</v>
      </c>
      <c r="I182" s="39" t="str">
        <f>Pasākumi_kārtas!M182</f>
        <v>_</v>
      </c>
      <c r="J182" s="39" t="str">
        <f>Pasākumi_kārtas!N182</f>
        <v>ESF</v>
      </c>
      <c r="K182" s="104">
        <f>Pasākumi_kārtas!P182</f>
        <v>10599500</v>
      </c>
      <c r="L182" s="274">
        <v>158</v>
      </c>
      <c r="M182" s="104">
        <f t="shared" si="52"/>
        <v>10599500</v>
      </c>
      <c r="N182" s="39"/>
      <c r="O182" s="104"/>
      <c r="P182" s="39"/>
      <c r="Q182" s="104"/>
      <c r="R182" s="39"/>
      <c r="S182" s="104"/>
      <c r="T182" s="39"/>
      <c r="U182" s="104"/>
      <c r="V182" s="39"/>
      <c r="W182" s="104"/>
      <c r="X182" s="3" t="b">
        <f t="shared" ref="X182:X224" si="54">K182=M182+O182+Q182+S182+U182+W182</f>
        <v>1</v>
      </c>
      <c r="Y182" s="39">
        <v>1</v>
      </c>
      <c r="Z182" s="106">
        <f t="shared" si="48"/>
        <v>10599500</v>
      </c>
      <c r="AA182" s="39"/>
      <c r="AB182" s="106"/>
      <c r="AC182" s="39"/>
      <c r="AD182" s="106"/>
      <c r="AE182" s="39"/>
      <c r="AF182" s="106"/>
      <c r="AG182" s="3" t="b">
        <f t="shared" ref="AG182:AG223" si="55">K182=Z182+AB182+AD182+AF182</f>
        <v>1</v>
      </c>
      <c r="AH182" s="39">
        <v>33</v>
      </c>
      <c r="AI182" s="106">
        <f t="shared" si="50"/>
        <v>10599500</v>
      </c>
      <c r="AJ182" s="39"/>
      <c r="AK182" s="106"/>
      <c r="AL182" s="3" t="b">
        <f t="shared" si="51"/>
        <v>1</v>
      </c>
      <c r="AM182" s="39">
        <v>9</v>
      </c>
      <c r="AN182" s="106">
        <f t="shared" si="53"/>
        <v>10599500</v>
      </c>
      <c r="AO182" s="39"/>
      <c r="AP182" s="106"/>
      <c r="AQ182" s="3" t="b">
        <f t="shared" ref="AQ182:AQ223" si="56">K182=AN182+AP182</f>
        <v>1</v>
      </c>
      <c r="AR182" s="39">
        <v>2</v>
      </c>
      <c r="AS182" s="106">
        <f t="shared" ref="AS182:AS223" si="57">K182</f>
        <v>10599500</v>
      </c>
      <c r="AT182" s="106"/>
      <c r="AU182" s="106"/>
      <c r="AV182" s="3" t="b">
        <f t="shared" ref="AV182:AV223" si="58">K182=AS182+AU182</f>
        <v>1</v>
      </c>
    </row>
    <row r="183" spans="1:48">
      <c r="A183" s="83" t="str">
        <f>Pasākumi_kārtas!V183</f>
        <v>TM</v>
      </c>
      <c r="B183" s="83">
        <f>Pasākumi_kārtas!A183</f>
        <v>4</v>
      </c>
      <c r="C183" s="83" t="str">
        <f>Pasākumi_kārtas!B183</f>
        <v>4.3.</v>
      </c>
      <c r="D183" s="84" t="str">
        <f>Pasākumi_kārtas!C183</f>
        <v>Nodarbinātība un sociālā iekļaušana</v>
      </c>
      <c r="E183" s="83" t="str">
        <f>Pasākumi_kārtas!E183</f>
        <v>4.3.5.</v>
      </c>
      <c r="F183" s="84" t="str">
        <f>Pasākumi_kārtas!F183</f>
        <v>"Uzlabot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v>
      </c>
      <c r="G183" s="39" t="str">
        <f>Pasākumi_kārtas!J183</f>
        <v>4.3.5.5.</v>
      </c>
      <c r="H183" s="103" t="str">
        <f>Pasākumi_kārtas!K183</f>
        <v>Pieeja tiesiskumam</v>
      </c>
      <c r="I183" s="39" t="str">
        <f>Pasākumi_kārtas!M183</f>
        <v>_</v>
      </c>
      <c r="J183" s="39" t="str">
        <f>Pasākumi_kārtas!N183</f>
        <v>ESF</v>
      </c>
      <c r="K183" s="104">
        <f>Pasākumi_kārtas!P183</f>
        <v>1087059</v>
      </c>
      <c r="L183" s="274">
        <v>162</v>
      </c>
      <c r="M183" s="104">
        <f t="shared" si="52"/>
        <v>1087059</v>
      </c>
      <c r="N183" s="39"/>
      <c r="O183" s="104"/>
      <c r="P183" s="39"/>
      <c r="Q183" s="104"/>
      <c r="R183" s="39"/>
      <c r="S183" s="104"/>
      <c r="T183" s="39"/>
      <c r="U183" s="104"/>
      <c r="V183" s="39"/>
      <c r="W183" s="104"/>
      <c r="X183" s="3" t="b">
        <f t="shared" si="54"/>
        <v>1</v>
      </c>
      <c r="Y183" s="39">
        <v>1</v>
      </c>
      <c r="Z183" s="106">
        <f t="shared" si="48"/>
        <v>1087059</v>
      </c>
      <c r="AA183" s="39"/>
      <c r="AB183" s="106"/>
      <c r="AC183" s="39"/>
      <c r="AD183" s="106"/>
      <c r="AE183" s="39"/>
      <c r="AF183" s="106"/>
      <c r="AG183" s="3" t="b">
        <f t="shared" si="55"/>
        <v>1</v>
      </c>
      <c r="AH183" s="39">
        <v>33</v>
      </c>
      <c r="AI183" s="106">
        <f t="shared" si="50"/>
        <v>1087059</v>
      </c>
      <c r="AJ183" s="39"/>
      <c r="AK183" s="106"/>
      <c r="AL183" s="3" t="b">
        <f t="shared" si="51"/>
        <v>1</v>
      </c>
      <c r="AM183" s="39">
        <v>5</v>
      </c>
      <c r="AN183" s="106">
        <f t="shared" si="53"/>
        <v>1087059</v>
      </c>
      <c r="AO183" s="39"/>
      <c r="AP183" s="106"/>
      <c r="AQ183" s="3" t="b">
        <f t="shared" si="56"/>
        <v>1</v>
      </c>
      <c r="AR183" s="39">
        <v>2</v>
      </c>
      <c r="AS183" s="106">
        <f t="shared" si="57"/>
        <v>1087059</v>
      </c>
      <c r="AT183" s="106"/>
      <c r="AU183" s="106"/>
      <c r="AV183" s="3" t="b">
        <f t="shared" si="58"/>
        <v>1</v>
      </c>
    </row>
    <row r="184" spans="1:48">
      <c r="A184" s="83" t="str">
        <f>Pasākumi_kārtas!V184</f>
        <v>LM</v>
      </c>
      <c r="B184" s="83">
        <f>Pasākumi_kārtas!A184</f>
        <v>4</v>
      </c>
      <c r="C184" s="83" t="str">
        <f>Pasākumi_kārtas!B184</f>
        <v>4.3.</v>
      </c>
      <c r="D184" s="84" t="str">
        <f>Pasākumi_kārtas!C184</f>
        <v>Nodarbinātība un sociālā iekļaušana</v>
      </c>
      <c r="E184" s="83" t="str">
        <f>Pasākumi_kārtas!E184</f>
        <v>4.3.6.</v>
      </c>
      <c r="F184" s="84" t="str">
        <f>Pasākumi_kārtas!F184</f>
        <v>"Veicināt nabadzības vai sociālās atstumtības riskam pakļauto cilvēku, tostarp vistrūcīgāko un bērnu, sociālo integrāciju"</v>
      </c>
      <c r="G184" s="39" t="str">
        <f>Pasākumi_kārtas!J184</f>
        <v>4.3.6.1.</v>
      </c>
      <c r="H184" s="103" t="str">
        <f>Pasākumi_kārtas!K184</f>
        <v>Speciālistu, kuru profesionālā darbība saistīta ar bērnu tiesību aizsardzības nodrošināšanu, profesionālās kvalifikācijas pilnveide un bērnu likumisko pārstāvju atbildības stiprināšana bērnu tiesību aizsardzības sistēmas reorganizācijas ietvaros</v>
      </c>
      <c r="I184" s="39" t="str">
        <f>Pasākumi_kārtas!M184</f>
        <v>_</v>
      </c>
      <c r="J184" s="39" t="str">
        <f>Pasākumi_kārtas!N184</f>
        <v>ESF</v>
      </c>
      <c r="K184" s="104">
        <f>Pasākumi_kārtas!P184</f>
        <v>6732119</v>
      </c>
      <c r="L184" s="274">
        <v>158</v>
      </c>
      <c r="M184" s="104">
        <f t="shared" si="52"/>
        <v>6732119</v>
      </c>
      <c r="N184" s="39"/>
      <c r="O184" s="104"/>
      <c r="P184" s="39"/>
      <c r="Q184" s="104"/>
      <c r="R184" s="39"/>
      <c r="S184" s="104"/>
      <c r="T184" s="39"/>
      <c r="U184" s="104"/>
      <c r="V184" s="39"/>
      <c r="W184" s="104"/>
      <c r="X184" s="3" t="b">
        <f t="shared" si="54"/>
        <v>1</v>
      </c>
      <c r="Y184" s="39">
        <v>1</v>
      </c>
      <c r="Z184" s="106">
        <f t="shared" si="48"/>
        <v>6732119</v>
      </c>
      <c r="AA184" s="39"/>
      <c r="AB184" s="106"/>
      <c r="AC184" s="39"/>
      <c r="AD184" s="106"/>
      <c r="AE184" s="39"/>
      <c r="AF184" s="106"/>
      <c r="AG184" s="3" t="b">
        <f t="shared" si="55"/>
        <v>1</v>
      </c>
      <c r="AH184" s="39">
        <v>33</v>
      </c>
      <c r="AI184" s="106">
        <f t="shared" si="50"/>
        <v>6732119</v>
      </c>
      <c r="AJ184" s="39"/>
      <c r="AK184" s="106"/>
      <c r="AL184" s="3" t="b">
        <f t="shared" si="51"/>
        <v>1</v>
      </c>
      <c r="AM184" s="39">
        <v>9</v>
      </c>
      <c r="AN184" s="106">
        <f t="shared" si="53"/>
        <v>6732119</v>
      </c>
      <c r="AO184" s="39"/>
      <c r="AP184" s="106"/>
      <c r="AQ184" s="3" t="b">
        <f t="shared" si="56"/>
        <v>1</v>
      </c>
      <c r="AR184" s="39">
        <v>2</v>
      </c>
      <c r="AS184" s="106">
        <f t="shared" si="57"/>
        <v>6732119</v>
      </c>
      <c r="AT184" s="106"/>
      <c r="AU184" s="106"/>
      <c r="AV184" s="3" t="b">
        <f t="shared" si="58"/>
        <v>1</v>
      </c>
    </row>
    <row r="185" spans="1:48">
      <c r="A185" s="83" t="str">
        <f>Pasākumi_kārtas!V185</f>
        <v>LM</v>
      </c>
      <c r="B185" s="83">
        <f>Pasākumi_kārtas!A185</f>
        <v>4</v>
      </c>
      <c r="C185" s="83" t="str">
        <f>Pasākumi_kārtas!B185</f>
        <v>4.3.</v>
      </c>
      <c r="D185" s="84" t="str">
        <f>Pasākumi_kārtas!C185</f>
        <v>Nodarbinātība un sociālā iekļaušana</v>
      </c>
      <c r="E185" s="83" t="str">
        <f>Pasākumi_kārtas!E185</f>
        <v>4.3.6.</v>
      </c>
      <c r="F185" s="84" t="str">
        <f>Pasākumi_kārtas!F185</f>
        <v>"Veicināt nabadzības vai sociālās atstumtības riskam pakļauto cilvēku, tostarp vistrūcīgāko un bērnu, sociālo integrāciju"</v>
      </c>
      <c r="G185" s="39" t="str">
        <f>Pasākumi_kārtas!J185</f>
        <v>4.3.6.2.</v>
      </c>
      <c r="H185" s="103" t="str">
        <f>Pasākumi_kārtas!K185</f>
        <v>Atbalsta pasākumi Veselības un darbspēju ekspertīzes ārstu valsts komisijas klientu apkalpošanas efektivitātes un kvalitātes uzlabošanai, speciālistu profesionālo spēju, invaliditātes informatīvās sistēmas procesu un funkcionalitātes pilnveidei</v>
      </c>
      <c r="I185" s="39" t="str">
        <f>Pasākumi_kārtas!M185</f>
        <v>_</v>
      </c>
      <c r="J185" s="39" t="str">
        <f>Pasākumi_kārtas!N185</f>
        <v>ESF</v>
      </c>
      <c r="K185" s="104">
        <f>Pasākumi_kārtas!P185</f>
        <v>850000</v>
      </c>
      <c r="L185" s="274">
        <v>158</v>
      </c>
      <c r="M185" s="104">
        <f t="shared" si="52"/>
        <v>850000</v>
      </c>
      <c r="N185" s="39"/>
      <c r="O185" s="104"/>
      <c r="P185" s="39"/>
      <c r="Q185" s="104"/>
      <c r="R185" s="39"/>
      <c r="S185" s="104"/>
      <c r="T185" s="39"/>
      <c r="U185" s="104"/>
      <c r="V185" s="39"/>
      <c r="W185" s="104"/>
      <c r="X185" s="3" t="b">
        <f t="shared" si="54"/>
        <v>1</v>
      </c>
      <c r="Y185" s="39">
        <v>1</v>
      </c>
      <c r="Z185" s="106">
        <f t="shared" si="48"/>
        <v>850000</v>
      </c>
      <c r="AA185" s="39"/>
      <c r="AB185" s="106"/>
      <c r="AC185" s="39"/>
      <c r="AD185" s="106"/>
      <c r="AE185" s="39"/>
      <c r="AF185" s="106"/>
      <c r="AG185" s="3" t="b">
        <f t="shared" si="55"/>
        <v>1</v>
      </c>
      <c r="AH185" s="39">
        <v>33</v>
      </c>
      <c r="AI185" s="106">
        <f t="shared" si="50"/>
        <v>850000</v>
      </c>
      <c r="AJ185" s="39"/>
      <c r="AK185" s="106"/>
      <c r="AL185" s="3" t="b">
        <f t="shared" si="51"/>
        <v>1</v>
      </c>
      <c r="AM185" s="39">
        <v>9</v>
      </c>
      <c r="AN185" s="106">
        <f t="shared" si="53"/>
        <v>850000</v>
      </c>
      <c r="AO185" s="39"/>
      <c r="AP185" s="106"/>
      <c r="AQ185" s="3" t="b">
        <f t="shared" si="56"/>
        <v>1</v>
      </c>
      <c r="AR185" s="39">
        <v>2</v>
      </c>
      <c r="AS185" s="106">
        <f t="shared" si="57"/>
        <v>850000</v>
      </c>
      <c r="AT185" s="106"/>
      <c r="AU185" s="106"/>
      <c r="AV185" s="3" t="b">
        <f t="shared" si="58"/>
        <v>1</v>
      </c>
    </row>
    <row r="186" spans="1:48">
      <c r="A186" s="83" t="str">
        <f>Pasākumi_kārtas!V186</f>
        <v>LM</v>
      </c>
      <c r="B186" s="83">
        <f>Pasākumi_kārtas!A186</f>
        <v>4</v>
      </c>
      <c r="C186" s="83" t="str">
        <f>Pasākumi_kārtas!B186</f>
        <v>4.3.</v>
      </c>
      <c r="D186" s="84" t="str">
        <f>Pasākumi_kārtas!C186</f>
        <v>Nodarbinātība un sociālā iekļaušana</v>
      </c>
      <c r="E186" s="83" t="str">
        <f>Pasākumi_kārtas!E186</f>
        <v>4.3.6.</v>
      </c>
      <c r="F186" s="84" t="str">
        <f>Pasākumi_kārtas!F186</f>
        <v>"Veicināt nabadzības vai sociālās atstumtības riskam pakļauto cilvēku, tostarp vistrūcīgāko un bērnu, sociālo integrāciju"</v>
      </c>
      <c r="G186" s="39" t="str">
        <f>Pasākumi_kārtas!J186</f>
        <v>4.3.6.3.</v>
      </c>
      <c r="H186" s="103" t="str">
        <f>Pasākumi_kārtas!K186</f>
        <v>Atbalsts bērniem ar smagu diagnozi vai funkcionāliem traucējumiem, iespējamu vai esošu invaliditāti un viņu ģimenes locekļiem</v>
      </c>
      <c r="I186" s="39" t="str">
        <f>Pasākumi_kārtas!M186</f>
        <v>_</v>
      </c>
      <c r="J186" s="39" t="str">
        <f>Pasākumi_kārtas!N186</f>
        <v>ESF</v>
      </c>
      <c r="K186" s="104">
        <f>Pasākumi_kārtas!P186</f>
        <v>3697500</v>
      </c>
      <c r="L186" s="274">
        <v>159</v>
      </c>
      <c r="M186" s="104">
        <f t="shared" si="52"/>
        <v>3697500</v>
      </c>
      <c r="N186" s="39"/>
      <c r="O186" s="104"/>
      <c r="P186" s="39"/>
      <c r="Q186" s="104"/>
      <c r="R186" s="39"/>
      <c r="S186" s="104"/>
      <c r="T186" s="39"/>
      <c r="U186" s="104"/>
      <c r="V186" s="39"/>
      <c r="W186" s="104"/>
      <c r="X186" s="3" t="b">
        <f t="shared" si="54"/>
        <v>1</v>
      </c>
      <c r="Y186" s="39">
        <v>1</v>
      </c>
      <c r="Z186" s="106">
        <f t="shared" si="48"/>
        <v>3697500</v>
      </c>
      <c r="AA186" s="39"/>
      <c r="AB186" s="106"/>
      <c r="AC186" s="39"/>
      <c r="AD186" s="106"/>
      <c r="AE186" s="39"/>
      <c r="AF186" s="106"/>
      <c r="AG186" s="3" t="b">
        <f t="shared" si="55"/>
        <v>1</v>
      </c>
      <c r="AH186" s="39">
        <v>33</v>
      </c>
      <c r="AI186" s="106">
        <f t="shared" si="50"/>
        <v>3697500</v>
      </c>
      <c r="AJ186" s="39"/>
      <c r="AK186" s="106"/>
      <c r="AL186" s="3" t="b">
        <f t="shared" si="51"/>
        <v>1</v>
      </c>
      <c r="AM186" s="39">
        <v>6</v>
      </c>
      <c r="AN186" s="106">
        <f t="shared" si="53"/>
        <v>3697500</v>
      </c>
      <c r="AO186" s="39"/>
      <c r="AP186" s="106"/>
      <c r="AQ186" s="3" t="b">
        <f t="shared" si="56"/>
        <v>1</v>
      </c>
      <c r="AR186" s="39">
        <v>2</v>
      </c>
      <c r="AS186" s="106">
        <f t="shared" si="57"/>
        <v>3697500</v>
      </c>
      <c r="AT186" s="106"/>
      <c r="AU186" s="106"/>
      <c r="AV186" s="3" t="b">
        <f t="shared" si="58"/>
        <v>1</v>
      </c>
    </row>
    <row r="187" spans="1:48">
      <c r="A187" s="83" t="str">
        <f>Pasākumi_kārtas!V187</f>
        <v>LM</v>
      </c>
      <c r="B187" s="83">
        <f>Pasākumi_kārtas!A187</f>
        <v>4</v>
      </c>
      <c r="C187" s="83" t="str">
        <f>Pasākumi_kārtas!B187</f>
        <v>4.3.</v>
      </c>
      <c r="D187" s="84" t="str">
        <f>Pasākumi_kārtas!C187</f>
        <v>Nodarbinātība un sociālā iekļaušana</v>
      </c>
      <c r="E187" s="83" t="str">
        <f>Pasākumi_kārtas!E187</f>
        <v>4.3.6.</v>
      </c>
      <c r="F187" s="84" t="str">
        <f>Pasākumi_kārtas!F187</f>
        <v>"Veicināt nabadzības vai sociālās atstumtības riskam pakļauto cilvēku, tostarp vistrūcīgāko un bērnu, sociālo integrāciju"</v>
      </c>
      <c r="G187" s="39" t="str">
        <f>Pasākumi_kārtas!J187</f>
        <v>4.3.6.4.</v>
      </c>
      <c r="H187" s="103" t="str">
        <f>Pasākumi_kārtas!K187</f>
        <v>Atbalsta instrumentu izstrāde un ieviešana ģimenes funkcionalitātes stiprināšanai</v>
      </c>
      <c r="I187" s="39">
        <f>Pasākumi_kārtas!M187</f>
        <v>1</v>
      </c>
      <c r="J187" s="39" t="str">
        <f>Pasākumi_kārtas!N187</f>
        <v>ESF</v>
      </c>
      <c r="K187" s="104">
        <f>Pasākumi_kārtas!P187</f>
        <v>8035359</v>
      </c>
      <c r="L187" s="274">
        <v>162</v>
      </c>
      <c r="M187" s="104">
        <f t="shared" si="52"/>
        <v>8035359</v>
      </c>
      <c r="N187" s="39"/>
      <c r="O187" s="104"/>
      <c r="P187" s="39"/>
      <c r="Q187" s="104"/>
      <c r="R187" s="39"/>
      <c r="S187" s="104"/>
      <c r="T187" s="39"/>
      <c r="U187" s="104"/>
      <c r="V187" s="39"/>
      <c r="W187" s="104"/>
      <c r="X187" s="3" t="b">
        <f t="shared" si="54"/>
        <v>1</v>
      </c>
      <c r="Y187" s="39">
        <v>1</v>
      </c>
      <c r="Z187" s="106">
        <f t="shared" si="48"/>
        <v>8035359</v>
      </c>
      <c r="AA187" s="39"/>
      <c r="AB187" s="106"/>
      <c r="AC187" s="39"/>
      <c r="AD187" s="106"/>
      <c r="AE187" s="39"/>
      <c r="AF187" s="106"/>
      <c r="AG187" s="3" t="b">
        <f t="shared" si="55"/>
        <v>1</v>
      </c>
      <c r="AH187" s="39">
        <v>33</v>
      </c>
      <c r="AI187" s="106">
        <f t="shared" si="50"/>
        <v>8035359</v>
      </c>
      <c r="AJ187" s="39"/>
      <c r="AK187" s="106"/>
      <c r="AL187" s="3" t="b">
        <f t="shared" si="51"/>
        <v>1</v>
      </c>
      <c r="AM187" s="39">
        <v>6</v>
      </c>
      <c r="AN187" s="106">
        <f t="shared" si="53"/>
        <v>8035359</v>
      </c>
      <c r="AO187" s="39"/>
      <c r="AP187" s="106"/>
      <c r="AQ187" s="3" t="b">
        <f t="shared" si="56"/>
        <v>1</v>
      </c>
      <c r="AR187" s="39">
        <v>2</v>
      </c>
      <c r="AS187" s="106">
        <f t="shared" si="57"/>
        <v>8035359</v>
      </c>
      <c r="AT187" s="106"/>
      <c r="AU187" s="106"/>
      <c r="AV187" s="3" t="b">
        <f t="shared" si="58"/>
        <v>1</v>
      </c>
    </row>
    <row r="188" spans="1:48">
      <c r="A188" s="83" t="str">
        <f>Pasākumi_kārtas!V188</f>
        <v>LM</v>
      </c>
      <c r="B188" s="83">
        <f>Pasākumi_kārtas!A188</f>
        <v>4</v>
      </c>
      <c r="C188" s="83" t="str">
        <f>Pasākumi_kārtas!B188</f>
        <v>4.3.</v>
      </c>
      <c r="D188" s="84" t="str">
        <f>Pasākumi_kārtas!C188</f>
        <v>Nodarbinātība un sociālā iekļaušana</v>
      </c>
      <c r="E188" s="83" t="str">
        <f>Pasākumi_kārtas!E188</f>
        <v>4.3.6.</v>
      </c>
      <c r="F188" s="84" t="str">
        <f>Pasākumi_kārtas!F188</f>
        <v>"Veicināt nabadzības vai sociālās atstumtības riskam pakļauto cilvēku, tostarp vistrūcīgāko un bērnu, sociālo integrāciju"</v>
      </c>
      <c r="G188" s="39" t="str">
        <f>Pasākumi_kārtas!J188</f>
        <v>4.3.6.4.</v>
      </c>
      <c r="H188" s="103" t="str">
        <f>Pasākumi_kārtas!K188</f>
        <v>Atbalsta instrumentu izstrāde un ieviešana ģimenes funkcionalitātes stiprināšanai</v>
      </c>
      <c r="I188" s="39">
        <f>Pasākumi_kārtas!M188</f>
        <v>2</v>
      </c>
      <c r="J188" s="39" t="str">
        <f>Pasākumi_kārtas!N188</f>
        <v>ESF</v>
      </c>
      <c r="K188" s="104">
        <f>Pasākumi_kārtas!P188</f>
        <v>1280641</v>
      </c>
      <c r="L188" s="274">
        <v>162</v>
      </c>
      <c r="M188" s="104">
        <f t="shared" si="52"/>
        <v>1280641</v>
      </c>
      <c r="N188" s="39"/>
      <c r="O188" s="104"/>
      <c r="P188" s="39"/>
      <c r="Q188" s="104"/>
      <c r="R188" s="39"/>
      <c r="S188" s="104"/>
      <c r="T188" s="39"/>
      <c r="U188" s="104"/>
      <c r="V188" s="39"/>
      <c r="W188" s="104"/>
      <c r="X188" s="3" t="b">
        <f t="shared" si="54"/>
        <v>1</v>
      </c>
      <c r="Y188" s="39">
        <v>1</v>
      </c>
      <c r="Z188" s="106">
        <f t="shared" ref="Z188:Z216" si="59">K188</f>
        <v>1280641</v>
      </c>
      <c r="AA188" s="39"/>
      <c r="AB188" s="106"/>
      <c r="AC188" s="39"/>
      <c r="AD188" s="106"/>
      <c r="AE188" s="39"/>
      <c r="AF188" s="106"/>
      <c r="AG188" s="3" t="b">
        <f t="shared" si="55"/>
        <v>1</v>
      </c>
      <c r="AH188" s="39">
        <v>33</v>
      </c>
      <c r="AI188" s="106">
        <f t="shared" si="50"/>
        <v>1280641</v>
      </c>
      <c r="AJ188" s="39"/>
      <c r="AK188" s="106"/>
      <c r="AL188" s="3" t="b">
        <f t="shared" si="51"/>
        <v>1</v>
      </c>
      <c r="AM188" s="39">
        <v>9</v>
      </c>
      <c r="AN188" s="106">
        <f t="shared" si="53"/>
        <v>1280641</v>
      </c>
      <c r="AO188" s="39"/>
      <c r="AP188" s="106"/>
      <c r="AQ188" s="3" t="b">
        <f t="shared" si="56"/>
        <v>1</v>
      </c>
      <c r="AR188" s="39">
        <v>2</v>
      </c>
      <c r="AS188" s="106">
        <f t="shared" si="57"/>
        <v>1280641</v>
      </c>
      <c r="AT188" s="106"/>
      <c r="AU188" s="106"/>
      <c r="AV188" s="3" t="b">
        <f t="shared" si="58"/>
        <v>1</v>
      </c>
    </row>
    <row r="189" spans="1:48">
      <c r="A189" s="83" t="str">
        <f>Pasākumi_kārtas!V189</f>
        <v>LM</v>
      </c>
      <c r="B189" s="83">
        <f>Pasākumi_kārtas!A189</f>
        <v>4</v>
      </c>
      <c r="C189" s="83" t="str">
        <f>Pasākumi_kārtas!B189</f>
        <v>4.3.</v>
      </c>
      <c r="D189" s="84" t="str">
        <f>Pasākumi_kārtas!C189</f>
        <v>Nodarbinātība un sociālā iekļaušana</v>
      </c>
      <c r="E189" s="83" t="str">
        <f>Pasākumi_kārtas!E189</f>
        <v>4.3.6.</v>
      </c>
      <c r="F189" s="84" t="str">
        <f>Pasākumi_kārtas!F189</f>
        <v>"Veicināt nabadzības vai sociālās atstumtības riskam pakļauto cilvēku, tostarp vistrūcīgāko un bērnu, sociālo integrāciju"</v>
      </c>
      <c r="G189" s="39" t="str">
        <f>Pasākumi_kārtas!J189</f>
        <v>4.3.6.5.</v>
      </c>
      <c r="H189" s="103" t="str">
        <f>Pasākumi_kārtas!K189</f>
        <v>Atbalsta pasākumi bērniem ar uzvedības vai atkarību problēmām un to ģimenēm</v>
      </c>
      <c r="I189" s="39" t="str">
        <f>Pasākumi_kārtas!M189</f>
        <v>_</v>
      </c>
      <c r="J189" s="39" t="str">
        <f>Pasākumi_kārtas!N189</f>
        <v>ESF</v>
      </c>
      <c r="K189" s="104">
        <f>Pasākumi_kārtas!P189</f>
        <v>11092500</v>
      </c>
      <c r="L189" s="274">
        <v>158</v>
      </c>
      <c r="M189" s="104">
        <f t="shared" si="52"/>
        <v>11092500</v>
      </c>
      <c r="N189" s="39"/>
      <c r="O189" s="104"/>
      <c r="P189" s="39"/>
      <c r="Q189" s="104"/>
      <c r="R189" s="39"/>
      <c r="S189" s="104"/>
      <c r="T189" s="39"/>
      <c r="U189" s="104"/>
      <c r="V189" s="39"/>
      <c r="W189" s="104"/>
      <c r="X189" s="3" t="b">
        <f t="shared" si="54"/>
        <v>1</v>
      </c>
      <c r="Y189" s="39">
        <v>1</v>
      </c>
      <c r="Z189" s="106">
        <f t="shared" si="59"/>
        <v>11092500</v>
      </c>
      <c r="AA189" s="39"/>
      <c r="AB189" s="106"/>
      <c r="AC189" s="39"/>
      <c r="AD189" s="106"/>
      <c r="AE189" s="39"/>
      <c r="AF189" s="106"/>
      <c r="AG189" s="3" t="b">
        <f t="shared" si="55"/>
        <v>1</v>
      </c>
      <c r="AH189" s="39">
        <v>33</v>
      </c>
      <c r="AI189" s="106">
        <f t="shared" si="50"/>
        <v>11092500</v>
      </c>
      <c r="AJ189" s="39"/>
      <c r="AK189" s="106"/>
      <c r="AL189" s="3" t="b">
        <f t="shared" si="51"/>
        <v>1</v>
      </c>
      <c r="AM189" s="39">
        <v>6</v>
      </c>
      <c r="AN189" s="106">
        <f t="shared" si="53"/>
        <v>11092500</v>
      </c>
      <c r="AO189" s="39"/>
      <c r="AP189" s="106"/>
      <c r="AQ189" s="3" t="b">
        <f t="shared" si="56"/>
        <v>1</v>
      </c>
      <c r="AR189" s="39">
        <v>2</v>
      </c>
      <c r="AS189" s="106">
        <f t="shared" si="57"/>
        <v>11092500</v>
      </c>
      <c r="AT189" s="106"/>
      <c r="AU189" s="106"/>
      <c r="AV189" s="3" t="b">
        <f t="shared" si="58"/>
        <v>1</v>
      </c>
    </row>
    <row r="190" spans="1:48">
      <c r="A190" s="83" t="str">
        <f>Pasākumi_kārtas!V190</f>
        <v>VARAM</v>
      </c>
      <c r="B190" s="83">
        <f>Pasākumi_kārtas!A190</f>
        <v>4</v>
      </c>
      <c r="C190" s="83" t="str">
        <f>Pasākumi_kārtas!B190</f>
        <v>4.3.</v>
      </c>
      <c r="D190" s="84" t="str">
        <f>Pasākumi_kārtas!C190</f>
        <v>Nodarbinātība un sociālā iekļaušana</v>
      </c>
      <c r="E190" s="83" t="str">
        <f>Pasākumi_kārtas!E190</f>
        <v>4.3.6.</v>
      </c>
      <c r="F190" s="84" t="str">
        <f>Pasākumi_kārtas!F190</f>
        <v>"Veicināt nabadzības vai sociālās atstumtības riskam pakļauto cilvēku, tostarp vistrūcīgāko un bērnu, sociālo integrāciju"</v>
      </c>
      <c r="G190" s="39" t="str">
        <f>Pasākumi_kārtas!J190</f>
        <v>4.3.6.6.</v>
      </c>
      <c r="H190" s="103" t="str">
        <f>Pasākumi_kārtas!K190</f>
        <v xml:space="preserve">Bērnu pieskatīšanas pakalpojumi </v>
      </c>
      <c r="I190" s="39" t="str">
        <f>Pasākumi_kārtas!M190</f>
        <v>_</v>
      </c>
      <c r="J190" s="39" t="str">
        <f>Pasākumi_kārtas!N190</f>
        <v>ESF</v>
      </c>
      <c r="K190" s="104">
        <f>Pasākumi_kārtas!P190</f>
        <v>11341112</v>
      </c>
      <c r="L190" s="274">
        <v>148</v>
      </c>
      <c r="M190" s="104">
        <f t="shared" si="52"/>
        <v>11341112</v>
      </c>
      <c r="N190" s="39"/>
      <c r="O190" s="104"/>
      <c r="P190" s="39"/>
      <c r="Q190" s="104"/>
      <c r="R190" s="39"/>
      <c r="S190" s="104"/>
      <c r="T190" s="39"/>
      <c r="U190" s="104"/>
      <c r="V190" s="39"/>
      <c r="W190" s="104"/>
      <c r="X190" s="3" t="b">
        <f t="shared" si="54"/>
        <v>1</v>
      </c>
      <c r="Y190" s="39">
        <v>1</v>
      </c>
      <c r="Z190" s="106">
        <f t="shared" si="59"/>
        <v>11341112</v>
      </c>
      <c r="AA190" s="39"/>
      <c r="AB190" s="106"/>
      <c r="AC190" s="39"/>
      <c r="AD190" s="106"/>
      <c r="AE190" s="39"/>
      <c r="AF190" s="106"/>
      <c r="AG190" s="3" t="b">
        <f t="shared" si="55"/>
        <v>1</v>
      </c>
      <c r="AH190" s="39">
        <v>33</v>
      </c>
      <c r="AI190" s="106">
        <f t="shared" si="50"/>
        <v>11341112</v>
      </c>
      <c r="AJ190" s="39"/>
      <c r="AK190" s="106"/>
      <c r="AL190" s="3" t="b">
        <f t="shared" si="51"/>
        <v>1</v>
      </c>
      <c r="AM190" s="39">
        <v>9</v>
      </c>
      <c r="AN190" s="106">
        <f t="shared" si="53"/>
        <v>11341112</v>
      </c>
      <c r="AO190" s="39"/>
      <c r="AP190" s="106"/>
      <c r="AQ190" s="3" t="b">
        <f t="shared" si="56"/>
        <v>1</v>
      </c>
      <c r="AR190" s="39">
        <v>2</v>
      </c>
      <c r="AS190" s="106">
        <f t="shared" si="57"/>
        <v>11341112</v>
      </c>
      <c r="AT190" s="106"/>
      <c r="AU190" s="106"/>
      <c r="AV190" s="3" t="b">
        <f t="shared" si="58"/>
        <v>1</v>
      </c>
    </row>
    <row r="191" spans="1:48">
      <c r="A191" s="83" t="str">
        <f>Pasākumi_kārtas!V191</f>
        <v>VK</v>
      </c>
      <c r="B191" s="83">
        <f>Pasākumi_kārtas!A191</f>
        <v>4</v>
      </c>
      <c r="C191" s="83" t="str">
        <f>Pasākumi_kārtas!B191</f>
        <v>4.3.</v>
      </c>
      <c r="D191" s="84" t="str">
        <f>Pasākumi_kārtas!C191</f>
        <v>Nodarbinātība un sociālā iekļaušana</v>
      </c>
      <c r="E191" s="83" t="str">
        <f>Pasākumi_kārtas!E191</f>
        <v>4.3.6.</v>
      </c>
      <c r="F191" s="84" t="str">
        <f>Pasākumi_kārtas!F191</f>
        <v>"Veicināt nabadzības vai sociālās atstumtības riskam pakļauto cilvēku, tostarp vistrūcīgāko un bērnu, sociālo integrāciju"</v>
      </c>
      <c r="G191" s="39" t="str">
        <f>Pasākumi_kārtas!J191</f>
        <v>4.3.6.7.</v>
      </c>
      <c r="H191" s="103" t="str">
        <f>Pasākumi_kārtas!K191</f>
        <v>Starpnozaru sadarbības un atbalsta sistēmas izveide bērnu veselīgais attīstībai un sekmīgai pašrealizācijai</v>
      </c>
      <c r="I191" s="39">
        <f>Pasākumi_kārtas!M191</f>
        <v>1</v>
      </c>
      <c r="J191" s="39" t="str">
        <f>Pasākumi_kārtas!N191</f>
        <v>ESF</v>
      </c>
      <c r="K191" s="104">
        <f>Pasākumi_kārtas!P191</f>
        <v>18716653</v>
      </c>
      <c r="L191" s="274">
        <v>148</v>
      </c>
      <c r="M191" s="104">
        <v>4679164</v>
      </c>
      <c r="N191" s="274">
        <v>149</v>
      </c>
      <c r="O191" s="104">
        <v>4679163</v>
      </c>
      <c r="P191" s="274">
        <v>152</v>
      </c>
      <c r="Q191" s="104">
        <v>4679163</v>
      </c>
      <c r="R191" s="274">
        <v>158</v>
      </c>
      <c r="S191" s="104">
        <v>4679163</v>
      </c>
      <c r="T191" s="39"/>
      <c r="U191" s="104"/>
      <c r="V191" s="39"/>
      <c r="W191" s="104"/>
      <c r="X191" s="3" t="b">
        <f t="shared" si="54"/>
        <v>1</v>
      </c>
      <c r="Y191" s="39">
        <v>1</v>
      </c>
      <c r="Z191" s="106">
        <f t="shared" si="59"/>
        <v>18716653</v>
      </c>
      <c r="AA191" s="39"/>
      <c r="AB191" s="106"/>
      <c r="AC191" s="39"/>
      <c r="AD191" s="106"/>
      <c r="AE191" s="39"/>
      <c r="AF191" s="106"/>
      <c r="AG191" s="3" t="b">
        <f t="shared" si="55"/>
        <v>1</v>
      </c>
      <c r="AH191" s="39">
        <v>33</v>
      </c>
      <c r="AI191" s="106">
        <f t="shared" si="50"/>
        <v>18716653</v>
      </c>
      <c r="AJ191" s="39"/>
      <c r="AK191" s="106"/>
      <c r="AL191" s="3" t="b">
        <f t="shared" si="51"/>
        <v>1</v>
      </c>
      <c r="AM191" s="39">
        <v>9</v>
      </c>
      <c r="AN191" s="106">
        <v>16332678</v>
      </c>
      <c r="AO191" s="39">
        <v>6</v>
      </c>
      <c r="AP191" s="106">
        <v>2383975</v>
      </c>
      <c r="AQ191" s="3" t="b">
        <f t="shared" si="56"/>
        <v>1</v>
      </c>
      <c r="AR191" s="39">
        <v>2</v>
      </c>
      <c r="AS191" s="106">
        <f t="shared" si="57"/>
        <v>18716653</v>
      </c>
      <c r="AT191" s="106"/>
      <c r="AU191" s="106"/>
      <c r="AV191" s="3" t="b">
        <f t="shared" si="58"/>
        <v>1</v>
      </c>
    </row>
    <row r="192" spans="1:48">
      <c r="A192" s="83" t="str">
        <f>Pasākumi_kārtas!V192</f>
        <v>VK</v>
      </c>
      <c r="B192" s="83">
        <f>Pasākumi_kārtas!A192</f>
        <v>4</v>
      </c>
      <c r="C192" s="83" t="str">
        <f>Pasākumi_kārtas!B192</f>
        <v>4.3.</v>
      </c>
      <c r="D192" s="84" t="str">
        <f>Pasākumi_kārtas!C192</f>
        <v>Nodarbinātība un sociālā iekļaušana</v>
      </c>
      <c r="E192" s="83" t="str">
        <f>Pasākumi_kārtas!E192</f>
        <v>4.3.6.</v>
      </c>
      <c r="F192" s="84" t="str">
        <f>Pasākumi_kārtas!F192</f>
        <v>"Veicināt nabadzības vai sociālās atstumtības riskam pakļauto cilvēku, tostarp vistrūcīgāko un bērnu, sociālo integrāciju"</v>
      </c>
      <c r="G192" s="39" t="str">
        <f>Pasākumi_kārtas!J192</f>
        <v>4.3.6.7.</v>
      </c>
      <c r="H192" s="103" t="str">
        <f>Pasākumi_kārtas!K192</f>
        <v>Starpnozaru sadarbības un atbalsta sistēmas izveide bērnu veselīgais attīstībai un sekmīgai pašrealizācijai</v>
      </c>
      <c r="I192" s="39">
        <f>Pasākumi_kārtas!M192</f>
        <v>2</v>
      </c>
      <c r="J192" s="39" t="str">
        <f>Pasākumi_kārtas!N192</f>
        <v>ESF</v>
      </c>
      <c r="K192" s="104">
        <f>Pasākumi_kārtas!P192</f>
        <v>16081760</v>
      </c>
      <c r="L192" s="274">
        <v>148</v>
      </c>
      <c r="M192" s="104">
        <v>4020440</v>
      </c>
      <c r="N192" s="274">
        <v>149</v>
      </c>
      <c r="O192" s="104">
        <v>4020440</v>
      </c>
      <c r="P192" s="274">
        <v>152</v>
      </c>
      <c r="Q192" s="104">
        <v>4020440</v>
      </c>
      <c r="R192" s="274">
        <v>158</v>
      </c>
      <c r="S192" s="104">
        <v>4020440</v>
      </c>
      <c r="T192" s="39"/>
      <c r="U192" s="104"/>
      <c r="V192" s="39"/>
      <c r="W192" s="104"/>
      <c r="X192" s="3" t="b">
        <f t="shared" si="54"/>
        <v>1</v>
      </c>
      <c r="Y192" s="39">
        <v>1</v>
      </c>
      <c r="Z192" s="106">
        <f t="shared" si="59"/>
        <v>16081760</v>
      </c>
      <c r="AA192" s="39"/>
      <c r="AB192" s="106"/>
      <c r="AC192" s="39"/>
      <c r="AD192" s="106"/>
      <c r="AE192" s="39"/>
      <c r="AF192" s="106"/>
      <c r="AG192" s="3" t="b">
        <f t="shared" si="55"/>
        <v>1</v>
      </c>
      <c r="AH192" s="39">
        <v>33</v>
      </c>
      <c r="AI192" s="106">
        <f t="shared" si="50"/>
        <v>16081760</v>
      </c>
      <c r="AJ192" s="39"/>
      <c r="AK192" s="106"/>
      <c r="AL192" s="3" t="b">
        <f t="shared" si="51"/>
        <v>1</v>
      </c>
      <c r="AM192" s="39">
        <v>9</v>
      </c>
      <c r="AN192" s="106">
        <v>14033397</v>
      </c>
      <c r="AO192" s="39">
        <v>6</v>
      </c>
      <c r="AP192" s="106">
        <v>2048363</v>
      </c>
      <c r="AQ192" s="3" t="b">
        <f t="shared" si="56"/>
        <v>1</v>
      </c>
      <c r="AR192" s="39">
        <v>2</v>
      </c>
      <c r="AS192" s="106">
        <f t="shared" si="57"/>
        <v>16081760</v>
      </c>
      <c r="AT192" s="106"/>
      <c r="AU192" s="106"/>
      <c r="AV192" s="3" t="b">
        <f t="shared" si="58"/>
        <v>1</v>
      </c>
    </row>
    <row r="193" spans="1:48">
      <c r="A193" s="83" t="str">
        <f>Pasākumi_kārtas!V193</f>
        <v>VK</v>
      </c>
      <c r="B193" s="83">
        <f>Pasākumi_kārtas!A193</f>
        <v>4</v>
      </c>
      <c r="C193" s="83" t="str">
        <f>Pasākumi_kārtas!B193</f>
        <v>4.3.</v>
      </c>
      <c r="D193" s="84" t="str">
        <f>Pasākumi_kārtas!C193</f>
        <v>Nodarbinātība un sociālā iekļaušana</v>
      </c>
      <c r="E193" s="83" t="str">
        <f>Pasākumi_kārtas!E193</f>
        <v>4.3.6.</v>
      </c>
      <c r="F193" s="84" t="str">
        <f>Pasākumi_kārtas!F193</f>
        <v>"Veicināt nabadzības vai sociālās atstumtības riskam pakļauto cilvēku, tostarp vistrūcīgāko un bērnu, sociālo integrāciju"</v>
      </c>
      <c r="G193" s="39" t="str">
        <f>Pasākumi_kārtas!J193</f>
        <v>4.3.6.8.</v>
      </c>
      <c r="H193" s="103" t="str">
        <f>Pasākumi_kārtas!K193</f>
        <v>IKT sistēmu modernizācija labākas bērnu tiesību aizsardzības sistēmas nodrošināšanai</v>
      </c>
      <c r="I193" s="39" t="str">
        <f>Pasākumi_kārtas!M193</f>
        <v>_</v>
      </c>
      <c r="J193" s="39" t="str">
        <f>Pasākumi_kārtas!N193</f>
        <v>ESF</v>
      </c>
      <c r="K193" s="104">
        <f>Pasākumi_kārtas!P193</f>
        <v>3621784</v>
      </c>
      <c r="L193" s="274">
        <v>148</v>
      </c>
      <c r="M193" s="104">
        <v>905446</v>
      </c>
      <c r="N193" s="274">
        <v>149</v>
      </c>
      <c r="O193" s="104">
        <v>905446</v>
      </c>
      <c r="P193" s="274">
        <v>152</v>
      </c>
      <c r="Q193" s="104">
        <v>905446</v>
      </c>
      <c r="R193" s="274">
        <v>158</v>
      </c>
      <c r="S193" s="104">
        <v>905446</v>
      </c>
      <c r="T193" s="39"/>
      <c r="U193" s="104"/>
      <c r="V193" s="39"/>
      <c r="W193" s="104"/>
      <c r="X193" s="3" t="b">
        <f t="shared" si="54"/>
        <v>1</v>
      </c>
      <c r="Y193" s="39">
        <v>1</v>
      </c>
      <c r="Z193" s="106">
        <f t="shared" si="59"/>
        <v>3621784</v>
      </c>
      <c r="AA193" s="39"/>
      <c r="AB193" s="106"/>
      <c r="AC193" s="39"/>
      <c r="AD193" s="106"/>
      <c r="AE193" s="39"/>
      <c r="AF193" s="106"/>
      <c r="AG193" s="3" t="b">
        <f t="shared" si="55"/>
        <v>1</v>
      </c>
      <c r="AH193" s="39">
        <v>33</v>
      </c>
      <c r="AI193" s="106">
        <f t="shared" ref="AI193:AI223" si="60">K193</f>
        <v>3621784</v>
      </c>
      <c r="AJ193" s="39"/>
      <c r="AK193" s="106"/>
      <c r="AL193" s="3" t="b">
        <f t="shared" si="51"/>
        <v>1</v>
      </c>
      <c r="AM193" s="39">
        <v>9</v>
      </c>
      <c r="AN193" s="106">
        <f>K193-AP193</f>
        <v>2771034</v>
      </c>
      <c r="AO193" s="39">
        <v>6</v>
      </c>
      <c r="AP193" s="106">
        <v>850750</v>
      </c>
      <c r="AQ193" s="3" t="b">
        <f t="shared" si="56"/>
        <v>1</v>
      </c>
      <c r="AR193" s="39">
        <v>2</v>
      </c>
      <c r="AS193" s="106">
        <f t="shared" si="57"/>
        <v>3621784</v>
      </c>
      <c r="AT193" s="106"/>
      <c r="AU193" s="106"/>
      <c r="AV193" s="3" t="b">
        <f t="shared" si="58"/>
        <v>1</v>
      </c>
    </row>
    <row r="194" spans="1:48">
      <c r="A194" s="83" t="str">
        <f>Pasākumi_kārtas!V194</f>
        <v>VK</v>
      </c>
      <c r="B194" s="83">
        <f>Pasākumi_kārtas!A194</f>
        <v>4</v>
      </c>
      <c r="C194" s="83" t="str">
        <f>Pasākumi_kārtas!B194</f>
        <v>4.3.</v>
      </c>
      <c r="D194" s="84" t="str">
        <f>Pasākumi_kārtas!C194</f>
        <v>Nodarbinātība un sociālā iekļaušana</v>
      </c>
      <c r="E194" s="83" t="str">
        <f>Pasākumi_kārtas!E194</f>
        <v>4.3.6.</v>
      </c>
      <c r="F194" s="84" t="str">
        <f>Pasākumi_kārtas!F194</f>
        <v>"Veicināt nabadzības vai sociālās atstumtības riskam pakļauto cilvēku, tostarp vistrūcīgāko un bērnu, sociālo integrāciju"</v>
      </c>
      <c r="G194" s="39" t="str">
        <f>Pasākumi_kārtas!J194</f>
        <v>4.3.6.9.</v>
      </c>
      <c r="H194" s="103" t="str">
        <f>Pasākumi_kārtas!K194</f>
        <v xml:space="preserve">Ģimenei draudzīgas vides un sabiedrības veidošana un intervences psiholoģiskā un emocionālā noturīguma veicināšanai </v>
      </c>
      <c r="I194" s="39">
        <f>Pasākumi_kārtas!M194</f>
        <v>1</v>
      </c>
      <c r="J194" s="39" t="str">
        <f>Pasākumi_kārtas!N194</f>
        <v>ESF</v>
      </c>
      <c r="K194" s="104">
        <f>Pasākumi_kārtas!P194</f>
        <v>7137915</v>
      </c>
      <c r="L194" s="274">
        <v>148</v>
      </c>
      <c r="M194" s="104">
        <v>1070686</v>
      </c>
      <c r="N194" s="274">
        <v>149</v>
      </c>
      <c r="O194" s="104">
        <v>1927236</v>
      </c>
      <c r="P194" s="274">
        <v>152</v>
      </c>
      <c r="Q194" s="104">
        <v>2712410</v>
      </c>
      <c r="R194" s="274">
        <v>158</v>
      </c>
      <c r="S194" s="104">
        <v>1427583</v>
      </c>
      <c r="T194" s="39"/>
      <c r="U194" s="104"/>
      <c r="V194" s="39"/>
      <c r="W194" s="104"/>
      <c r="X194" s="3" t="b">
        <f t="shared" si="54"/>
        <v>1</v>
      </c>
      <c r="Y194" s="39">
        <v>1</v>
      </c>
      <c r="Z194" s="106">
        <f t="shared" si="59"/>
        <v>7137915</v>
      </c>
      <c r="AA194" s="39"/>
      <c r="AB194" s="106"/>
      <c r="AC194" s="39"/>
      <c r="AD194" s="106"/>
      <c r="AE194" s="39"/>
      <c r="AF194" s="106"/>
      <c r="AG194" s="3" t="b">
        <f t="shared" si="55"/>
        <v>1</v>
      </c>
      <c r="AH194" s="39">
        <v>33</v>
      </c>
      <c r="AI194" s="106">
        <f t="shared" si="60"/>
        <v>7137915</v>
      </c>
      <c r="AJ194" s="39"/>
      <c r="AK194" s="106"/>
      <c r="AL194" s="3" t="b">
        <f t="shared" si="51"/>
        <v>1</v>
      </c>
      <c r="AM194" s="39">
        <v>9</v>
      </c>
      <c r="AN194" s="106">
        <v>5425672</v>
      </c>
      <c r="AO194" s="39">
        <v>6</v>
      </c>
      <c r="AP194" s="106">
        <v>1712243</v>
      </c>
      <c r="AQ194" s="3" t="b">
        <f t="shared" si="56"/>
        <v>1</v>
      </c>
      <c r="AR194" s="39">
        <v>2</v>
      </c>
      <c r="AS194" s="106">
        <f t="shared" si="57"/>
        <v>7137915</v>
      </c>
      <c r="AT194" s="106"/>
      <c r="AU194" s="106"/>
      <c r="AV194" s="3" t="b">
        <f t="shared" si="58"/>
        <v>1</v>
      </c>
    </row>
    <row r="195" spans="1:48">
      <c r="A195" s="83" t="str">
        <f>Pasākumi_kārtas!V195</f>
        <v>VK</v>
      </c>
      <c r="B195" s="83">
        <f>Pasākumi_kārtas!A195</f>
        <v>4</v>
      </c>
      <c r="C195" s="83" t="str">
        <f>Pasākumi_kārtas!B195</f>
        <v>4.3.</v>
      </c>
      <c r="D195" s="84" t="str">
        <f>Pasākumi_kārtas!C195</f>
        <v>Nodarbinātība un sociālā iekļaušana</v>
      </c>
      <c r="E195" s="83" t="str">
        <f>Pasākumi_kārtas!E195</f>
        <v>4.3.6.</v>
      </c>
      <c r="F195" s="84" t="str">
        <f>Pasākumi_kārtas!F195</f>
        <v>"Veicināt nabadzības vai sociālās atstumtības riskam pakļauto cilvēku, tostarp vistrūcīgāko un bērnu, sociālo integrāciju"</v>
      </c>
      <c r="G195" s="39" t="str">
        <f>Pasākumi_kārtas!J195</f>
        <v>4.3.6.9.</v>
      </c>
      <c r="H195" s="103" t="str">
        <f>Pasākumi_kārtas!K195</f>
        <v xml:space="preserve">Ģimenei draudzīgas vides un sabiedrības veidošana un intervences psiholoģiskā un emocionālā noturīguma veicināšanai </v>
      </c>
      <c r="I195" s="39">
        <f>Pasākumi_kārtas!M195</f>
        <v>2</v>
      </c>
      <c r="J195" s="39" t="str">
        <f>Pasākumi_kārtas!N195</f>
        <v>ESF</v>
      </c>
      <c r="K195" s="104">
        <f>Pasākumi_kārtas!P195</f>
        <v>4374723</v>
      </c>
      <c r="L195" s="274">
        <v>148</v>
      </c>
      <c r="M195" s="104">
        <v>720883</v>
      </c>
      <c r="N195" s="274">
        <v>149</v>
      </c>
      <c r="O195" s="104">
        <v>1225155</v>
      </c>
      <c r="P195" s="274">
        <v>152</v>
      </c>
      <c r="Q195" s="104">
        <v>1502001</v>
      </c>
      <c r="R195" s="274">
        <v>158</v>
      </c>
      <c r="S195" s="104">
        <v>926684</v>
      </c>
      <c r="T195" s="39"/>
      <c r="U195" s="104"/>
      <c r="V195" s="39"/>
      <c r="W195" s="104"/>
      <c r="X195" s="3" t="b">
        <f t="shared" si="54"/>
        <v>1</v>
      </c>
      <c r="Y195" s="39">
        <v>1</v>
      </c>
      <c r="Z195" s="106">
        <f t="shared" si="59"/>
        <v>4374723</v>
      </c>
      <c r="AA195" s="39"/>
      <c r="AB195" s="106"/>
      <c r="AC195" s="39"/>
      <c r="AD195" s="106"/>
      <c r="AE195" s="39"/>
      <c r="AF195" s="106"/>
      <c r="AG195" s="3" t="b">
        <f t="shared" si="55"/>
        <v>1</v>
      </c>
      <c r="AH195" s="39">
        <v>33</v>
      </c>
      <c r="AI195" s="106">
        <f t="shared" si="60"/>
        <v>4374723</v>
      </c>
      <c r="AJ195" s="39"/>
      <c r="AK195" s="106"/>
      <c r="AL195" s="3" t="b">
        <f t="shared" si="51"/>
        <v>1</v>
      </c>
      <c r="AM195" s="39">
        <v>9</v>
      </c>
      <c r="AN195" s="106">
        <v>3876881</v>
      </c>
      <c r="AO195" s="39">
        <v>6</v>
      </c>
      <c r="AP195" s="106">
        <v>497842</v>
      </c>
      <c r="AQ195" s="3" t="b">
        <f t="shared" si="56"/>
        <v>1</v>
      </c>
      <c r="AR195" s="39">
        <v>2</v>
      </c>
      <c r="AS195" s="106">
        <f t="shared" si="57"/>
        <v>4374723</v>
      </c>
      <c r="AT195" s="106"/>
      <c r="AU195" s="106"/>
      <c r="AV195" s="3" t="b">
        <f t="shared" si="58"/>
        <v>1</v>
      </c>
    </row>
    <row r="196" spans="1:48">
      <c r="A196" s="83" t="str">
        <f>Pasākumi_kārtas!V196</f>
        <v>VK</v>
      </c>
      <c r="B196" s="83">
        <f>Pasākumi_kārtas!A196</f>
        <v>4</v>
      </c>
      <c r="C196" s="83" t="str">
        <f>Pasākumi_kārtas!B196</f>
        <v>4.3.</v>
      </c>
      <c r="D196" s="84" t="str">
        <f>Pasākumi_kārtas!C196</f>
        <v>Nodarbinātība un sociālā iekļaušana</v>
      </c>
      <c r="E196" s="83" t="str">
        <f>Pasākumi_kārtas!E196</f>
        <v>4.3.6.</v>
      </c>
      <c r="F196" s="84" t="str">
        <f>Pasākumi_kārtas!F196</f>
        <v>"Veicināt nabadzības vai sociālās atstumtības riskam pakļauto cilvēku, tostarp vistrūcīgāko un bērnu, sociālo integrāciju"</v>
      </c>
      <c r="G196" s="39" t="str">
        <f>Pasākumi_kārtas!J196</f>
        <v>4.3.6.10.</v>
      </c>
      <c r="H196" s="103" t="str">
        <f>Pasākumi_kārtas!K196</f>
        <v xml:space="preserve">Inovācijas laboratorija bērnu un ģimeņu pakalpojumu attīstības atbalstam </v>
      </c>
      <c r="I196" s="39" t="str">
        <f>Pasākumi_kārtas!M196</f>
        <v>_</v>
      </c>
      <c r="J196" s="39" t="str">
        <f>Pasākumi_kārtas!N196</f>
        <v>ESF</v>
      </c>
      <c r="K196" s="104">
        <f>Pasākumi_kārtas!P196</f>
        <v>1163605</v>
      </c>
      <c r="L196" s="274">
        <v>152</v>
      </c>
      <c r="M196" s="104">
        <v>563000</v>
      </c>
      <c r="N196" s="274">
        <v>158</v>
      </c>
      <c r="O196" s="104">
        <v>600605</v>
      </c>
      <c r="P196" s="274"/>
      <c r="Q196" s="104"/>
      <c r="R196" s="274"/>
      <c r="S196" s="104"/>
      <c r="T196" s="39"/>
      <c r="U196" s="104"/>
      <c r="V196" s="39"/>
      <c r="W196" s="104"/>
      <c r="X196" s="3" t="b">
        <f t="shared" si="54"/>
        <v>1</v>
      </c>
      <c r="Y196" s="39">
        <v>1</v>
      </c>
      <c r="Z196" s="106">
        <f t="shared" si="59"/>
        <v>1163605</v>
      </c>
      <c r="AA196" s="39"/>
      <c r="AB196" s="106"/>
      <c r="AC196" s="39"/>
      <c r="AD196" s="106"/>
      <c r="AE196" s="39"/>
      <c r="AF196" s="106"/>
      <c r="AG196" s="3" t="b">
        <f t="shared" si="55"/>
        <v>1</v>
      </c>
      <c r="AH196" s="39">
        <v>33</v>
      </c>
      <c r="AI196" s="106">
        <f t="shared" si="60"/>
        <v>1163605</v>
      </c>
      <c r="AJ196" s="39"/>
      <c r="AK196" s="106"/>
      <c r="AL196" s="3" t="b">
        <f t="shared" si="51"/>
        <v>1</v>
      </c>
      <c r="AM196" s="39">
        <v>9</v>
      </c>
      <c r="AN196" s="106">
        <v>500000</v>
      </c>
      <c r="AO196" s="39">
        <v>6</v>
      </c>
      <c r="AP196" s="106">
        <v>663605</v>
      </c>
      <c r="AQ196" s="3" t="b">
        <f t="shared" si="56"/>
        <v>1</v>
      </c>
      <c r="AR196" s="39">
        <v>2</v>
      </c>
      <c r="AS196" s="106">
        <f t="shared" si="57"/>
        <v>1163605</v>
      </c>
      <c r="AT196" s="106"/>
      <c r="AU196" s="106"/>
      <c r="AV196" s="3" t="b">
        <f t="shared" si="58"/>
        <v>1</v>
      </c>
    </row>
    <row r="197" spans="1:48">
      <c r="A197" s="83" t="str">
        <f>Pasākumi_kārtas!V197</f>
        <v>LM</v>
      </c>
      <c r="B197" s="83">
        <f>Pasākumi_kārtas!A197</f>
        <v>4</v>
      </c>
      <c r="C197" s="83" t="str">
        <f>Pasākumi_kārtas!B197</f>
        <v>4.4.</v>
      </c>
      <c r="D197" s="84" t="str">
        <f>Pasākumi_kārtas!C197</f>
        <v>Sociālās inovācijas</v>
      </c>
      <c r="E197" s="83" t="str">
        <f>Pasākumi_kārtas!E197</f>
        <v>4.4.1.</v>
      </c>
      <c r="F197" s="84" t="str">
        <f>Pasākumi_kārtas!F197</f>
        <v>"Veicināt nabadzības vai sociālās atstumtības riskam pakļauto personu sociālo integrāciju, izmantojot sociālās inovācijas "</v>
      </c>
      <c r="G197" s="39" t="str">
        <f>Pasākumi_kārtas!J197</f>
        <v>4.4.1.1.</v>
      </c>
      <c r="H197" s="103" t="str">
        <f>Pasākumi_kārtas!K197</f>
        <v>Atbalsts jaunām pieejām sabiedrībā balstītu sociālo pakalpojumu sniegšanā</v>
      </c>
      <c r="I197" s="39" t="str">
        <f>Pasākumi_kārtas!M197</f>
        <v>_</v>
      </c>
      <c r="J197" s="39" t="str">
        <f>Pasākumi_kārtas!N197</f>
        <v>ESF</v>
      </c>
      <c r="K197" s="104">
        <f>Pasākumi_kārtas!P197</f>
        <v>8671931</v>
      </c>
      <c r="L197" s="274">
        <v>158</v>
      </c>
      <c r="M197" s="104">
        <f t="shared" ref="M197:M214" si="61">K197</f>
        <v>8671931</v>
      </c>
      <c r="N197" s="39"/>
      <c r="O197" s="104"/>
      <c r="P197" s="39"/>
      <c r="Q197" s="104"/>
      <c r="R197" s="39"/>
      <c r="S197" s="104"/>
      <c r="T197" s="39"/>
      <c r="U197" s="104"/>
      <c r="V197" s="39"/>
      <c r="W197" s="104"/>
      <c r="X197" s="3" t="b">
        <f t="shared" si="54"/>
        <v>1</v>
      </c>
      <c r="Y197" s="39">
        <v>1</v>
      </c>
      <c r="Z197" s="106">
        <f t="shared" si="59"/>
        <v>8671931</v>
      </c>
      <c r="AA197" s="39"/>
      <c r="AB197" s="106"/>
      <c r="AC197" s="39"/>
      <c r="AD197" s="106"/>
      <c r="AE197" s="39"/>
      <c r="AF197" s="106"/>
      <c r="AG197" s="3" t="b">
        <f t="shared" si="55"/>
        <v>1</v>
      </c>
      <c r="AH197" s="39">
        <v>33</v>
      </c>
      <c r="AI197" s="106">
        <f t="shared" si="60"/>
        <v>8671931</v>
      </c>
      <c r="AJ197" s="39"/>
      <c r="AK197" s="106"/>
      <c r="AL197" s="3" t="b">
        <f t="shared" si="51"/>
        <v>1</v>
      </c>
      <c r="AM197" s="39">
        <v>9</v>
      </c>
      <c r="AN197" s="106">
        <f t="shared" ref="AN197:AN223" si="62">K197</f>
        <v>8671931</v>
      </c>
      <c r="AO197" s="39"/>
      <c r="AP197" s="106"/>
      <c r="AQ197" s="3" t="b">
        <f t="shared" si="56"/>
        <v>1</v>
      </c>
      <c r="AR197" s="39">
        <v>2</v>
      </c>
      <c r="AS197" s="106">
        <f t="shared" si="57"/>
        <v>8671931</v>
      </c>
      <c r="AT197" s="106"/>
      <c r="AU197" s="106"/>
      <c r="AV197" s="3" t="b">
        <f t="shared" si="58"/>
        <v>1</v>
      </c>
    </row>
    <row r="198" spans="1:48">
      <c r="A198" s="83" t="str">
        <f>Pasākumi_kārtas!V198</f>
        <v>VARAM</v>
      </c>
      <c r="B198" s="83">
        <f>Pasākumi_kārtas!A198</f>
        <v>5</v>
      </c>
      <c r="C198" s="83" t="str">
        <f>Pasākumi_kārtas!B198</f>
        <v>5.1.</v>
      </c>
      <c r="D198" s="84" t="str">
        <f>Pasākumi_kārtas!C198</f>
        <v xml:space="preserve">Reģionu līdzsvarota attīstība </v>
      </c>
      <c r="E198" s="83" t="str">
        <f>Pasākumi_kārtas!E198</f>
        <v>5.1.1.</v>
      </c>
      <c r="F198" s="84" t="str">
        <f>Pasākumi_kārtas!F198</f>
        <v>“Vietējās teritorijas integrētās sociālās, ekonomiskās un vides attīstības un kultūras mantojuma, tūrisma un drošības veicināšana pilsētu funkcionālajās teritorijās”</v>
      </c>
      <c r="G198" s="39" t="str">
        <f>Pasākumi_kārtas!J198</f>
        <v>5.1.1.1.</v>
      </c>
      <c r="H198" s="103" t="str">
        <f>Pasākumi_kārtas!K198</f>
        <v xml:space="preserve">Infrastruktūra uzņēmējdarbības atbalstam </v>
      </c>
      <c r="I198" s="39">
        <f>Pasākumi_kārtas!M198</f>
        <v>1</v>
      </c>
      <c r="J198" s="39" t="str">
        <f>Pasākumi_kārtas!N198</f>
        <v>ERAF</v>
      </c>
      <c r="K198" s="104">
        <f>Pasākumi_kārtas!P198</f>
        <v>34554003</v>
      </c>
      <c r="L198" s="274">
        <v>20</v>
      </c>
      <c r="M198" s="104">
        <f t="shared" si="61"/>
        <v>34554003</v>
      </c>
      <c r="N198" s="39"/>
      <c r="O198" s="104"/>
      <c r="P198" s="39"/>
      <c r="Q198" s="104"/>
      <c r="R198" s="39"/>
      <c r="S198" s="104"/>
      <c r="T198" s="39"/>
      <c r="U198" s="104"/>
      <c r="V198" s="39"/>
      <c r="W198" s="104"/>
      <c r="X198" s="3" t="b">
        <f t="shared" si="54"/>
        <v>1</v>
      </c>
      <c r="Y198" s="39">
        <v>1</v>
      </c>
      <c r="Z198" s="106">
        <f t="shared" si="59"/>
        <v>34554003</v>
      </c>
      <c r="AA198" s="39"/>
      <c r="AB198" s="106"/>
      <c r="AC198" s="39"/>
      <c r="AD198" s="106"/>
      <c r="AE198" s="39"/>
      <c r="AF198" s="106"/>
      <c r="AG198" s="3" t="b">
        <f t="shared" si="55"/>
        <v>1</v>
      </c>
      <c r="AH198" s="39">
        <v>19</v>
      </c>
      <c r="AI198" s="106">
        <f t="shared" si="60"/>
        <v>34554003</v>
      </c>
      <c r="AJ198" s="39"/>
      <c r="AK198" s="106"/>
      <c r="AL198" s="3" t="b">
        <f t="shared" ref="AL198:AL223" si="63">K198=AI198+AK198</f>
        <v>1</v>
      </c>
      <c r="AM198" s="39">
        <v>9</v>
      </c>
      <c r="AN198" s="106">
        <f t="shared" si="62"/>
        <v>34554003</v>
      </c>
      <c r="AO198" s="39"/>
      <c r="AP198" s="106"/>
      <c r="AQ198" s="3" t="b">
        <f t="shared" si="56"/>
        <v>1</v>
      </c>
      <c r="AR198" s="39">
        <v>3</v>
      </c>
      <c r="AS198" s="106">
        <f t="shared" si="57"/>
        <v>34554003</v>
      </c>
      <c r="AT198" s="106"/>
      <c r="AU198" s="106"/>
      <c r="AV198" s="3" t="b">
        <f t="shared" si="58"/>
        <v>1</v>
      </c>
    </row>
    <row r="199" spans="1:48">
      <c r="A199" s="83" t="str">
        <f>Pasākumi_kārtas!V199</f>
        <v>VARAM</v>
      </c>
      <c r="B199" s="83">
        <f>Pasākumi_kārtas!A199</f>
        <v>5</v>
      </c>
      <c r="C199" s="83" t="str">
        <f>Pasākumi_kārtas!B199</f>
        <v>5.1.</v>
      </c>
      <c r="D199" s="84" t="str">
        <f>Pasākumi_kārtas!C199</f>
        <v xml:space="preserve">Reģionu līdzsvarota attīstība </v>
      </c>
      <c r="E199" s="83" t="str">
        <f>Pasākumi_kārtas!E199</f>
        <v>5.1.1.</v>
      </c>
      <c r="F199" s="84" t="str">
        <f>Pasākumi_kārtas!F199</f>
        <v>“Vietējās teritorijas integrētās sociālās, ekonomiskās un vides attīstības un kultūras mantojuma, tūrisma un drošības veicināšana pilsētu funkcionālajās teritorijās”</v>
      </c>
      <c r="G199" s="39" t="str">
        <f>Pasākumi_kārtas!J199</f>
        <v>5.1.1.1.</v>
      </c>
      <c r="H199" s="103" t="str">
        <f>Pasākumi_kārtas!K199</f>
        <v xml:space="preserve">Infrastruktūra uzņēmējdarbības atbalstam </v>
      </c>
      <c r="I199" s="39">
        <f>Pasākumi_kārtas!M199</f>
        <v>2</v>
      </c>
      <c r="J199" s="39" t="str">
        <f>Pasākumi_kārtas!N199</f>
        <v>ERAF</v>
      </c>
      <c r="K199" s="104">
        <f>Pasākumi_kārtas!P199</f>
        <v>48453250</v>
      </c>
      <c r="L199" s="274">
        <v>20</v>
      </c>
      <c r="M199" s="104">
        <f t="shared" si="61"/>
        <v>48453250</v>
      </c>
      <c r="N199" s="39"/>
      <c r="O199" s="104"/>
      <c r="P199" s="39"/>
      <c r="Q199" s="104"/>
      <c r="R199" s="39"/>
      <c r="S199" s="104"/>
      <c r="T199" s="39"/>
      <c r="U199" s="104"/>
      <c r="V199" s="39"/>
      <c r="W199" s="104"/>
      <c r="X199" s="3" t="b">
        <f t="shared" si="54"/>
        <v>1</v>
      </c>
      <c r="Y199" s="39">
        <v>1</v>
      </c>
      <c r="Z199" s="106">
        <f t="shared" si="59"/>
        <v>48453250</v>
      </c>
      <c r="AA199" s="39"/>
      <c r="AB199" s="106"/>
      <c r="AC199" s="39"/>
      <c r="AD199" s="106"/>
      <c r="AE199" s="39"/>
      <c r="AF199" s="106"/>
      <c r="AG199" s="3" t="b">
        <f t="shared" si="55"/>
        <v>1</v>
      </c>
      <c r="AH199" s="39">
        <v>19</v>
      </c>
      <c r="AI199" s="106">
        <f t="shared" si="60"/>
        <v>48453250</v>
      </c>
      <c r="AJ199" s="39"/>
      <c r="AK199" s="106"/>
      <c r="AL199" s="3" t="b">
        <f t="shared" si="63"/>
        <v>1</v>
      </c>
      <c r="AM199" s="39">
        <v>9</v>
      </c>
      <c r="AN199" s="106">
        <f t="shared" si="62"/>
        <v>48453250</v>
      </c>
      <c r="AO199" s="39"/>
      <c r="AP199" s="106"/>
      <c r="AQ199" s="3" t="b">
        <f t="shared" si="56"/>
        <v>1</v>
      </c>
      <c r="AR199" s="39">
        <v>3</v>
      </c>
      <c r="AS199" s="106">
        <f t="shared" si="57"/>
        <v>48453250</v>
      </c>
      <c r="AT199" s="106"/>
      <c r="AU199" s="106"/>
      <c r="AV199" s="3" t="b">
        <f t="shared" si="58"/>
        <v>1</v>
      </c>
    </row>
    <row r="200" spans="1:48">
      <c r="A200" s="83" t="str">
        <f>Pasākumi_kārtas!V200</f>
        <v>VARAM</v>
      </c>
      <c r="B200" s="83">
        <f>Pasākumi_kārtas!A200</f>
        <v>5</v>
      </c>
      <c r="C200" s="83" t="str">
        <f>Pasākumi_kārtas!B200</f>
        <v>5.1.</v>
      </c>
      <c r="D200" s="84" t="str">
        <f>Pasākumi_kārtas!C200</f>
        <v xml:space="preserve">Reģionu līdzsvarota attīstība </v>
      </c>
      <c r="E200" s="83" t="str">
        <f>Pasākumi_kārtas!E200</f>
        <v>5.1.1.</v>
      </c>
      <c r="F200" s="84" t="str">
        <f>Pasākumi_kārtas!F200</f>
        <v>“Vietējās teritorijas integrētās sociālās, ekonomiskās un vides attīstības un kultūras mantojuma, tūrisma un drošības veicināšana pilsētu funkcionālajās teritorijās”</v>
      </c>
      <c r="G200" s="39" t="str">
        <f>Pasākumi_kārtas!J200</f>
        <v>5.1.1.1.</v>
      </c>
      <c r="H200" s="103" t="str">
        <f>Pasākumi_kārtas!K200</f>
        <v xml:space="preserve">Infrastruktūra uzņēmējdarbības atbalstam </v>
      </c>
      <c r="I200" s="39">
        <f>Pasākumi_kārtas!M200</f>
        <v>3</v>
      </c>
      <c r="J200" s="39" t="str">
        <f>Pasākumi_kārtas!N200</f>
        <v>ERAF</v>
      </c>
      <c r="K200" s="104">
        <f>Pasākumi_kārtas!P200</f>
        <v>56231280</v>
      </c>
      <c r="L200" s="274">
        <v>20</v>
      </c>
      <c r="M200" s="104">
        <f t="shared" si="61"/>
        <v>56231280</v>
      </c>
      <c r="N200" s="39"/>
      <c r="O200" s="104"/>
      <c r="P200" s="39"/>
      <c r="Q200" s="104"/>
      <c r="R200" s="39"/>
      <c r="S200" s="104"/>
      <c r="T200" s="39"/>
      <c r="U200" s="104"/>
      <c r="V200" s="39"/>
      <c r="W200" s="104"/>
      <c r="X200" s="3" t="b">
        <f t="shared" si="54"/>
        <v>1</v>
      </c>
      <c r="Y200" s="39">
        <v>1</v>
      </c>
      <c r="Z200" s="106">
        <f t="shared" si="59"/>
        <v>56231280</v>
      </c>
      <c r="AA200" s="39"/>
      <c r="AB200" s="106"/>
      <c r="AC200" s="39"/>
      <c r="AD200" s="106"/>
      <c r="AE200" s="39"/>
      <c r="AF200" s="106"/>
      <c r="AG200" s="3" t="b">
        <f t="shared" si="55"/>
        <v>1</v>
      </c>
      <c r="AH200" s="39">
        <v>19</v>
      </c>
      <c r="AI200" s="106">
        <f t="shared" si="60"/>
        <v>56231280</v>
      </c>
      <c r="AJ200" s="39"/>
      <c r="AK200" s="106"/>
      <c r="AL200" s="3" t="b">
        <f t="shared" si="63"/>
        <v>1</v>
      </c>
      <c r="AM200" s="39">
        <v>9</v>
      </c>
      <c r="AN200" s="106">
        <f t="shared" si="62"/>
        <v>56231280</v>
      </c>
      <c r="AO200" s="39"/>
      <c r="AP200" s="106"/>
      <c r="AQ200" s="3" t="b">
        <f t="shared" si="56"/>
        <v>1</v>
      </c>
      <c r="AR200" s="39">
        <v>3</v>
      </c>
      <c r="AS200" s="106">
        <f t="shared" si="57"/>
        <v>56231280</v>
      </c>
      <c r="AT200" s="106"/>
      <c r="AU200" s="106"/>
      <c r="AV200" s="3" t="b">
        <f t="shared" si="58"/>
        <v>1</v>
      </c>
    </row>
    <row r="201" spans="1:48">
      <c r="A201" s="83" t="str">
        <f>Pasākumi_kārtas!V201</f>
        <v>VARAM</v>
      </c>
      <c r="B201" s="83">
        <f>Pasākumi_kārtas!A201</f>
        <v>5</v>
      </c>
      <c r="C201" s="83" t="str">
        <f>Pasākumi_kārtas!B201</f>
        <v>5.1.</v>
      </c>
      <c r="D201" s="84" t="str">
        <f>Pasākumi_kārtas!C201</f>
        <v xml:space="preserve">Reģionu līdzsvarota attīstība </v>
      </c>
      <c r="E201" s="83" t="str">
        <f>Pasākumi_kārtas!E201</f>
        <v>5.1.1.</v>
      </c>
      <c r="F201" s="84" t="str">
        <f>Pasākumi_kārtas!F201</f>
        <v>“Vietējās teritorijas integrētās sociālās, ekonomiskās un vides attīstības un kultūras mantojuma, tūrisma un drošības veicināšana pilsētu funkcionālajās teritorijās”</v>
      </c>
      <c r="G201" s="39" t="str">
        <f>Pasākumi_kārtas!J201</f>
        <v>5.1.1.2.</v>
      </c>
      <c r="H201" s="103" t="str">
        <f>Pasākumi_kārtas!K201</f>
        <v>Pašvaldību un plānošanas reģionu kapacitātes uzlabošana</v>
      </c>
      <c r="I201" s="39" t="str">
        <f>Pasākumi_kārtas!M201</f>
        <v>_</v>
      </c>
      <c r="J201" s="39" t="str">
        <f>Pasākumi_kārtas!N201</f>
        <v>ERAF</v>
      </c>
      <c r="K201" s="104">
        <f>Pasākumi_kārtas!P201</f>
        <v>377295</v>
      </c>
      <c r="L201" s="274">
        <v>169</v>
      </c>
      <c r="M201" s="104">
        <f t="shared" si="61"/>
        <v>377295</v>
      </c>
      <c r="N201" s="39"/>
      <c r="O201" s="104"/>
      <c r="P201" s="39"/>
      <c r="Q201" s="104"/>
      <c r="R201" s="39"/>
      <c r="S201" s="104"/>
      <c r="T201" s="39"/>
      <c r="U201" s="104"/>
      <c r="V201" s="39"/>
      <c r="W201" s="104"/>
      <c r="X201" s="3" t="b">
        <f t="shared" si="54"/>
        <v>1</v>
      </c>
      <c r="Y201" s="39">
        <v>1</v>
      </c>
      <c r="Z201" s="106">
        <f t="shared" si="59"/>
        <v>377295</v>
      </c>
      <c r="AA201" s="39"/>
      <c r="AB201" s="106"/>
      <c r="AC201" s="39"/>
      <c r="AD201" s="106"/>
      <c r="AE201" s="39"/>
      <c r="AF201" s="106"/>
      <c r="AG201" s="3" t="b">
        <f t="shared" si="55"/>
        <v>1</v>
      </c>
      <c r="AH201" s="39">
        <v>19</v>
      </c>
      <c r="AI201" s="106">
        <f t="shared" si="60"/>
        <v>377295</v>
      </c>
      <c r="AJ201" s="39"/>
      <c r="AK201" s="106"/>
      <c r="AL201" s="3" t="b">
        <f t="shared" si="63"/>
        <v>1</v>
      </c>
      <c r="AM201" s="39">
        <v>9</v>
      </c>
      <c r="AN201" s="106">
        <f t="shared" si="62"/>
        <v>377295</v>
      </c>
      <c r="AO201" s="39"/>
      <c r="AP201" s="106"/>
      <c r="AQ201" s="3" t="b">
        <f t="shared" si="56"/>
        <v>1</v>
      </c>
      <c r="AR201" s="39">
        <v>3</v>
      </c>
      <c r="AS201" s="106">
        <f t="shared" si="57"/>
        <v>377295</v>
      </c>
      <c r="AT201" s="106"/>
      <c r="AU201" s="106"/>
      <c r="AV201" s="3" t="b">
        <f t="shared" si="58"/>
        <v>1</v>
      </c>
    </row>
    <row r="202" spans="1:48">
      <c r="A202" s="83" t="str">
        <f>Pasākumi_kārtas!V202</f>
        <v>VARAM</v>
      </c>
      <c r="B202" s="83">
        <f>Pasākumi_kārtas!A202</f>
        <v>5</v>
      </c>
      <c r="C202" s="83" t="str">
        <f>Pasākumi_kārtas!B202</f>
        <v>5.1.</v>
      </c>
      <c r="D202" s="84" t="str">
        <f>Pasākumi_kārtas!C202</f>
        <v xml:space="preserve">Reģionu līdzsvarota attīstība </v>
      </c>
      <c r="E202" s="83" t="str">
        <f>Pasākumi_kārtas!E202</f>
        <v>5.1.1.</v>
      </c>
      <c r="F202" s="84" t="str">
        <f>Pasākumi_kārtas!F202</f>
        <v>“Vietējās teritorijas integrētās sociālās, ekonomiskās un vides attīstības un kultūras mantojuma, tūrisma un drošības veicināšana pilsētu funkcionālajās teritorijās”</v>
      </c>
      <c r="G202" s="39" t="str">
        <f>Pasākumi_kārtas!J202</f>
        <v>5.1.1.3.</v>
      </c>
      <c r="H202" s="103" t="str">
        <f>Pasākumi_kārtas!K202</f>
        <v>Publiskās ārtelpas attīstība</v>
      </c>
      <c r="I202" s="39" t="str">
        <f>Pasākumi_kārtas!M202</f>
        <v>_</v>
      </c>
      <c r="J202" s="39" t="str">
        <f>Pasākumi_kārtas!N202</f>
        <v>ERAF</v>
      </c>
      <c r="K202" s="104">
        <f>Pasākumi_kārtas!P202</f>
        <v>26525957</v>
      </c>
      <c r="L202" s="274">
        <v>168</v>
      </c>
      <c r="M202" s="104">
        <f t="shared" si="61"/>
        <v>26525957</v>
      </c>
      <c r="N202" s="39"/>
      <c r="O202" s="104"/>
      <c r="P202" s="39"/>
      <c r="Q202" s="104"/>
      <c r="R202" s="39"/>
      <c r="S202" s="104"/>
      <c r="T202" s="39"/>
      <c r="U202" s="104"/>
      <c r="V202" s="39"/>
      <c r="W202" s="104"/>
      <c r="X202" s="3" t="b">
        <f t="shared" si="54"/>
        <v>1</v>
      </c>
      <c r="Y202" s="39">
        <v>1</v>
      </c>
      <c r="Z202" s="106">
        <f t="shared" si="59"/>
        <v>26525957</v>
      </c>
      <c r="AA202" s="39"/>
      <c r="AB202" s="106"/>
      <c r="AC202" s="39"/>
      <c r="AD202" s="106"/>
      <c r="AE202" s="39"/>
      <c r="AF202" s="106"/>
      <c r="AG202" s="3" t="b">
        <f t="shared" si="55"/>
        <v>1</v>
      </c>
      <c r="AH202" s="39">
        <v>19</v>
      </c>
      <c r="AI202" s="106">
        <f t="shared" si="60"/>
        <v>26525957</v>
      </c>
      <c r="AJ202" s="39"/>
      <c r="AK202" s="106"/>
      <c r="AL202" s="3" t="b">
        <f t="shared" si="63"/>
        <v>1</v>
      </c>
      <c r="AM202" s="39">
        <v>9</v>
      </c>
      <c r="AN202" s="106">
        <f t="shared" si="62"/>
        <v>26525957</v>
      </c>
      <c r="AO202" s="39"/>
      <c r="AP202" s="106"/>
      <c r="AQ202" s="3" t="b">
        <f t="shared" si="56"/>
        <v>1</v>
      </c>
      <c r="AR202" s="39">
        <v>3</v>
      </c>
      <c r="AS202" s="106">
        <f t="shared" si="57"/>
        <v>26525957</v>
      </c>
      <c r="AT202" s="106"/>
      <c r="AU202" s="106"/>
      <c r="AV202" s="3" t="b">
        <f t="shared" si="58"/>
        <v>1</v>
      </c>
    </row>
    <row r="203" spans="1:48">
      <c r="A203" s="83" t="str">
        <f>Pasākumi_kārtas!V203</f>
        <v>VARAM</v>
      </c>
      <c r="B203" s="83">
        <f>Pasākumi_kārtas!A203</f>
        <v>5</v>
      </c>
      <c r="C203" s="83" t="str">
        <f>Pasākumi_kārtas!B203</f>
        <v>5.1.</v>
      </c>
      <c r="D203" s="84" t="str">
        <f>Pasākumi_kārtas!C203</f>
        <v xml:space="preserve">Reģionu līdzsvarota attīstība </v>
      </c>
      <c r="E203" s="83" t="str">
        <f>Pasākumi_kārtas!E203</f>
        <v>5.1.1.</v>
      </c>
      <c r="F203" s="84" t="str">
        <f>Pasākumi_kārtas!F203</f>
        <v>“Vietējās teritorijas integrētās sociālās, ekonomiskās un vides attīstības un kultūras mantojuma, tūrisma un drošības veicināšana pilsētu funkcionālajās teritorijās”</v>
      </c>
      <c r="G203" s="39" t="str">
        <f>Pasākumi_kārtas!J203</f>
        <v>5.1.1.4.</v>
      </c>
      <c r="H203" s="103" t="str">
        <f>Pasākumi_kārtas!K203</f>
        <v>Viedās pašvaldības</v>
      </c>
      <c r="I203" s="39" t="str">
        <f>Pasākumi_kārtas!M203</f>
        <v>_</v>
      </c>
      <c r="J203" s="39" t="str">
        <f>Pasākumi_kārtas!N203</f>
        <v>ERAF</v>
      </c>
      <c r="K203" s="104">
        <f>Pasākumi_kārtas!P203</f>
        <v>15529500</v>
      </c>
      <c r="L203" s="274">
        <v>168</v>
      </c>
      <c r="M203" s="104">
        <f t="shared" si="61"/>
        <v>15529500</v>
      </c>
      <c r="N203" s="39"/>
      <c r="O203" s="104"/>
      <c r="P203" s="39"/>
      <c r="Q203" s="104"/>
      <c r="R203" s="39"/>
      <c r="S203" s="104"/>
      <c r="T203" s="39"/>
      <c r="U203" s="104"/>
      <c r="V203" s="39"/>
      <c r="W203" s="104"/>
      <c r="X203" s="3" t="b">
        <f t="shared" si="54"/>
        <v>1</v>
      </c>
      <c r="Y203" s="39">
        <v>1</v>
      </c>
      <c r="Z203" s="285">
        <f t="shared" si="59"/>
        <v>15529500</v>
      </c>
      <c r="AA203" s="30"/>
      <c r="AB203" s="285"/>
      <c r="AC203" s="30"/>
      <c r="AD203" s="285"/>
      <c r="AE203" s="39"/>
      <c r="AF203" s="106"/>
      <c r="AG203" s="3" t="b">
        <f t="shared" si="55"/>
        <v>1</v>
      </c>
      <c r="AH203" s="39">
        <v>19</v>
      </c>
      <c r="AI203" s="106">
        <f t="shared" si="60"/>
        <v>15529500</v>
      </c>
      <c r="AJ203" s="39"/>
      <c r="AK203" s="106"/>
      <c r="AL203" s="3" t="b">
        <f t="shared" si="63"/>
        <v>1</v>
      </c>
      <c r="AM203" s="39">
        <v>9</v>
      </c>
      <c r="AN203" s="106">
        <f t="shared" si="62"/>
        <v>15529500</v>
      </c>
      <c r="AO203" s="39"/>
      <c r="AP203" s="106"/>
      <c r="AQ203" s="3" t="b">
        <f t="shared" si="56"/>
        <v>1</v>
      </c>
      <c r="AR203" s="39">
        <v>3</v>
      </c>
      <c r="AS203" s="106">
        <f t="shared" si="57"/>
        <v>15529500</v>
      </c>
      <c r="AT203" s="106"/>
      <c r="AU203" s="106"/>
      <c r="AV203" s="3" t="b">
        <f t="shared" si="58"/>
        <v>1</v>
      </c>
    </row>
    <row r="204" spans="1:48">
      <c r="A204" s="83" t="str">
        <f>Pasākumi_kārtas!V204</f>
        <v>KM</v>
      </c>
      <c r="B204" s="83">
        <f>Pasākumi_kārtas!A204</f>
        <v>5</v>
      </c>
      <c r="C204" s="83" t="str">
        <f>Pasākumi_kārtas!B204</f>
        <v>5.1.</v>
      </c>
      <c r="D204" s="84" t="str">
        <f>Pasākumi_kārtas!C204</f>
        <v xml:space="preserve">Reģionu līdzsvarota attīstība </v>
      </c>
      <c r="E204" s="83" t="str">
        <f>Pasākumi_kārtas!E204</f>
        <v>5.1.1.</v>
      </c>
      <c r="F204" s="84" t="str">
        <f>Pasākumi_kārtas!F204</f>
        <v>“Vietējās teritorijas integrētās sociālās, ekonomiskās un vides attīstības un kultūras mantojuma, tūrisma un drošības veicināšana pilsētu funkcionālajās teritorijās”</v>
      </c>
      <c r="G204" s="39" t="str">
        <f>Pasākumi_kārtas!J204</f>
        <v>5.1.1.5.</v>
      </c>
      <c r="H204" s="103" t="str">
        <f>Pasākumi_kārtas!K204</f>
        <v>Unikāla Eiropas mēroga kultūras  mantojuma  atjaunošana, lai veicinātu to pieejamību,  attīstot kultūras pakalpojumus</v>
      </c>
      <c r="I204" s="39">
        <f>Pasākumi_kārtas!M204</f>
        <v>1</v>
      </c>
      <c r="J204" s="39" t="str">
        <f>Pasākumi_kārtas!N204</f>
        <v>ERAF</v>
      </c>
      <c r="K204" s="104">
        <f>Pasākumi_kārtas!P204</f>
        <v>20082491</v>
      </c>
      <c r="L204" s="274">
        <v>166</v>
      </c>
      <c r="M204" s="104">
        <f t="shared" si="61"/>
        <v>20082491</v>
      </c>
      <c r="N204" s="39"/>
      <c r="O204" s="104"/>
      <c r="P204" s="39"/>
      <c r="Q204" s="104"/>
      <c r="R204" s="39"/>
      <c r="S204" s="104"/>
      <c r="T204" s="39"/>
      <c r="U204" s="104"/>
      <c r="V204" s="39"/>
      <c r="W204" s="104"/>
      <c r="X204" s="3" t="b">
        <f t="shared" si="54"/>
        <v>1</v>
      </c>
      <c r="Y204" s="39">
        <v>1</v>
      </c>
      <c r="Z204" s="285">
        <f t="shared" si="59"/>
        <v>20082491</v>
      </c>
      <c r="AA204" s="30"/>
      <c r="AB204" s="285"/>
      <c r="AC204" s="30"/>
      <c r="AD204" s="285"/>
      <c r="AE204" s="39"/>
      <c r="AF204" s="106"/>
      <c r="AG204" s="3" t="b">
        <f t="shared" si="55"/>
        <v>1</v>
      </c>
      <c r="AH204" s="39">
        <v>19</v>
      </c>
      <c r="AI204" s="106">
        <f t="shared" si="60"/>
        <v>20082491</v>
      </c>
      <c r="AJ204" s="39"/>
      <c r="AK204" s="106"/>
      <c r="AL204" s="3" t="b">
        <f t="shared" si="63"/>
        <v>1</v>
      </c>
      <c r="AM204" s="39">
        <v>9</v>
      </c>
      <c r="AN204" s="106">
        <f t="shared" si="62"/>
        <v>20082491</v>
      </c>
      <c r="AO204" s="39"/>
      <c r="AP204" s="106"/>
      <c r="AQ204" s="3" t="b">
        <f t="shared" si="56"/>
        <v>1</v>
      </c>
      <c r="AR204" s="39">
        <v>3</v>
      </c>
      <c r="AS204" s="106">
        <f t="shared" si="57"/>
        <v>20082491</v>
      </c>
      <c r="AT204" s="106"/>
      <c r="AU204" s="106"/>
      <c r="AV204" s="3" t="b">
        <f t="shared" si="58"/>
        <v>1</v>
      </c>
    </row>
    <row r="205" spans="1:48">
      <c r="A205" s="83" t="str">
        <f>Pasākumi_kārtas!V205</f>
        <v>KM</v>
      </c>
      <c r="B205" s="83">
        <f>Pasākumi_kārtas!A205</f>
        <v>5</v>
      </c>
      <c r="C205" s="83" t="str">
        <f>Pasākumi_kārtas!B205</f>
        <v>5.1.</v>
      </c>
      <c r="D205" s="84" t="str">
        <f>Pasākumi_kārtas!C205</f>
        <v xml:space="preserve">Reģionu līdzsvarota attīstība </v>
      </c>
      <c r="E205" s="83" t="str">
        <f>Pasākumi_kārtas!E205</f>
        <v>5.1.1.</v>
      </c>
      <c r="F205" s="84" t="str">
        <f>Pasākumi_kārtas!F205</f>
        <v>“Vietējās teritorijas integrētās sociālās, ekonomiskās un vides attīstības un kultūras mantojuma, tūrisma un drošības veicināšana pilsētu funkcionālajās teritorijās”</v>
      </c>
      <c r="G205" s="39" t="str">
        <f>Pasākumi_kārtas!J205</f>
        <v>5.1.1.5.</v>
      </c>
      <c r="H205" s="103" t="str">
        <f>Pasākumi_kārtas!K205</f>
        <v>Unikāla Eiropas mēroga kultūras  mantojuma  atjaunošana, lai veicinātu to pieejamību,  attīstot kultūras pakalpojumus</v>
      </c>
      <c r="I205" s="39">
        <f>Pasākumi_kārtas!M205</f>
        <v>2</v>
      </c>
      <c r="J205" s="39" t="str">
        <f>Pasākumi_kārtas!N205</f>
        <v>ERAF</v>
      </c>
      <c r="K205" s="104">
        <f>Pasākumi_kārtas!P205</f>
        <v>8573134</v>
      </c>
      <c r="L205" s="274">
        <v>166</v>
      </c>
      <c r="M205" s="104">
        <f t="shared" si="61"/>
        <v>8573134</v>
      </c>
      <c r="N205" s="39"/>
      <c r="O205" s="104"/>
      <c r="P205" s="39"/>
      <c r="Q205" s="104"/>
      <c r="R205" s="39"/>
      <c r="S205" s="104"/>
      <c r="T205" s="39"/>
      <c r="U205" s="104"/>
      <c r="V205" s="39"/>
      <c r="W205" s="104"/>
      <c r="X205" s="3" t="b">
        <f t="shared" si="54"/>
        <v>1</v>
      </c>
      <c r="Y205" s="39">
        <v>1</v>
      </c>
      <c r="Z205" s="285">
        <f t="shared" si="59"/>
        <v>8573134</v>
      </c>
      <c r="AA205" s="30"/>
      <c r="AB205" s="285"/>
      <c r="AC205" s="30"/>
      <c r="AD205" s="285"/>
      <c r="AE205" s="39"/>
      <c r="AF205" s="106"/>
      <c r="AG205" s="3" t="b">
        <f t="shared" si="55"/>
        <v>1</v>
      </c>
      <c r="AH205" s="39">
        <v>19</v>
      </c>
      <c r="AI205" s="106">
        <f t="shared" si="60"/>
        <v>8573134</v>
      </c>
      <c r="AJ205" s="39"/>
      <c r="AK205" s="106"/>
      <c r="AL205" s="3" t="b">
        <f t="shared" si="63"/>
        <v>1</v>
      </c>
      <c r="AM205" s="39">
        <v>9</v>
      </c>
      <c r="AN205" s="106">
        <f t="shared" si="62"/>
        <v>8573134</v>
      </c>
      <c r="AO205" s="39"/>
      <c r="AP205" s="106"/>
      <c r="AQ205" s="3" t="b">
        <f t="shared" si="56"/>
        <v>1</v>
      </c>
      <c r="AR205" s="39">
        <v>3</v>
      </c>
      <c r="AS205" s="106">
        <f t="shared" si="57"/>
        <v>8573134</v>
      </c>
      <c r="AT205" s="106"/>
      <c r="AU205" s="106"/>
      <c r="AV205" s="3" t="b">
        <f t="shared" si="58"/>
        <v>1</v>
      </c>
    </row>
    <row r="206" spans="1:48">
      <c r="A206" s="83" t="str">
        <f>Pasākumi_kārtas!V206</f>
        <v>KM</v>
      </c>
      <c r="B206" s="83">
        <f>Pasākumi_kārtas!A206</f>
        <v>5</v>
      </c>
      <c r="C206" s="83" t="str">
        <f>Pasākumi_kārtas!B206</f>
        <v>5.1.</v>
      </c>
      <c r="D206" s="84" t="str">
        <f>Pasākumi_kārtas!C206</f>
        <v xml:space="preserve">Reģionu līdzsvarota attīstība </v>
      </c>
      <c r="E206" s="83" t="str">
        <f>Pasākumi_kārtas!E206</f>
        <v>5.1.1.</v>
      </c>
      <c r="F206" s="84" t="str">
        <f>Pasākumi_kārtas!F206</f>
        <v>“Vietējās teritorijas integrētās sociālās, ekonomiskās un vides attīstības un kultūras mantojuma, tūrisma un drošības veicināšana pilsētu funkcionālajās teritorijās”</v>
      </c>
      <c r="G206" s="39" t="str">
        <f>Pasākumi_kārtas!J206</f>
        <v>5.1.1.6.</v>
      </c>
      <c r="H206" s="103" t="str">
        <f>Pasākumi_kārtas!K206</f>
        <v>Kultūras mantojuma saglabāšana un jaunu pakalpojumu attīstība</v>
      </c>
      <c r="I206" s="39" t="str">
        <f>Pasākumi_kārtas!M206</f>
        <v>_</v>
      </c>
      <c r="J206" s="39" t="str">
        <f>Pasākumi_kārtas!N206</f>
        <v>ERAF</v>
      </c>
      <c r="K206" s="104">
        <f>Pasākumi_kārtas!P206</f>
        <v>7395000</v>
      </c>
      <c r="L206" s="274">
        <v>166</v>
      </c>
      <c r="M206" s="104">
        <f t="shared" si="61"/>
        <v>7395000</v>
      </c>
      <c r="N206" s="39"/>
      <c r="O206" s="104"/>
      <c r="P206" s="39"/>
      <c r="Q206" s="104"/>
      <c r="R206" s="39"/>
      <c r="S206" s="104"/>
      <c r="T206" s="39"/>
      <c r="U206" s="104"/>
      <c r="V206" s="39"/>
      <c r="W206" s="104"/>
      <c r="X206" s="3" t="b">
        <f t="shared" si="54"/>
        <v>1</v>
      </c>
      <c r="Y206" s="39">
        <v>1</v>
      </c>
      <c r="Z206" s="106">
        <f t="shared" si="59"/>
        <v>7395000</v>
      </c>
      <c r="AA206" s="39"/>
      <c r="AB206" s="106"/>
      <c r="AC206" s="39"/>
      <c r="AD206" s="106"/>
      <c r="AE206" s="39"/>
      <c r="AF206" s="106"/>
      <c r="AG206" s="3" t="b">
        <f t="shared" si="55"/>
        <v>1</v>
      </c>
      <c r="AH206" s="39">
        <v>19</v>
      </c>
      <c r="AI206" s="106">
        <f t="shared" si="60"/>
        <v>7395000</v>
      </c>
      <c r="AJ206" s="39"/>
      <c r="AK206" s="106"/>
      <c r="AL206" s="3" t="b">
        <f t="shared" si="63"/>
        <v>1</v>
      </c>
      <c r="AM206" s="39">
        <v>9</v>
      </c>
      <c r="AN206" s="106">
        <f t="shared" si="62"/>
        <v>7395000</v>
      </c>
      <c r="AO206" s="39"/>
      <c r="AP206" s="106"/>
      <c r="AQ206" s="3" t="b">
        <f t="shared" si="56"/>
        <v>1</v>
      </c>
      <c r="AR206" s="39">
        <v>3</v>
      </c>
      <c r="AS206" s="106">
        <f t="shared" si="57"/>
        <v>7395000</v>
      </c>
      <c r="AT206" s="106"/>
      <c r="AU206" s="106"/>
      <c r="AV206" s="3" t="b">
        <f t="shared" si="58"/>
        <v>1</v>
      </c>
    </row>
    <row r="207" spans="1:48">
      <c r="A207" s="83" t="str">
        <f>Pasākumi_kārtas!V207</f>
        <v>KM</v>
      </c>
      <c r="B207" s="83">
        <f>Pasākumi_kārtas!A207</f>
        <v>5</v>
      </c>
      <c r="C207" s="83" t="str">
        <f>Pasākumi_kārtas!B207</f>
        <v>5.1.</v>
      </c>
      <c r="D207" s="84" t="str">
        <f>Pasākumi_kārtas!C207</f>
        <v xml:space="preserve">Reģionu līdzsvarota attīstība </v>
      </c>
      <c r="E207" s="83" t="str">
        <f>Pasākumi_kārtas!E207</f>
        <v>5.1.1.</v>
      </c>
      <c r="F207" s="84" t="str">
        <f>Pasākumi_kārtas!F207</f>
        <v>“Vietējās teritorijas integrētās sociālās, ekonomiskās un vides attīstības un kultūras mantojuma, tūrisma un drošības veicināšana pilsētu funkcionālajās teritorijās”</v>
      </c>
      <c r="G207" s="39" t="str">
        <f>Pasākumi_kārtas!J207</f>
        <v>5.1.1.7.</v>
      </c>
      <c r="H207" s="103" t="str">
        <f>Pasākumi_kārtas!K207</f>
        <v>Reģionālās kultūras infrastruktūras attīstība kultūras pakalpojumu pieejamības uzlabošana</v>
      </c>
      <c r="I207" s="39" t="str">
        <f>Pasākumi_kārtas!M207</f>
        <v>_</v>
      </c>
      <c r="J207" s="39" t="str">
        <f>Pasākumi_kārtas!N207</f>
        <v>ERAF</v>
      </c>
      <c r="K207" s="104">
        <f>Pasākumi_kārtas!P207</f>
        <v>14790000</v>
      </c>
      <c r="L207" s="274">
        <v>166</v>
      </c>
      <c r="M207" s="104">
        <f t="shared" si="61"/>
        <v>14790000</v>
      </c>
      <c r="N207" s="39"/>
      <c r="O207" s="104"/>
      <c r="P207" s="39"/>
      <c r="Q207" s="104"/>
      <c r="R207" s="39"/>
      <c r="S207" s="104"/>
      <c r="T207" s="39"/>
      <c r="U207" s="104"/>
      <c r="V207" s="39"/>
      <c r="W207" s="104"/>
      <c r="X207" s="3" t="b">
        <f t="shared" si="54"/>
        <v>1</v>
      </c>
      <c r="Y207" s="39">
        <v>1</v>
      </c>
      <c r="Z207" s="106">
        <f t="shared" si="59"/>
        <v>14790000</v>
      </c>
      <c r="AA207" s="39"/>
      <c r="AB207" s="106"/>
      <c r="AC207" s="39"/>
      <c r="AD207" s="106"/>
      <c r="AE207" s="39"/>
      <c r="AF207" s="106"/>
      <c r="AG207" s="3" t="b">
        <f t="shared" si="55"/>
        <v>1</v>
      </c>
      <c r="AH207" s="39">
        <v>19</v>
      </c>
      <c r="AI207" s="106">
        <f t="shared" si="60"/>
        <v>14790000</v>
      </c>
      <c r="AJ207" s="39"/>
      <c r="AK207" s="106"/>
      <c r="AL207" s="3" t="b">
        <f t="shared" si="63"/>
        <v>1</v>
      </c>
      <c r="AM207" s="39">
        <v>9</v>
      </c>
      <c r="AN207" s="106">
        <f t="shared" si="62"/>
        <v>14790000</v>
      </c>
      <c r="AO207" s="39"/>
      <c r="AP207" s="106"/>
      <c r="AQ207" s="3" t="b">
        <f t="shared" si="56"/>
        <v>1</v>
      </c>
      <c r="AR207" s="39">
        <v>3</v>
      </c>
      <c r="AS207" s="106">
        <f t="shared" si="57"/>
        <v>14790000</v>
      </c>
      <c r="AT207" s="106"/>
      <c r="AU207" s="106"/>
      <c r="AV207" s="3" t="b">
        <f t="shared" si="58"/>
        <v>1</v>
      </c>
    </row>
    <row r="208" spans="1:48">
      <c r="A208" s="83" t="str">
        <f>Pasākumi_kārtas!V208</f>
        <v>VARAM</v>
      </c>
      <c r="B208" s="83">
        <f>Pasākumi_kārtas!A208</f>
        <v>5</v>
      </c>
      <c r="C208" s="83" t="str">
        <f>Pasākumi_kārtas!B208</f>
        <v>5.2.</v>
      </c>
      <c r="D208" s="84" t="str">
        <f>Pasākumi_kārtas!C208</f>
        <v>Civilās aizsardzības stiprināšana</v>
      </c>
      <c r="E208" s="83" t="str">
        <f>Pasākumi_kārtas!E208</f>
        <v>5.2.1.</v>
      </c>
      <c r="F208" s="84" t="str">
        <f>Pasākumi_kārtas!F208</f>
        <v>"Civilās sagatavotības nodrošināšana visu veidu teritorijās"</v>
      </c>
      <c r="G208" s="39" t="str">
        <f>Pasākumi_kārtas!J208</f>
        <v>5.2.1.1.</v>
      </c>
      <c r="H208" s="103" t="str">
        <f>Pasākumi_kārtas!K208</f>
        <v>Objektu (patvertņu) pielāgošana un aprīkošana civilās aizsardzības mērķiem</v>
      </c>
      <c r="I208" s="39" t="str">
        <f>Pasākumi_kārtas!M208</f>
        <v>_</v>
      </c>
      <c r="J208" s="39" t="str">
        <f>Pasākumi_kārtas!N208</f>
        <v>ERAF</v>
      </c>
      <c r="K208" s="104">
        <f>Pasākumi_kārtas!P208</f>
        <v>22196492</v>
      </c>
      <c r="L208" s="274">
        <v>168</v>
      </c>
      <c r="M208" s="104">
        <f t="shared" si="61"/>
        <v>22196492</v>
      </c>
      <c r="N208" s="39"/>
      <c r="O208" s="104"/>
      <c r="P208" s="39"/>
      <c r="Q208" s="104"/>
      <c r="R208" s="39"/>
      <c r="S208" s="104"/>
      <c r="T208" s="39"/>
      <c r="U208" s="104"/>
      <c r="V208" s="39"/>
      <c r="W208" s="104"/>
      <c r="X208" s="3" t="b">
        <f t="shared" si="54"/>
        <v>1</v>
      </c>
      <c r="Y208" s="39">
        <v>1</v>
      </c>
      <c r="Z208" s="106">
        <f t="shared" si="59"/>
        <v>22196492</v>
      </c>
      <c r="AA208" s="39"/>
      <c r="AB208" s="106"/>
      <c r="AC208" s="39"/>
      <c r="AD208" s="106"/>
      <c r="AE208" s="39"/>
      <c r="AF208" s="106"/>
      <c r="AG208" s="3" t="b">
        <f t="shared" si="55"/>
        <v>1</v>
      </c>
      <c r="AH208" s="39">
        <v>19</v>
      </c>
      <c r="AI208" s="106">
        <f t="shared" si="60"/>
        <v>22196492</v>
      </c>
      <c r="AJ208" s="39"/>
      <c r="AK208" s="106"/>
      <c r="AL208" s="3" t="b">
        <f t="shared" si="63"/>
        <v>1</v>
      </c>
      <c r="AM208" s="39">
        <v>9</v>
      </c>
      <c r="AN208" s="106">
        <f t="shared" si="62"/>
        <v>22196492</v>
      </c>
      <c r="AO208" s="39"/>
      <c r="AP208" s="106"/>
      <c r="AQ208" s="3" t="b">
        <f t="shared" si="56"/>
        <v>1</v>
      </c>
      <c r="AR208" s="39">
        <v>3</v>
      </c>
      <c r="AS208" s="106">
        <f t="shared" si="57"/>
        <v>22196492</v>
      </c>
      <c r="AT208" s="106"/>
      <c r="AU208" s="106"/>
      <c r="AV208" s="3" t="b">
        <f t="shared" si="58"/>
        <v>1</v>
      </c>
    </row>
    <row r="209" spans="1:48">
      <c r="A209" s="83" t="str">
        <f>Pasākumi_kārtas!V209</f>
        <v>VARAM</v>
      </c>
      <c r="B209" s="83">
        <f>Pasākumi_kārtas!A209</f>
        <v>6</v>
      </c>
      <c r="C209" s="83" t="str">
        <f>Pasākumi_kārtas!B209</f>
        <v>6.1.</v>
      </c>
      <c r="D209" s="84" t="str">
        <f>Pasākumi_kārtas!C209</f>
        <v>Pāreja uz klimatneitralitāti</v>
      </c>
      <c r="E209" s="83" t="str">
        <f>Pasākumi_kārtas!E209</f>
        <v>6.1.1.</v>
      </c>
      <c r="F209" s="84" t="str">
        <f>Pasākumi_kārtas!F209</f>
        <v>"Pārejas uz klimatneitralitāti radīto ekonomisko, sociālo un vides seku mazināšana visvairāk skartajos reģionos"</v>
      </c>
      <c r="G209" s="282" t="str">
        <f>Pasākumi_kārtas!J209</f>
        <v>6.1.1.1.</v>
      </c>
      <c r="H209" s="103" t="str">
        <f>Pasākumi_kārtas!K209</f>
        <v>Atteikšanās no kūdras izmantošanas enerģētikā</v>
      </c>
      <c r="I209" s="39">
        <f>Pasākumi_kārtas!M209</f>
        <v>1</v>
      </c>
      <c r="J209" s="39" t="str">
        <f>Pasākumi_kārtas!N209</f>
        <v>TPF</v>
      </c>
      <c r="K209" s="104">
        <f>Pasākumi_kārtas!P209</f>
        <v>1908656</v>
      </c>
      <c r="L209" s="275">
        <v>74</v>
      </c>
      <c r="M209" s="104">
        <f t="shared" si="61"/>
        <v>1908656</v>
      </c>
      <c r="N209" s="39"/>
      <c r="O209" s="104"/>
      <c r="P209" s="39"/>
      <c r="Q209" s="104"/>
      <c r="R209" s="39"/>
      <c r="S209" s="104"/>
      <c r="T209" s="39"/>
      <c r="U209" s="104"/>
      <c r="V209" s="39"/>
      <c r="W209" s="104"/>
      <c r="X209" s="3" t="b">
        <f t="shared" si="54"/>
        <v>1</v>
      </c>
      <c r="Y209" s="39">
        <v>1</v>
      </c>
      <c r="Z209" s="106">
        <f t="shared" si="59"/>
        <v>1908656</v>
      </c>
      <c r="AA209" s="39"/>
      <c r="AB209" s="106"/>
      <c r="AC209" s="39"/>
      <c r="AD209" s="106"/>
      <c r="AE209" s="39"/>
      <c r="AF209" s="106"/>
      <c r="AG209" s="3" t="b">
        <f t="shared" si="55"/>
        <v>1</v>
      </c>
      <c r="AH209" s="39">
        <v>32</v>
      </c>
      <c r="AI209" s="106">
        <f t="shared" si="60"/>
        <v>1908656</v>
      </c>
      <c r="AJ209" s="39"/>
      <c r="AK209" s="106"/>
      <c r="AL209" s="3" t="b">
        <f t="shared" si="63"/>
        <v>1</v>
      </c>
      <c r="AM209" s="39">
        <v>9</v>
      </c>
      <c r="AN209" s="106">
        <f t="shared" si="62"/>
        <v>1908656</v>
      </c>
      <c r="AO209" s="39"/>
      <c r="AP209" s="106"/>
      <c r="AQ209" s="3" t="b">
        <f t="shared" si="56"/>
        <v>1</v>
      </c>
      <c r="AR209" s="39">
        <v>3</v>
      </c>
      <c r="AS209" s="106">
        <f t="shared" si="57"/>
        <v>1908656</v>
      </c>
      <c r="AT209" s="106"/>
      <c r="AU209" s="106"/>
      <c r="AV209" s="3" t="b">
        <f t="shared" si="58"/>
        <v>1</v>
      </c>
    </row>
    <row r="210" spans="1:48">
      <c r="A210" s="83" t="str">
        <f>Pasākumi_kārtas!V210</f>
        <v>VARAM</v>
      </c>
      <c r="B210" s="83">
        <f>Pasākumi_kārtas!A210</f>
        <v>6</v>
      </c>
      <c r="C210" s="83" t="str">
        <f>Pasākumi_kārtas!B210</f>
        <v>6.1.</v>
      </c>
      <c r="D210" s="84" t="str">
        <f>Pasākumi_kārtas!C210</f>
        <v>Pāreja uz klimatneitralitāti</v>
      </c>
      <c r="E210" s="83" t="str">
        <f>Pasākumi_kārtas!E210</f>
        <v>6.1.1.</v>
      </c>
      <c r="F210" s="84" t="str">
        <f>Pasākumi_kārtas!F210</f>
        <v>"Pārejas uz klimatneitralitāti radīto ekonomisko, sociālo un vides seku mazināšana visvairāk skartajos reģionos"</v>
      </c>
      <c r="G210" s="282" t="str">
        <f>Pasākumi_kārtas!J210</f>
        <v>6.1.1.1.</v>
      </c>
      <c r="H210" s="103" t="str">
        <f>Pasākumi_kārtas!K210</f>
        <v>Atteikšanās no kūdras izmantošanas enerģētikā</v>
      </c>
      <c r="I210" s="39">
        <f>Pasākumi_kārtas!M210</f>
        <v>2</v>
      </c>
      <c r="J210" s="39" t="str">
        <f>Pasākumi_kārtas!N210</f>
        <v>TPF</v>
      </c>
      <c r="K210" s="104">
        <f>Pasākumi_kārtas!P210</f>
        <v>871328</v>
      </c>
      <c r="L210" s="275">
        <v>74</v>
      </c>
      <c r="M210" s="104">
        <f t="shared" si="61"/>
        <v>871328</v>
      </c>
      <c r="N210" s="39"/>
      <c r="O210" s="104"/>
      <c r="P210" s="39"/>
      <c r="Q210" s="104"/>
      <c r="R210" s="39"/>
      <c r="S210" s="104"/>
      <c r="T210" s="39"/>
      <c r="U210" s="104"/>
      <c r="V210" s="39"/>
      <c r="W210" s="104"/>
      <c r="X210" s="3" t="b">
        <f t="shared" si="54"/>
        <v>1</v>
      </c>
      <c r="Y210" s="39">
        <v>1</v>
      </c>
      <c r="Z210" s="106">
        <f t="shared" si="59"/>
        <v>871328</v>
      </c>
      <c r="AA210" s="39"/>
      <c r="AB210" s="106"/>
      <c r="AC210" s="39"/>
      <c r="AD210" s="106"/>
      <c r="AE210" s="39"/>
      <c r="AF210" s="106"/>
      <c r="AG210" s="3" t="b">
        <f t="shared" si="55"/>
        <v>1</v>
      </c>
      <c r="AH210" s="39">
        <v>32</v>
      </c>
      <c r="AI210" s="106">
        <f t="shared" si="60"/>
        <v>871328</v>
      </c>
      <c r="AJ210" s="39"/>
      <c r="AK210" s="106"/>
      <c r="AL210" s="3" t="b">
        <f t="shared" si="63"/>
        <v>1</v>
      </c>
      <c r="AM210" s="39">
        <v>9</v>
      </c>
      <c r="AN210" s="106">
        <f t="shared" si="62"/>
        <v>871328</v>
      </c>
      <c r="AO210" s="39"/>
      <c r="AP210" s="106"/>
      <c r="AQ210" s="3" t="b">
        <f t="shared" si="56"/>
        <v>1</v>
      </c>
      <c r="AR210" s="39">
        <v>3</v>
      </c>
      <c r="AS210" s="106">
        <f t="shared" si="57"/>
        <v>871328</v>
      </c>
      <c r="AT210" s="106"/>
      <c r="AU210" s="106"/>
      <c r="AV210" s="3" t="b">
        <f t="shared" si="58"/>
        <v>1</v>
      </c>
    </row>
    <row r="211" spans="1:48">
      <c r="A211" s="83" t="str">
        <f>Pasākumi_kārtas!V211</f>
        <v>VARAM</v>
      </c>
      <c r="B211" s="83">
        <f>Pasākumi_kārtas!A211</f>
        <v>6</v>
      </c>
      <c r="C211" s="83" t="str">
        <f>Pasākumi_kārtas!B211</f>
        <v>6.1.</v>
      </c>
      <c r="D211" s="84" t="str">
        <f>Pasākumi_kārtas!C211</f>
        <v>Pāreja uz klimatneitralitāti</v>
      </c>
      <c r="E211" s="83" t="str">
        <f>Pasākumi_kārtas!E211</f>
        <v>6.1.1.</v>
      </c>
      <c r="F211" s="84" t="str">
        <f>Pasākumi_kārtas!F211</f>
        <v>"Pārejas uz klimatneitralitāti radīto ekonomisko, sociālo un vides seku mazināšana visvairāk skartajos reģionos"</v>
      </c>
      <c r="G211" s="282" t="str">
        <f>Pasākumi_kārtas!J211</f>
        <v>6.1.1.1.</v>
      </c>
      <c r="H211" s="103" t="str">
        <f>Pasākumi_kārtas!K211</f>
        <v>Atteikšanās no kūdras izmantošanas enerģētikā</v>
      </c>
      <c r="I211" s="39">
        <f>Pasākumi_kārtas!M211</f>
        <v>3</v>
      </c>
      <c r="J211" s="39" t="str">
        <f>Pasākumi_kārtas!N211</f>
        <v>TPF</v>
      </c>
      <c r="K211" s="104">
        <f>Pasākumi_kārtas!P211</f>
        <v>30005000</v>
      </c>
      <c r="L211" s="275">
        <v>74</v>
      </c>
      <c r="M211" s="131">
        <v>25255000</v>
      </c>
      <c r="N211" s="275">
        <v>79</v>
      </c>
      <c r="O211" s="131">
        <v>4750000</v>
      </c>
      <c r="P211" s="39"/>
      <c r="Q211" s="104"/>
      <c r="R211" s="39"/>
      <c r="S211" s="104"/>
      <c r="T211" s="39"/>
      <c r="U211" s="104"/>
      <c r="V211" s="39"/>
      <c r="W211" s="104"/>
      <c r="X211" s="3" t="b">
        <f t="shared" si="54"/>
        <v>1</v>
      </c>
      <c r="Y211" s="39">
        <v>1</v>
      </c>
      <c r="Z211" s="106">
        <f t="shared" si="59"/>
        <v>30005000</v>
      </c>
      <c r="AA211" s="39"/>
      <c r="AB211" s="106"/>
      <c r="AC211" s="39"/>
      <c r="AD211" s="106"/>
      <c r="AE211" s="39"/>
      <c r="AF211" s="106"/>
      <c r="AG211" s="3" t="b">
        <f t="shared" si="55"/>
        <v>1</v>
      </c>
      <c r="AH211" s="39">
        <v>32</v>
      </c>
      <c r="AI211" s="106">
        <f t="shared" si="60"/>
        <v>30005000</v>
      </c>
      <c r="AJ211" s="39"/>
      <c r="AK211" s="106"/>
      <c r="AL211" s="3" t="b">
        <f t="shared" si="63"/>
        <v>1</v>
      </c>
      <c r="AM211" s="39">
        <v>9</v>
      </c>
      <c r="AN211" s="106">
        <f t="shared" si="62"/>
        <v>30005000</v>
      </c>
      <c r="AO211" s="39"/>
      <c r="AP211" s="106"/>
      <c r="AQ211" s="3" t="b">
        <f t="shared" si="56"/>
        <v>1</v>
      </c>
      <c r="AR211" s="39">
        <v>3</v>
      </c>
      <c r="AS211" s="106">
        <f t="shared" si="57"/>
        <v>30005000</v>
      </c>
      <c r="AT211" s="106"/>
      <c r="AU211" s="106"/>
      <c r="AV211" s="3" t="b">
        <f t="shared" si="58"/>
        <v>1</v>
      </c>
    </row>
    <row r="212" spans="1:48">
      <c r="A212" s="83" t="str">
        <f>Pasākumi_kārtas!V212</f>
        <v>VARAM</v>
      </c>
      <c r="B212" s="83">
        <f>Pasākumi_kārtas!A212</f>
        <v>6</v>
      </c>
      <c r="C212" s="83" t="str">
        <f>Pasākumi_kārtas!B212</f>
        <v>6.1.</v>
      </c>
      <c r="D212" s="84" t="str">
        <f>Pasākumi_kārtas!C212</f>
        <v>Pāreja uz klimatneitralitāti</v>
      </c>
      <c r="E212" s="83" t="str">
        <f>Pasākumi_kārtas!E212</f>
        <v>6.1.1.</v>
      </c>
      <c r="F212" s="84" t="str">
        <f>Pasākumi_kārtas!F212</f>
        <v>"Pārejas uz klimatneitralitāti radīto ekonomisko, sociālo un vides seku mazināšana visvairāk skartajos reģionos"</v>
      </c>
      <c r="G212" s="282" t="str">
        <f>Pasākumi_kārtas!J212</f>
        <v>6.1.1.1.</v>
      </c>
      <c r="H212" s="103" t="str">
        <f>Pasākumi_kārtas!K212</f>
        <v>Atteikšanās no kūdras izmantošanas enerģētikā</v>
      </c>
      <c r="I212" s="39">
        <f>Pasākumi_kārtas!M212</f>
        <v>4</v>
      </c>
      <c r="J212" s="39" t="str">
        <f>Pasākumi_kārtas!N212</f>
        <v>TPF</v>
      </c>
      <c r="K212" s="104">
        <f>Pasākumi_kārtas!P212</f>
        <v>2007407</v>
      </c>
      <c r="L212" s="275">
        <v>74</v>
      </c>
      <c r="M212" s="104">
        <f t="shared" si="61"/>
        <v>2007407</v>
      </c>
      <c r="N212" s="39"/>
      <c r="O212" s="104"/>
      <c r="P212" s="39"/>
      <c r="Q212" s="104"/>
      <c r="R212" s="39"/>
      <c r="S212" s="104"/>
      <c r="T212" s="39"/>
      <c r="U212" s="104"/>
      <c r="V212" s="39"/>
      <c r="W212" s="104"/>
      <c r="X212" s="3" t="b">
        <f t="shared" si="54"/>
        <v>1</v>
      </c>
      <c r="Y212" s="39">
        <v>1</v>
      </c>
      <c r="Z212" s="106">
        <f t="shared" si="59"/>
        <v>2007407</v>
      </c>
      <c r="AA212" s="39"/>
      <c r="AB212" s="106"/>
      <c r="AC212" s="39"/>
      <c r="AD212" s="106"/>
      <c r="AE212" s="39"/>
      <c r="AF212" s="106"/>
      <c r="AG212" s="3" t="b">
        <f t="shared" si="55"/>
        <v>1</v>
      </c>
      <c r="AH212" s="39">
        <v>32</v>
      </c>
      <c r="AI212" s="106">
        <f t="shared" si="60"/>
        <v>2007407</v>
      </c>
      <c r="AJ212" s="39"/>
      <c r="AK212" s="106"/>
      <c r="AL212" s="3" t="b">
        <f t="shared" si="63"/>
        <v>1</v>
      </c>
      <c r="AM212" s="39">
        <v>9</v>
      </c>
      <c r="AN212" s="106">
        <f t="shared" si="62"/>
        <v>2007407</v>
      </c>
      <c r="AO212" s="39"/>
      <c r="AP212" s="106"/>
      <c r="AQ212" s="3" t="b">
        <f t="shared" si="56"/>
        <v>1</v>
      </c>
      <c r="AR212" s="39">
        <v>3</v>
      </c>
      <c r="AS212" s="106">
        <f t="shared" si="57"/>
        <v>2007407</v>
      </c>
      <c r="AT212" s="106"/>
      <c r="AU212" s="106"/>
      <c r="AV212" s="3" t="b">
        <f t="shared" si="58"/>
        <v>1</v>
      </c>
    </row>
    <row r="213" spans="1:48">
      <c r="A213" s="83" t="str">
        <f>Pasākumi_kārtas!V213</f>
        <v>VARAM</v>
      </c>
      <c r="B213" s="83">
        <f>Pasākumi_kārtas!A213</f>
        <v>6</v>
      </c>
      <c r="C213" s="83" t="str">
        <f>Pasākumi_kārtas!B213</f>
        <v>6.1.</v>
      </c>
      <c r="D213" s="84" t="str">
        <f>Pasākumi_kārtas!C213</f>
        <v>Pāreja uz klimatneitralitāti</v>
      </c>
      <c r="E213" s="83" t="str">
        <f>Pasākumi_kārtas!E213</f>
        <v>6.1.1.</v>
      </c>
      <c r="F213" s="84" t="str">
        <f>Pasākumi_kārtas!F213</f>
        <v>"Pārejas uz klimatneitralitāti radīto ekonomisko, sociālo un vides seku mazināšana visvairāk skartajos reģionos"</v>
      </c>
      <c r="G213" s="282" t="str">
        <f>Pasākumi_kārtas!J213</f>
        <v>6.1.1.1.</v>
      </c>
      <c r="H213" s="103" t="str">
        <f>Pasākumi_kārtas!K213</f>
        <v>Atteikšanās no kūdras izmantošanas enerģētikā</v>
      </c>
      <c r="I213" s="39">
        <f>Pasākumi_kārtas!M213</f>
        <v>5</v>
      </c>
      <c r="J213" s="39" t="str">
        <f>Pasākumi_kārtas!N213</f>
        <v>TPF</v>
      </c>
      <c r="K213" s="104">
        <f>Pasākumi_kārtas!P213</f>
        <v>14123672</v>
      </c>
      <c r="L213" s="275">
        <v>74</v>
      </c>
      <c r="M213" s="104">
        <f t="shared" si="61"/>
        <v>14123672</v>
      </c>
      <c r="N213" s="39"/>
      <c r="O213" s="104"/>
      <c r="P213" s="39"/>
      <c r="Q213" s="104"/>
      <c r="R213" s="39"/>
      <c r="S213" s="104"/>
      <c r="T213" s="39"/>
      <c r="U213" s="104"/>
      <c r="V213" s="39"/>
      <c r="W213" s="104"/>
      <c r="X213" s="3" t="b">
        <f t="shared" si="54"/>
        <v>1</v>
      </c>
      <c r="Y213" s="39">
        <v>1</v>
      </c>
      <c r="Z213" s="106">
        <f t="shared" si="59"/>
        <v>14123672</v>
      </c>
      <c r="AA213" s="39"/>
      <c r="AB213" s="106"/>
      <c r="AC213" s="39"/>
      <c r="AD213" s="106"/>
      <c r="AE213" s="39"/>
      <c r="AF213" s="106"/>
      <c r="AG213" s="3" t="b">
        <f t="shared" si="55"/>
        <v>1</v>
      </c>
      <c r="AH213" s="39">
        <v>32</v>
      </c>
      <c r="AI213" s="106">
        <f t="shared" si="60"/>
        <v>14123672</v>
      </c>
      <c r="AJ213" s="39"/>
      <c r="AK213" s="106"/>
      <c r="AL213" s="3" t="b">
        <f t="shared" si="63"/>
        <v>1</v>
      </c>
      <c r="AM213" s="39">
        <v>9</v>
      </c>
      <c r="AN213" s="106">
        <f t="shared" si="62"/>
        <v>14123672</v>
      </c>
      <c r="AO213" s="39"/>
      <c r="AP213" s="106"/>
      <c r="AQ213" s="3" t="b">
        <f t="shared" si="56"/>
        <v>1</v>
      </c>
      <c r="AR213" s="39">
        <v>3</v>
      </c>
      <c r="AS213" s="106">
        <f t="shared" si="57"/>
        <v>14123672</v>
      </c>
      <c r="AT213" s="106"/>
      <c r="AU213" s="106"/>
      <c r="AV213" s="3" t="b">
        <f t="shared" si="58"/>
        <v>1</v>
      </c>
    </row>
    <row r="214" spans="1:48">
      <c r="A214" s="83" t="str">
        <f>Pasākumi_kārtas!V214</f>
        <v>IZM</v>
      </c>
      <c r="B214" s="83">
        <f>Pasākumi_kārtas!A214</f>
        <v>6</v>
      </c>
      <c r="C214" s="83" t="str">
        <f>Pasākumi_kārtas!B214</f>
        <v>6.1.</v>
      </c>
      <c r="D214" s="84" t="str">
        <f>Pasākumi_kārtas!C214</f>
        <v>Pāreja uz klimatneitralitāti</v>
      </c>
      <c r="E214" s="83" t="str">
        <f>Pasākumi_kārtas!E214</f>
        <v>6.1.1.</v>
      </c>
      <c r="F214" s="84" t="str">
        <f>Pasākumi_kārtas!F214</f>
        <v>"Pārejas uz klimatneitralitāti radīto ekonomisko, sociālo un vides seku mazināšana visvairāk skartajos reģionos"</v>
      </c>
      <c r="G214" s="279" t="str">
        <f>Pasākumi_kārtas!J214</f>
        <v>6.1.1.2.</v>
      </c>
      <c r="H214" s="103" t="str">
        <f>Pasākumi_kārtas!K214</f>
        <v>Pētniecības attīstība dabas resursu ilgtspējīgai izmantošanai vides un klimata mērķu kontekstā</v>
      </c>
      <c r="I214" s="39" t="str">
        <f>Pasākumi_kārtas!M214</f>
        <v>_</v>
      </c>
      <c r="J214" s="39" t="str">
        <f>Pasākumi_kārtas!N214</f>
        <v>TPF</v>
      </c>
      <c r="K214" s="104">
        <f>Pasākumi_kārtas!P214</f>
        <v>5083937</v>
      </c>
      <c r="L214" s="280">
        <v>29</v>
      </c>
      <c r="M214" s="104">
        <f t="shared" si="61"/>
        <v>5083937</v>
      </c>
      <c r="N214" s="39"/>
      <c r="O214" s="104"/>
      <c r="P214" s="39"/>
      <c r="Q214" s="104"/>
      <c r="R214" s="39"/>
      <c r="S214" s="104"/>
      <c r="T214" s="39"/>
      <c r="U214" s="104"/>
      <c r="V214" s="39"/>
      <c r="W214" s="104"/>
      <c r="X214" s="3" t="b">
        <f t="shared" si="54"/>
        <v>1</v>
      </c>
      <c r="Y214" s="39">
        <v>1</v>
      </c>
      <c r="Z214" s="106">
        <f t="shared" si="59"/>
        <v>5083937</v>
      </c>
      <c r="AA214" s="39"/>
      <c r="AB214" s="106"/>
      <c r="AC214" s="39"/>
      <c r="AD214" s="106"/>
      <c r="AE214" s="39"/>
      <c r="AF214" s="106"/>
      <c r="AG214" s="3" t="b">
        <f t="shared" si="55"/>
        <v>1</v>
      </c>
      <c r="AH214" s="39">
        <v>32</v>
      </c>
      <c r="AI214" s="106">
        <f t="shared" si="60"/>
        <v>5083937</v>
      </c>
      <c r="AJ214" s="39"/>
      <c r="AK214" s="106"/>
      <c r="AL214" s="3" t="b">
        <f t="shared" si="63"/>
        <v>1</v>
      </c>
      <c r="AM214" s="39">
        <v>9</v>
      </c>
      <c r="AN214" s="106">
        <f t="shared" si="62"/>
        <v>5083937</v>
      </c>
      <c r="AO214" s="39"/>
      <c r="AP214" s="106"/>
      <c r="AQ214" s="3" t="b">
        <f t="shared" si="56"/>
        <v>1</v>
      </c>
      <c r="AR214" s="39">
        <v>3</v>
      </c>
      <c r="AS214" s="106">
        <f t="shared" si="57"/>
        <v>5083937</v>
      </c>
      <c r="AT214" s="106"/>
      <c r="AU214" s="106"/>
      <c r="AV214" s="3" t="b">
        <f t="shared" si="58"/>
        <v>1</v>
      </c>
    </row>
    <row r="215" spans="1:48">
      <c r="A215" s="83" t="str">
        <f>Pasākumi_kārtas!V215</f>
        <v>VARAM</v>
      </c>
      <c r="B215" s="83">
        <f>Pasākumi_kārtas!A215</f>
        <v>6</v>
      </c>
      <c r="C215" s="83" t="str">
        <f>Pasākumi_kārtas!B215</f>
        <v>6.1.</v>
      </c>
      <c r="D215" s="84" t="str">
        <f>Pasākumi_kārtas!C215</f>
        <v>Pāreja uz klimatneitralitāti</v>
      </c>
      <c r="E215" s="83" t="str">
        <f>Pasākumi_kārtas!E215</f>
        <v>6.1.1.</v>
      </c>
      <c r="F215" s="84" t="str">
        <f>Pasākumi_kārtas!F215</f>
        <v>"Pārejas uz klimatneitralitāti radīto ekonomisko, sociālo un vides seku mazināšana visvairāk skartajos reģionos"</v>
      </c>
      <c r="G215" s="39" t="str">
        <f>Pasākumi_kārtas!J215</f>
        <v>6.1.1.3.</v>
      </c>
      <c r="H215" s="103" t="str">
        <f>Pasākumi_kārtas!K215</f>
        <v>Atbalsts uzņēmējdarbībai nepieciešamās publiskās infrastruktūras attīstībai, veicinot pāreju uz klimatneitrālu ekonomiku</v>
      </c>
      <c r="I215" s="39">
        <f>Pasākumi_kārtas!M215</f>
        <v>1</v>
      </c>
      <c r="J215" s="39" t="str">
        <f>Pasākumi_kārtas!N215</f>
        <v>TPF</v>
      </c>
      <c r="K215" s="104">
        <f>Pasākumi_kārtas!P215</f>
        <v>42376501</v>
      </c>
      <c r="L215" s="274">
        <v>20</v>
      </c>
      <c r="M215" s="104">
        <v>36020026</v>
      </c>
      <c r="N215" s="280">
        <v>48</v>
      </c>
      <c r="O215" s="104">
        <v>4237650</v>
      </c>
      <c r="P215" s="280">
        <v>52</v>
      </c>
      <c r="Q215" s="104">
        <v>2118825</v>
      </c>
      <c r="R215" s="274"/>
      <c r="S215" s="104"/>
      <c r="T215" s="274"/>
      <c r="U215" s="104"/>
      <c r="V215" s="39"/>
      <c r="W215" s="104"/>
      <c r="X215" s="3" t="b">
        <f t="shared" si="54"/>
        <v>1</v>
      </c>
      <c r="Y215" s="39">
        <v>1</v>
      </c>
      <c r="Z215" s="106">
        <f t="shared" si="59"/>
        <v>42376501</v>
      </c>
      <c r="AA215" s="39"/>
      <c r="AB215" s="106"/>
      <c r="AC215" s="39"/>
      <c r="AD215" s="106"/>
      <c r="AE215" s="39"/>
      <c r="AF215" s="106"/>
      <c r="AG215" s="3" t="b">
        <f t="shared" si="55"/>
        <v>1</v>
      </c>
      <c r="AH215" s="39">
        <v>32</v>
      </c>
      <c r="AI215" s="106">
        <f t="shared" si="60"/>
        <v>42376501</v>
      </c>
      <c r="AJ215" s="39"/>
      <c r="AK215" s="106"/>
      <c r="AL215" s="3" t="b">
        <f t="shared" si="63"/>
        <v>1</v>
      </c>
      <c r="AM215" s="39">
        <v>9</v>
      </c>
      <c r="AN215" s="106">
        <f t="shared" si="62"/>
        <v>42376501</v>
      </c>
      <c r="AO215" s="39"/>
      <c r="AP215" s="106"/>
      <c r="AQ215" s="3" t="b">
        <f t="shared" si="56"/>
        <v>1</v>
      </c>
      <c r="AR215" s="39">
        <v>3</v>
      </c>
      <c r="AS215" s="106">
        <f t="shared" si="57"/>
        <v>42376501</v>
      </c>
      <c r="AT215" s="106"/>
      <c r="AU215" s="106"/>
      <c r="AV215" s="3" t="b">
        <f t="shared" si="58"/>
        <v>1</v>
      </c>
    </row>
    <row r="216" spans="1:48">
      <c r="A216" s="83" t="str">
        <f>Pasākumi_kārtas!V216</f>
        <v>VARAM</v>
      </c>
      <c r="B216" s="83">
        <f>Pasākumi_kārtas!A216</f>
        <v>6</v>
      </c>
      <c r="C216" s="83" t="str">
        <f>Pasākumi_kārtas!B216</f>
        <v>6.1.</v>
      </c>
      <c r="D216" s="84" t="str">
        <f>Pasākumi_kārtas!C216</f>
        <v>Pāreja uz klimatneitralitāti</v>
      </c>
      <c r="E216" s="83" t="str">
        <f>Pasākumi_kārtas!E216</f>
        <v>6.1.1.</v>
      </c>
      <c r="F216" s="84" t="str">
        <f>Pasākumi_kārtas!F216</f>
        <v>"Pārejas uz klimatneitralitāti radīto ekonomisko, sociālo un vides seku mazināšana visvairāk skartajos reģionos"</v>
      </c>
      <c r="G216" s="39" t="str">
        <f>Pasākumi_kārtas!J216</f>
        <v>6.1.1.3.</v>
      </c>
      <c r="H216" s="103" t="str">
        <f>Pasākumi_kārtas!K216</f>
        <v>Atbalsts uzņēmējdarbībai nepieciešamās publiskās infrastruktūras attīstībai, veicinot pāreju uz klimatneitrālu ekonomiku</v>
      </c>
      <c r="I216" s="39">
        <f>Pasākumi_kārtas!M216</f>
        <v>2</v>
      </c>
      <c r="J216" s="39" t="str">
        <f>Pasākumi_kārtas!N216</f>
        <v>TPF</v>
      </c>
      <c r="K216" s="104">
        <f>Pasākumi_kārtas!P216</f>
        <v>21602496</v>
      </c>
      <c r="L216" s="274">
        <v>20</v>
      </c>
      <c r="M216" s="104">
        <v>18362122</v>
      </c>
      <c r="N216" s="280">
        <v>48</v>
      </c>
      <c r="O216" s="104">
        <v>2160250</v>
      </c>
      <c r="P216" s="280">
        <v>52</v>
      </c>
      <c r="Q216" s="104">
        <v>1080124</v>
      </c>
      <c r="R216" s="274"/>
      <c r="S216" s="104"/>
      <c r="T216" s="274"/>
      <c r="U216" s="104"/>
      <c r="V216" s="39"/>
      <c r="W216" s="104"/>
      <c r="X216" s="3" t="b">
        <f t="shared" si="54"/>
        <v>1</v>
      </c>
      <c r="Y216" s="39">
        <v>1</v>
      </c>
      <c r="Z216" s="106">
        <f t="shared" si="59"/>
        <v>21602496</v>
      </c>
      <c r="AA216" s="39"/>
      <c r="AB216" s="106"/>
      <c r="AC216" s="39"/>
      <c r="AD216" s="106"/>
      <c r="AE216" s="39"/>
      <c r="AF216" s="106"/>
      <c r="AG216" s="3" t="b">
        <f t="shared" si="55"/>
        <v>1</v>
      </c>
      <c r="AH216" s="39">
        <v>32</v>
      </c>
      <c r="AI216" s="106">
        <f t="shared" si="60"/>
        <v>21602496</v>
      </c>
      <c r="AJ216" s="39"/>
      <c r="AK216" s="106"/>
      <c r="AL216" s="3" t="b">
        <f t="shared" si="63"/>
        <v>1</v>
      </c>
      <c r="AM216" s="39">
        <v>9</v>
      </c>
      <c r="AN216" s="106">
        <f t="shared" si="62"/>
        <v>21602496</v>
      </c>
      <c r="AO216" s="39"/>
      <c r="AP216" s="106"/>
      <c r="AQ216" s="3" t="b">
        <f t="shared" si="56"/>
        <v>1</v>
      </c>
      <c r="AR216" s="39">
        <v>3</v>
      </c>
      <c r="AS216" s="106">
        <f t="shared" si="57"/>
        <v>21602496</v>
      </c>
      <c r="AT216" s="106"/>
      <c r="AU216" s="106"/>
      <c r="AV216" s="3" t="b">
        <f t="shared" si="58"/>
        <v>1</v>
      </c>
    </row>
    <row r="217" spans="1:48">
      <c r="A217" s="83" t="str">
        <f>Pasākumi_kārtas!V217</f>
        <v>EM</v>
      </c>
      <c r="B217" s="83">
        <f>Pasākumi_kārtas!A217</f>
        <v>6</v>
      </c>
      <c r="C217" s="83" t="str">
        <f>Pasākumi_kārtas!B217</f>
        <v>6.1.</v>
      </c>
      <c r="D217" s="84" t="str">
        <f>Pasākumi_kārtas!C217</f>
        <v>Pāreja uz klimatneitralitāti</v>
      </c>
      <c r="E217" s="83" t="str">
        <f>Pasākumi_kārtas!E217</f>
        <v>6.1.1.</v>
      </c>
      <c r="F217" s="84" t="str">
        <f>Pasākumi_kārtas!F217</f>
        <v>"Pārejas uz klimatneitralitāti radīto ekonomisko, sociālo un vides seku mazināšana visvairāk skartajos reģionos"</v>
      </c>
      <c r="G217" s="279" t="str">
        <f>Pasākumi_kārtas!J217</f>
        <v>6.1.1.4.</v>
      </c>
      <c r="H217" s="103" t="str">
        <f>Pasākumi_kārtas!K217</f>
        <v xml:space="preserve">Uzņēmējdarbības “zaļināšanas” un produktu attīstības pasākumi, veicinot energoefektivitātes paaugstināšanu un energoefektīvu tehnoloģiju ieviešanu uzņēmumos </v>
      </c>
      <c r="I217" s="39" t="str">
        <f>Pasākumi_kārtas!M217</f>
        <v>_</v>
      </c>
      <c r="J217" s="39" t="str">
        <f>Pasākumi_kārtas!N217</f>
        <v>TPF</v>
      </c>
      <c r="K217" s="104">
        <f>Pasākumi_kārtas!P217</f>
        <v>35298850</v>
      </c>
      <c r="L217" s="280">
        <v>40</v>
      </c>
      <c r="M217" s="104">
        <v>8824712</v>
      </c>
      <c r="N217" s="280">
        <v>48</v>
      </c>
      <c r="O217" s="104">
        <v>10589656</v>
      </c>
      <c r="P217" s="280">
        <v>50</v>
      </c>
      <c r="Q217" s="104">
        <v>3529885</v>
      </c>
      <c r="R217" s="280">
        <v>29</v>
      </c>
      <c r="S217" s="104">
        <v>5294827</v>
      </c>
      <c r="T217" s="275">
        <v>75</v>
      </c>
      <c r="U217" s="104">
        <v>3529885</v>
      </c>
      <c r="V217" s="280">
        <v>42</v>
      </c>
      <c r="W217" s="104">
        <v>3529885</v>
      </c>
      <c r="X217" s="3" t="b">
        <f t="shared" si="54"/>
        <v>1</v>
      </c>
      <c r="Y217" s="39">
        <v>5</v>
      </c>
      <c r="Z217" s="106">
        <v>16237470.58159476</v>
      </c>
      <c r="AA217" s="39">
        <v>3</v>
      </c>
      <c r="AB217" s="106">
        <v>19061379.418405242</v>
      </c>
      <c r="AC217" s="39"/>
      <c r="AD217" s="106"/>
      <c r="AE217" s="39"/>
      <c r="AF217" s="106"/>
      <c r="AG217" s="3" t="b">
        <f t="shared" si="55"/>
        <v>1</v>
      </c>
      <c r="AH217" s="39">
        <v>32</v>
      </c>
      <c r="AI217" s="106">
        <f t="shared" si="60"/>
        <v>35298850</v>
      </c>
      <c r="AJ217" s="39"/>
      <c r="AK217" s="106"/>
      <c r="AL217" s="3" t="b">
        <f t="shared" si="63"/>
        <v>1</v>
      </c>
      <c r="AM217" s="39">
        <v>9</v>
      </c>
      <c r="AN217" s="106">
        <f t="shared" si="62"/>
        <v>35298850</v>
      </c>
      <c r="AO217" s="39"/>
      <c r="AP217" s="106"/>
      <c r="AQ217" s="3" t="b">
        <f t="shared" si="56"/>
        <v>1</v>
      </c>
      <c r="AR217" s="39">
        <v>3</v>
      </c>
      <c r="AS217" s="106">
        <f t="shared" si="57"/>
        <v>35298850</v>
      </c>
      <c r="AT217" s="106"/>
      <c r="AU217" s="106"/>
      <c r="AV217" s="3" t="b">
        <f t="shared" si="58"/>
        <v>1</v>
      </c>
    </row>
    <row r="218" spans="1:48">
      <c r="A218" s="83" t="str">
        <f>Pasākumi_kārtas!V218</f>
        <v>IZM</v>
      </c>
      <c r="B218" s="83">
        <f>Pasākumi_kārtas!A218</f>
        <v>6</v>
      </c>
      <c r="C218" s="83" t="str">
        <f>Pasākumi_kārtas!B218</f>
        <v>6.1.</v>
      </c>
      <c r="D218" s="84" t="str">
        <f>Pasākumi_kārtas!C218</f>
        <v>Pāreja uz klimatneitralitāti</v>
      </c>
      <c r="E218" s="83" t="str">
        <f>Pasākumi_kārtas!E218</f>
        <v>6.1.1.</v>
      </c>
      <c r="F218" s="84" t="str">
        <f>Pasākumi_kārtas!F218</f>
        <v>"Pārejas uz klimatneitralitāti radīto ekonomisko, sociālo un vides seku mazināšana visvairāk skartajos reģionos"</v>
      </c>
      <c r="G218" s="39" t="str">
        <f>Pasākumi_kārtas!J218</f>
        <v>6.1.1.5.</v>
      </c>
      <c r="H218" s="103" t="str">
        <f>Pasākumi_kārtas!K218</f>
        <v>Nodarbināto prasmju paaugstināšana un atbalsts kvalifikācijas iegūšanai, atbalsts darbaspēka mācībām saskaņā ar uzņēmumu pieprasījumu</v>
      </c>
      <c r="I218" s="39" t="str">
        <f>Pasākumi_kārtas!M218</f>
        <v>_</v>
      </c>
      <c r="J218" s="39" t="str">
        <f>Pasākumi_kārtas!N218</f>
        <v>TPF</v>
      </c>
      <c r="K218" s="104">
        <f>Pasākumi_kārtas!P218</f>
        <v>16946467</v>
      </c>
      <c r="L218" s="274">
        <v>151</v>
      </c>
      <c r="M218" s="104">
        <f>K218</f>
        <v>16946467</v>
      </c>
      <c r="N218" s="286"/>
      <c r="O218" s="104"/>
      <c r="P218" s="39"/>
      <c r="Q218" s="104"/>
      <c r="R218" s="39"/>
      <c r="S218" s="104"/>
      <c r="T218" s="39"/>
      <c r="U218" s="104"/>
      <c r="V218" s="39"/>
      <c r="W218" s="104"/>
      <c r="X218" s="3" t="b">
        <f t="shared" si="54"/>
        <v>1</v>
      </c>
      <c r="Y218" s="39">
        <v>1</v>
      </c>
      <c r="Z218" s="106">
        <f t="shared" ref="Z218:Z223" si="64">K218</f>
        <v>16946467</v>
      </c>
      <c r="AA218" s="39"/>
      <c r="AB218" s="106"/>
      <c r="AC218" s="39"/>
      <c r="AD218" s="106"/>
      <c r="AE218" s="39"/>
      <c r="AF218" s="106"/>
      <c r="AG218" s="3" t="b">
        <f t="shared" si="55"/>
        <v>1</v>
      </c>
      <c r="AH218" s="39">
        <v>33</v>
      </c>
      <c r="AI218" s="106">
        <f t="shared" si="60"/>
        <v>16946467</v>
      </c>
      <c r="AJ218" s="39"/>
      <c r="AK218" s="106"/>
      <c r="AL218" s="3" t="b">
        <f t="shared" si="63"/>
        <v>1</v>
      </c>
      <c r="AM218" s="39">
        <v>9</v>
      </c>
      <c r="AN218" s="106">
        <f t="shared" si="62"/>
        <v>16946467</v>
      </c>
      <c r="AO218" s="39"/>
      <c r="AP218" s="106"/>
      <c r="AQ218" s="3" t="b">
        <f t="shared" si="56"/>
        <v>1</v>
      </c>
      <c r="AR218" s="39">
        <v>3</v>
      </c>
      <c r="AS218" s="106">
        <f t="shared" si="57"/>
        <v>16946467</v>
      </c>
      <c r="AT218" s="106"/>
      <c r="AU218" s="106"/>
      <c r="AV218" s="3" t="b">
        <f t="shared" si="58"/>
        <v>1</v>
      </c>
    </row>
    <row r="219" spans="1:48">
      <c r="A219" s="83" t="str">
        <f>Pasākumi_kārtas!V219</f>
        <v>VARAM</v>
      </c>
      <c r="B219" s="83">
        <f>Pasākumi_kārtas!A219</f>
        <v>6</v>
      </c>
      <c r="C219" s="83" t="str">
        <f>Pasākumi_kārtas!B219</f>
        <v>6.1.</v>
      </c>
      <c r="D219" s="84" t="str">
        <f>Pasākumi_kārtas!C219</f>
        <v>Pāreja uz klimatneitralitāti</v>
      </c>
      <c r="E219" s="83" t="str">
        <f>Pasākumi_kārtas!E219</f>
        <v>6.1.1.</v>
      </c>
      <c r="F219" s="84" t="str">
        <f>Pasākumi_kārtas!F219</f>
        <v>"Pārejas uz klimatneitralitāti radīto ekonomisko, sociālo un vides seku mazināšana visvairāk skartajos reģionos"</v>
      </c>
      <c r="G219" s="39" t="str">
        <f>Pasākumi_kārtas!J219</f>
        <v>6.1.1.6.</v>
      </c>
      <c r="H219" s="103" t="str">
        <f>Pasākumi_kārtas!K219</f>
        <v xml:space="preserve">Bezemisiju transportlīdzekļu izmantošanas veicināšana pašvaldībās </v>
      </c>
      <c r="I219" s="39">
        <f>Pasākumi_kārtas!M219</f>
        <v>1</v>
      </c>
      <c r="J219" s="39" t="str">
        <f>Pasākumi_kārtas!N219</f>
        <v>TPF</v>
      </c>
      <c r="K219" s="104">
        <f>Pasākumi_kārtas!P219</f>
        <v>6480093</v>
      </c>
      <c r="L219" s="287">
        <v>82</v>
      </c>
      <c r="M219" s="119">
        <f>K219</f>
        <v>6480093</v>
      </c>
      <c r="N219" s="288"/>
      <c r="O219" s="119"/>
      <c r="P219" s="82"/>
      <c r="Q219" s="119"/>
      <c r="R219" s="82"/>
      <c r="S219" s="119"/>
      <c r="T219" s="82"/>
      <c r="U219" s="119"/>
      <c r="V219" s="82"/>
      <c r="W219" s="119"/>
      <c r="X219" s="3" t="b">
        <f t="shared" si="54"/>
        <v>1</v>
      </c>
      <c r="Y219" s="82">
        <v>1</v>
      </c>
      <c r="Z219" s="289">
        <f t="shared" si="64"/>
        <v>6480093</v>
      </c>
      <c r="AA219" s="82"/>
      <c r="AB219" s="289"/>
      <c r="AC219" s="82"/>
      <c r="AD219" s="289"/>
      <c r="AE219" s="82"/>
      <c r="AF219" s="289"/>
      <c r="AG219" s="3" t="b">
        <f t="shared" si="55"/>
        <v>1</v>
      </c>
      <c r="AH219" s="30">
        <v>33</v>
      </c>
      <c r="AI219" s="285">
        <f t="shared" si="60"/>
        <v>6480093</v>
      </c>
      <c r="AJ219" s="30"/>
      <c r="AK219" s="285"/>
      <c r="AL219" s="3" t="b">
        <f t="shared" si="63"/>
        <v>1</v>
      </c>
      <c r="AM219" s="30">
        <v>9</v>
      </c>
      <c r="AN219" s="285">
        <f t="shared" si="62"/>
        <v>6480093</v>
      </c>
      <c r="AO219" s="30"/>
      <c r="AP219" s="285"/>
      <c r="AQ219" s="3" t="b">
        <f t="shared" si="56"/>
        <v>1</v>
      </c>
      <c r="AR219" s="30">
        <v>3</v>
      </c>
      <c r="AS219" s="285">
        <f t="shared" si="57"/>
        <v>6480093</v>
      </c>
      <c r="AT219" s="285"/>
      <c r="AU219" s="285"/>
      <c r="AV219" s="3" t="b">
        <f t="shared" si="58"/>
        <v>1</v>
      </c>
    </row>
    <row r="220" spans="1:48">
      <c r="A220" s="83" t="str">
        <f>Pasākumi_kārtas!V220</f>
        <v>VARAM</v>
      </c>
      <c r="B220" s="83">
        <f>Pasākumi_kārtas!A220</f>
        <v>6</v>
      </c>
      <c r="C220" s="83" t="str">
        <f>Pasākumi_kārtas!B220</f>
        <v>6.1.</v>
      </c>
      <c r="D220" s="84" t="str">
        <f>Pasākumi_kārtas!C220</f>
        <v>Pāreja uz klimatneitralitāti</v>
      </c>
      <c r="E220" s="83" t="str">
        <f>Pasākumi_kārtas!E220</f>
        <v>6.1.1.</v>
      </c>
      <c r="F220" s="84" t="str">
        <f>Pasākumi_kārtas!F220</f>
        <v>"Pārejas uz klimatneitralitāti radīto ekonomisko, sociālo un vides seku mazināšana visvairāk skartajos reģionos"</v>
      </c>
      <c r="G220" s="39" t="str">
        <f>Pasākumi_kārtas!J220</f>
        <v>6.1.1.7.</v>
      </c>
      <c r="H220" s="103" t="str">
        <f>Pasākumi_kārtas!K220</f>
        <v>Eiropas Savienības nozīmes biotopu vai purvu ekosistēmu atjaunošana</v>
      </c>
      <c r="I220" s="39" t="str">
        <f>Pasākumi_kārtas!M220</f>
        <v>_</v>
      </c>
      <c r="J220" s="39" t="str">
        <f>Pasākumi_kārtas!N220</f>
        <v>TPF</v>
      </c>
      <c r="K220" s="104">
        <f>Pasākumi_kārtas!P220</f>
        <v>6000000</v>
      </c>
      <c r="L220" s="275">
        <v>79</v>
      </c>
      <c r="M220" s="277">
        <f>K220</f>
        <v>6000000</v>
      </c>
      <c r="N220" s="274"/>
      <c r="O220" s="104"/>
      <c r="P220" s="39"/>
      <c r="Q220" s="104"/>
      <c r="R220" s="39"/>
      <c r="S220" s="104"/>
      <c r="T220" s="39"/>
      <c r="U220" s="104"/>
      <c r="V220" s="39"/>
      <c r="W220" s="104"/>
      <c r="X220" s="3" t="b">
        <f t="shared" si="54"/>
        <v>1</v>
      </c>
      <c r="Y220" s="39">
        <v>1</v>
      </c>
      <c r="Z220" s="106">
        <f t="shared" si="64"/>
        <v>6000000</v>
      </c>
      <c r="AA220" s="39"/>
      <c r="AB220" s="106"/>
      <c r="AC220" s="39"/>
      <c r="AD220" s="106"/>
      <c r="AE220" s="39"/>
      <c r="AF220" s="106"/>
      <c r="AG220" s="3" t="b">
        <f t="shared" si="55"/>
        <v>1</v>
      </c>
      <c r="AH220" s="39">
        <v>32</v>
      </c>
      <c r="AI220" s="106">
        <f t="shared" si="60"/>
        <v>6000000</v>
      </c>
      <c r="AJ220" s="39"/>
      <c r="AK220" s="106"/>
      <c r="AL220" s="3" t="b">
        <f t="shared" si="63"/>
        <v>1</v>
      </c>
      <c r="AM220" s="39">
        <v>9</v>
      </c>
      <c r="AN220" s="106">
        <f t="shared" si="62"/>
        <v>6000000</v>
      </c>
      <c r="AO220" s="39"/>
      <c r="AP220" s="106"/>
      <c r="AQ220" s="3" t="b">
        <f t="shared" si="56"/>
        <v>1</v>
      </c>
      <c r="AR220" s="39">
        <v>3</v>
      </c>
      <c r="AS220" s="106">
        <f t="shared" si="57"/>
        <v>6000000</v>
      </c>
      <c r="AT220" s="106"/>
      <c r="AU220" s="106"/>
      <c r="AV220" s="3" t="b">
        <f t="shared" si="58"/>
        <v>1</v>
      </c>
    </row>
    <row r="221" spans="1:48">
      <c r="A221" s="83" t="str">
        <f>Pasākumi_kārtas!V221</f>
        <v>VARAM</v>
      </c>
      <c r="B221" s="83">
        <f>Pasākumi_kārtas!A221</f>
        <v>6</v>
      </c>
      <c r="C221" s="83" t="str">
        <f>Pasākumi_kārtas!B221</f>
        <v>6.1.</v>
      </c>
      <c r="D221" s="84" t="str">
        <f>Pasākumi_kārtas!C221</f>
        <v>Pāreja uz klimatneitralitāti</v>
      </c>
      <c r="E221" s="83" t="str">
        <f>Pasākumi_kārtas!E221</f>
        <v>6.1.1.</v>
      </c>
      <c r="F221" s="84" t="str">
        <f>Pasākumi_kārtas!F221</f>
        <v>"Pārejas uz klimatneitralitāti radīto ekonomisko, sociālo un vides seku mazināšana visvairāk skartajos reģionos"</v>
      </c>
      <c r="G221" s="39" t="str">
        <f>Pasākumi_kārtas!J221</f>
        <v>6.1.1.8.</v>
      </c>
      <c r="H221" s="103" t="str">
        <f>Pasākumi_kārtas!K221</f>
        <v>Pašvaldību un reģionu speciālistu prasmju paaugstināšana klimatneitrālas ekonomikas un sociālekonomisko seku saistībā ar klimata pārmaiņām mazināšanas jautājumos</v>
      </c>
      <c r="I221" s="39" t="str">
        <f>Pasākumi_kārtas!M221</f>
        <v>_</v>
      </c>
      <c r="J221" s="39" t="str">
        <f>Pasākumi_kārtas!N221</f>
        <v>TPF</v>
      </c>
      <c r="K221" s="104">
        <f>Pasākumi_kārtas!P221</f>
        <v>1532920</v>
      </c>
      <c r="L221" s="274">
        <v>170</v>
      </c>
      <c r="M221" s="104">
        <v>1532920</v>
      </c>
      <c r="N221" s="274"/>
      <c r="O221" s="104"/>
      <c r="P221" s="274"/>
      <c r="Q221" s="104"/>
      <c r="R221" s="274"/>
      <c r="S221" s="104"/>
      <c r="T221" s="274"/>
      <c r="U221" s="104"/>
      <c r="V221" s="39"/>
      <c r="W221" s="104"/>
      <c r="X221" s="3" t="b">
        <f t="shared" si="54"/>
        <v>1</v>
      </c>
      <c r="Y221" s="39">
        <v>1</v>
      </c>
      <c r="Z221" s="106">
        <f t="shared" si="64"/>
        <v>1532920</v>
      </c>
      <c r="AA221" s="39"/>
      <c r="AB221" s="106"/>
      <c r="AC221" s="39"/>
      <c r="AD221" s="106"/>
      <c r="AE221" s="39"/>
      <c r="AF221" s="106"/>
      <c r="AG221" s="3" t="b">
        <f t="shared" si="55"/>
        <v>1</v>
      </c>
      <c r="AH221" s="39">
        <v>33</v>
      </c>
      <c r="AI221" s="106">
        <f t="shared" si="60"/>
        <v>1532920</v>
      </c>
      <c r="AJ221" s="39"/>
      <c r="AK221" s="106"/>
      <c r="AL221" s="3" t="b">
        <f t="shared" si="63"/>
        <v>1</v>
      </c>
      <c r="AM221" s="39">
        <v>9</v>
      </c>
      <c r="AN221" s="106">
        <f t="shared" si="62"/>
        <v>1532920</v>
      </c>
      <c r="AO221" s="39"/>
      <c r="AP221" s="106"/>
      <c r="AQ221" s="3" t="b">
        <f t="shared" si="56"/>
        <v>1</v>
      </c>
      <c r="AR221" s="39">
        <v>3</v>
      </c>
      <c r="AS221" s="106">
        <f t="shared" si="57"/>
        <v>1532920</v>
      </c>
      <c r="AT221" s="106"/>
      <c r="AU221" s="106"/>
      <c r="AV221" s="3" t="b">
        <f t="shared" si="58"/>
        <v>1</v>
      </c>
    </row>
    <row r="222" spans="1:48" s="139" customFormat="1">
      <c r="A222" s="83" t="str">
        <f>Pasākumi_kārtas!V222</f>
        <v>FM</v>
      </c>
      <c r="B222" s="83">
        <f>Pasākumi_kārtas!A222</f>
        <v>7</v>
      </c>
      <c r="C222" s="83" t="str">
        <f>Pasākumi_kārtas!B222</f>
        <v>7.1.</v>
      </c>
      <c r="D222" s="84" t="str">
        <f>Pasākumi_kārtas!C222</f>
        <v>Kapacitātes stiprināšanas pasākumi</v>
      </c>
      <c r="E222" s="83" t="str">
        <f>Pasākumi_kārtas!E222</f>
        <v>7.1.1.</v>
      </c>
      <c r="F222" s="84" t="str">
        <f>Pasākumi_kārtas!F222</f>
        <v>Kapacitātes stiprināšanas pasākumi - Administratīvās kapacitātes ceļakarte</v>
      </c>
      <c r="G222" s="39" t="str">
        <f>Pasākumi_kārtas!J222</f>
        <v>7.1.1.0.</v>
      </c>
      <c r="H222" s="103" t="str">
        <f>Pasākumi_kārtas!K222</f>
        <v>Administratīvās kapacitātes ceļakarte (TP prioritāte)</v>
      </c>
      <c r="I222" s="39" t="str">
        <f>Pasākumi_kārtas!M222</f>
        <v>_</v>
      </c>
      <c r="J222" s="39" t="str">
        <f>Pasākumi_kārtas!N222</f>
        <v>ESF</v>
      </c>
      <c r="K222" s="104">
        <f>Pasākumi_kārtas!P222</f>
        <v>1643848</v>
      </c>
      <c r="L222" s="274">
        <v>182</v>
      </c>
      <c r="M222" s="131">
        <f>K222</f>
        <v>1643848</v>
      </c>
      <c r="N222" s="41"/>
      <c r="O222" s="131"/>
      <c r="P222" s="30"/>
      <c r="Q222" s="131"/>
      <c r="R222" s="30"/>
      <c r="S222" s="131"/>
      <c r="T222" s="30"/>
      <c r="U222" s="131"/>
      <c r="V222" s="30"/>
      <c r="W222" s="131"/>
      <c r="X222" s="9" t="b">
        <f t="shared" si="54"/>
        <v>1</v>
      </c>
      <c r="Y222" s="30">
        <v>1</v>
      </c>
      <c r="Z222" s="290">
        <f t="shared" si="64"/>
        <v>1643848</v>
      </c>
      <c r="AA222" s="30"/>
      <c r="AB222" s="285"/>
      <c r="AC222" s="30"/>
      <c r="AD222" s="285"/>
      <c r="AE222" s="30"/>
      <c r="AF222" s="285"/>
      <c r="AG222" s="3" t="b">
        <f t="shared" si="55"/>
        <v>1</v>
      </c>
      <c r="AH222" s="30">
        <v>33</v>
      </c>
      <c r="AI222" s="285">
        <f t="shared" si="60"/>
        <v>1643848</v>
      </c>
      <c r="AJ222" s="30"/>
      <c r="AK222" s="285"/>
      <c r="AL222" s="3" t="b">
        <f t="shared" si="63"/>
        <v>1</v>
      </c>
      <c r="AM222" s="30">
        <v>9</v>
      </c>
      <c r="AN222" s="285">
        <f t="shared" si="62"/>
        <v>1643848</v>
      </c>
      <c r="AO222" s="30"/>
      <c r="AP222" s="285"/>
      <c r="AQ222" s="3" t="b">
        <f t="shared" si="56"/>
        <v>1</v>
      </c>
      <c r="AR222" s="30">
        <v>3</v>
      </c>
      <c r="AS222" s="285">
        <f t="shared" si="57"/>
        <v>1643848</v>
      </c>
      <c r="AT222" s="285"/>
      <c r="AU222" s="285"/>
      <c r="AV222" s="3" t="b">
        <f t="shared" si="58"/>
        <v>1</v>
      </c>
    </row>
    <row r="223" spans="1:48" s="139" customFormat="1">
      <c r="A223" s="83" t="str">
        <f>Pasākumi_kārtas!V223</f>
        <v>FM</v>
      </c>
      <c r="B223" s="83">
        <f>Pasākumi_kārtas!A223</f>
        <v>7</v>
      </c>
      <c r="C223" s="83" t="str">
        <f>Pasākumi_kārtas!B223</f>
        <v>7.1.</v>
      </c>
      <c r="D223" s="84" t="str">
        <f>Pasākumi_kārtas!C223</f>
        <v>Kapacitātes stiprināšanas pasākumi</v>
      </c>
      <c r="E223" s="83" t="str">
        <f>Pasākumi_kārtas!E223</f>
        <v>7.1.2.</v>
      </c>
      <c r="F223" s="84" t="str">
        <f>Pasākumi_kārtas!F223</f>
        <v>Kapacitātes stiprināšanas pasākumi - Kohēzijas politikas fondu vadības informācijas sistēmas attīstība</v>
      </c>
      <c r="G223" s="39" t="str">
        <f>Pasākumi_kārtas!J223</f>
        <v>7.1.2.0.</v>
      </c>
      <c r="H223" s="103" t="str">
        <f>Pasākumi_kārtas!K223</f>
        <v>KPVIS attīstība (TP prioritāte)</v>
      </c>
      <c r="I223" s="39" t="str">
        <f>Pasākumi_kārtas!M223</f>
        <v>_</v>
      </c>
      <c r="J223" s="39" t="str">
        <f>Pasākumi_kārtas!N223</f>
        <v>ERAF</v>
      </c>
      <c r="K223" s="104">
        <f>Pasākumi_kārtas!P223</f>
        <v>3000000</v>
      </c>
      <c r="L223" s="274">
        <v>182</v>
      </c>
      <c r="M223" s="131">
        <f>K223</f>
        <v>3000000</v>
      </c>
      <c r="N223" s="41"/>
      <c r="O223" s="131"/>
      <c r="P223" s="30"/>
      <c r="Q223" s="131"/>
      <c r="R223" s="30"/>
      <c r="S223" s="131"/>
      <c r="T223" s="30"/>
      <c r="U223" s="131"/>
      <c r="V223" s="30"/>
      <c r="W223" s="131"/>
      <c r="X223" s="9" t="b">
        <f t="shared" si="54"/>
        <v>1</v>
      </c>
      <c r="Y223" s="30">
        <v>1</v>
      </c>
      <c r="Z223" s="290">
        <f t="shared" si="64"/>
        <v>3000000</v>
      </c>
      <c r="AA223" s="30"/>
      <c r="AB223" s="285"/>
      <c r="AC223" s="30"/>
      <c r="AD223" s="285"/>
      <c r="AE223" s="30"/>
      <c r="AF223" s="285"/>
      <c r="AG223" s="3" t="b">
        <f t="shared" si="55"/>
        <v>1</v>
      </c>
      <c r="AH223" s="30">
        <v>33</v>
      </c>
      <c r="AI223" s="285">
        <f t="shared" si="60"/>
        <v>3000000</v>
      </c>
      <c r="AJ223" s="30"/>
      <c r="AK223" s="285"/>
      <c r="AL223" s="3" t="b">
        <f t="shared" si="63"/>
        <v>1</v>
      </c>
      <c r="AM223" s="30">
        <v>9</v>
      </c>
      <c r="AN223" s="285">
        <f t="shared" si="62"/>
        <v>3000000</v>
      </c>
      <c r="AO223" s="30"/>
      <c r="AP223" s="285"/>
      <c r="AQ223" s="3" t="b">
        <f t="shared" si="56"/>
        <v>1</v>
      </c>
      <c r="AR223" s="30">
        <v>3</v>
      </c>
      <c r="AS223" s="285">
        <f t="shared" si="57"/>
        <v>3000000</v>
      </c>
      <c r="AT223" s="285"/>
      <c r="AU223" s="285"/>
      <c r="AV223" s="3" t="b">
        <f t="shared" si="58"/>
        <v>1</v>
      </c>
    </row>
    <row r="224" spans="1:48">
      <c r="J224" s="291"/>
      <c r="K224" s="73">
        <f>SUBTOTAL(9,K5:K223)</f>
        <v>4230696129</v>
      </c>
      <c r="L224" s="73"/>
      <c r="M224" s="73">
        <f>SUBTOTAL(9,M5:M223)</f>
        <v>3158486503</v>
      </c>
      <c r="N224" s="73"/>
      <c r="O224" s="73">
        <f>SUBTOTAL(9,O5:O223)</f>
        <v>576141591</v>
      </c>
      <c r="P224" s="73"/>
      <c r="Q224" s="73">
        <f>SUBTOTAL(9,Q5:Q223)</f>
        <v>380406355</v>
      </c>
      <c r="R224" s="73"/>
      <c r="S224" s="73">
        <f>SUBTOTAL(9,S5:S223)</f>
        <v>101089231</v>
      </c>
      <c r="T224" s="73"/>
      <c r="U224" s="73">
        <f>SUBTOTAL(9,U5:U223)</f>
        <v>11042564</v>
      </c>
      <c r="V224" s="73"/>
      <c r="W224" s="73">
        <f>SUBTOTAL(9,W5:W223)</f>
        <v>3529885</v>
      </c>
      <c r="X224" s="3" t="b">
        <f t="shared" si="54"/>
        <v>1</v>
      </c>
      <c r="Z224" s="73">
        <f>SUM(Z5:Z223)</f>
        <v>4137324225.5815949</v>
      </c>
      <c r="AA224" s="73"/>
      <c r="AB224" s="73">
        <f>SUM(AB5:AB223)</f>
        <v>78760892.418405235</v>
      </c>
      <c r="AC224" s="73"/>
      <c r="AD224" s="73">
        <f>SUM(AD5:AD223)</f>
        <v>14611011</v>
      </c>
      <c r="AE224" s="73"/>
      <c r="AF224" s="73">
        <f>SUM(AF5:AF223)</f>
        <v>0</v>
      </c>
      <c r="AI224" s="73">
        <f>SUM(AI5:AI223)</f>
        <v>4230696129</v>
      </c>
      <c r="AJ224" s="73"/>
      <c r="AK224" s="73">
        <f>SUM(AK5:AK223)</f>
        <v>0</v>
      </c>
      <c r="AN224" s="73">
        <f>SUM(AN5:AN223)</f>
        <v>4165112645</v>
      </c>
      <c r="AO224" s="73"/>
      <c r="AP224" s="73">
        <f>SUM(AP5:AP223)</f>
        <v>65583484</v>
      </c>
      <c r="AQ224" s="73"/>
      <c r="AR224" s="73"/>
      <c r="AS224" s="73">
        <f>ROUND(SUM(AS5:AS223),0)</f>
        <v>4230696129</v>
      </c>
      <c r="AT224" s="73"/>
      <c r="AU224" s="73">
        <f>SUM(AU5:AU223)</f>
        <v>0</v>
      </c>
      <c r="AV224" s="73"/>
    </row>
    <row r="225" spans="9:44">
      <c r="K225" s="87"/>
      <c r="L225" s="6"/>
      <c r="M225" s="6"/>
      <c r="N225" s="6"/>
      <c r="O225" s="6"/>
      <c r="P225" s="6"/>
      <c r="Q225" s="19"/>
      <c r="R225" s="6"/>
      <c r="S225" s="6"/>
      <c r="T225" s="6"/>
      <c r="U225" s="6"/>
      <c r="V225" s="6"/>
      <c r="W225" s="6"/>
      <c r="Y225" s="73">
        <f>ROUND(Z224+AB224+AD224+AF224,0)</f>
        <v>4230696129</v>
      </c>
      <c r="AH225" s="73">
        <f>ROUND(AI224+AK224,0)</f>
        <v>4230696129</v>
      </c>
      <c r="AM225" s="73">
        <f>ROUND(AN224+AP224,0)</f>
        <v>4230696129</v>
      </c>
      <c r="AR225" s="73">
        <f>AS224+AU224</f>
        <v>4230696129</v>
      </c>
    </row>
    <row r="226" spans="9:44">
      <c r="K226" s="136"/>
      <c r="M226" s="4"/>
    </row>
    <row r="227" spans="9:44">
      <c r="K227" s="136"/>
      <c r="M227" s="292"/>
    </row>
    <row r="228" spans="9:44">
      <c r="J228" s="293"/>
      <c r="K228" s="20"/>
      <c r="L228" s="20"/>
      <c r="M228" s="86"/>
      <c r="N228" s="86"/>
      <c r="O228" s="86"/>
      <c r="P228" s="86"/>
      <c r="Q228" s="86"/>
      <c r="R228" s="20"/>
      <c r="T228" s="20"/>
      <c r="V228" s="20"/>
      <c r="X228" s="20"/>
    </row>
    <row r="229" spans="9:44">
      <c r="J229" s="293"/>
      <c r="K229" s="20"/>
      <c r="L229" s="20"/>
      <c r="M229" s="86"/>
      <c r="N229" s="86"/>
      <c r="O229" s="86"/>
      <c r="P229" s="86"/>
      <c r="Q229" s="86"/>
      <c r="R229" s="20"/>
      <c r="T229" s="20"/>
      <c r="V229" s="20"/>
      <c r="X229" s="20"/>
      <c r="AL229" s="20"/>
      <c r="AM229" s="20"/>
      <c r="AO229" s="20"/>
      <c r="AQ229" s="20"/>
      <c r="AR229" s="20"/>
    </row>
    <row r="230" spans="9:44">
      <c r="K230" s="20"/>
      <c r="L230" s="20"/>
      <c r="M230" s="292"/>
      <c r="N230" s="20"/>
      <c r="P230" s="20"/>
      <c r="R230" s="20"/>
      <c r="T230" s="20"/>
      <c r="V230" s="20"/>
      <c r="AL230" s="20"/>
      <c r="AM230" s="20"/>
      <c r="AO230" s="20"/>
      <c r="AQ230" s="20"/>
      <c r="AR230" s="20"/>
    </row>
    <row r="231" spans="9:44">
      <c r="J231" s="4"/>
      <c r="L231" s="4"/>
      <c r="M231" s="4"/>
      <c r="N231" s="4"/>
      <c r="O231" s="4"/>
      <c r="P231" s="4"/>
      <c r="Q231" s="4"/>
      <c r="R231" s="4"/>
      <c r="S231" s="4"/>
      <c r="T231" s="4"/>
      <c r="U231" s="4"/>
      <c r="V231" s="4"/>
      <c r="W231" s="294"/>
      <c r="X231" s="294"/>
      <c r="Y231" s="294"/>
      <c r="Z231" s="295"/>
      <c r="AA231" s="294"/>
      <c r="AB231" s="294"/>
      <c r="AC231" s="294"/>
      <c r="AD231" s="294"/>
      <c r="AE231" s="294"/>
      <c r="AJ231" s="11"/>
      <c r="AL231" s="20"/>
      <c r="AM231" s="20"/>
      <c r="AO231" s="20"/>
      <c r="AQ231" s="20"/>
      <c r="AR231" s="20"/>
    </row>
    <row r="232" spans="9:44">
      <c r="I232" s="294"/>
      <c r="J232" s="4"/>
      <c r="L232" s="4"/>
      <c r="M232" s="4"/>
      <c r="N232" s="4"/>
      <c r="O232" s="4"/>
      <c r="P232" s="4"/>
      <c r="Q232" s="4"/>
      <c r="R232" s="4"/>
      <c r="S232" s="4"/>
      <c r="T232" s="4"/>
      <c r="U232" s="4"/>
      <c r="V232" s="4"/>
      <c r="W232" s="294"/>
      <c r="X232" s="294"/>
      <c r="Y232" s="294"/>
      <c r="Z232" s="294"/>
      <c r="AA232" s="294"/>
      <c r="AB232" s="294"/>
      <c r="AC232" s="294"/>
      <c r="AD232" s="294"/>
      <c r="AE232" s="294"/>
      <c r="AL232" s="20"/>
      <c r="AM232" s="20"/>
      <c r="AO232" s="20"/>
      <c r="AQ232" s="20"/>
      <c r="AR232" s="20"/>
    </row>
    <row r="233" spans="9:44">
      <c r="I233" s="294"/>
      <c r="J233" s="4"/>
      <c r="L233" s="4"/>
      <c r="M233" s="4"/>
      <c r="N233" s="4"/>
      <c r="O233" s="4"/>
      <c r="P233" s="4"/>
      <c r="Q233" s="4"/>
      <c r="R233" s="4"/>
      <c r="S233" s="4"/>
      <c r="T233" s="4"/>
      <c r="U233" s="4"/>
      <c r="V233" s="4"/>
      <c r="W233" s="294"/>
      <c r="X233" s="294"/>
      <c r="Y233" s="294"/>
      <c r="Z233" s="294"/>
      <c r="AA233" s="294"/>
      <c r="AB233" s="294"/>
      <c r="AC233" s="294"/>
      <c r="AD233" s="294"/>
      <c r="AE233" s="294"/>
      <c r="AL233" s="20"/>
      <c r="AM233" s="20"/>
      <c r="AO233" s="20"/>
      <c r="AQ233" s="20"/>
      <c r="AR233" s="20"/>
    </row>
    <row r="234" spans="9:44">
      <c r="I234" s="294"/>
      <c r="J234" s="4"/>
      <c r="L234" s="4"/>
      <c r="M234" s="4"/>
      <c r="N234" s="4"/>
      <c r="O234" s="4"/>
      <c r="P234" s="4"/>
      <c r="Q234" s="4"/>
      <c r="R234" s="4"/>
      <c r="S234" s="4"/>
      <c r="T234" s="4"/>
      <c r="U234" s="4"/>
      <c r="V234" s="4"/>
      <c r="W234" s="294"/>
      <c r="X234" s="294"/>
      <c r="Y234" s="294"/>
      <c r="Z234" s="294"/>
      <c r="AA234" s="294"/>
      <c r="AB234" s="294"/>
      <c r="AC234" s="294"/>
      <c r="AD234" s="294"/>
      <c r="AE234" s="294"/>
      <c r="AL234" s="20"/>
      <c r="AM234" s="20"/>
      <c r="AO234" s="20"/>
      <c r="AQ234" s="20"/>
      <c r="AR234" s="20"/>
    </row>
    <row r="235" spans="9:44">
      <c r="I235" s="294"/>
      <c r="J235" s="4"/>
      <c r="L235" s="4"/>
      <c r="M235" s="4"/>
      <c r="N235" s="4"/>
      <c r="O235" s="4"/>
      <c r="P235" s="4"/>
      <c r="Q235" s="4"/>
      <c r="R235" s="4"/>
      <c r="S235" s="4"/>
      <c r="T235" s="4"/>
      <c r="U235" s="4"/>
      <c r="V235" s="4"/>
      <c r="W235" s="294"/>
      <c r="X235" s="294"/>
      <c r="Y235" s="294"/>
      <c r="Z235" s="294"/>
      <c r="AA235" s="294"/>
      <c r="AB235" s="294"/>
      <c r="AC235" s="294"/>
      <c r="AD235" s="294"/>
      <c r="AE235" s="294"/>
      <c r="AL235" s="20"/>
      <c r="AM235" s="20"/>
      <c r="AO235" s="20"/>
      <c r="AQ235" s="20"/>
      <c r="AR235" s="20"/>
    </row>
    <row r="236" spans="9:44">
      <c r="J236" s="4"/>
      <c r="L236" s="4"/>
      <c r="M236" s="4"/>
      <c r="N236" s="4"/>
      <c r="O236" s="4"/>
      <c r="P236" s="4"/>
      <c r="Q236" s="4"/>
      <c r="R236" s="4"/>
      <c r="S236" s="4"/>
      <c r="T236" s="4"/>
      <c r="U236" s="4"/>
      <c r="V236" s="4"/>
      <c r="W236" s="294"/>
      <c r="X236" s="294"/>
      <c r="Y236" s="294"/>
      <c r="Z236" s="294"/>
      <c r="AA236" s="294"/>
      <c r="AB236" s="294"/>
      <c r="AC236" s="294"/>
      <c r="AD236" s="294"/>
      <c r="AE236" s="294"/>
      <c r="AL236" s="20"/>
      <c r="AM236" s="20"/>
      <c r="AO236" s="20"/>
      <c r="AQ236" s="20"/>
      <c r="AR236" s="20"/>
    </row>
    <row r="237" spans="9:44">
      <c r="J237" s="4"/>
      <c r="L237" s="4"/>
      <c r="M237" s="4"/>
      <c r="N237" s="4"/>
      <c r="O237" s="4"/>
      <c r="P237" s="4"/>
      <c r="Q237" s="4"/>
      <c r="R237" s="4"/>
      <c r="S237" s="4"/>
      <c r="T237" s="4"/>
      <c r="U237" s="4"/>
      <c r="V237" s="4"/>
      <c r="W237" s="294"/>
      <c r="X237" s="294"/>
      <c r="Y237" s="294"/>
      <c r="Z237" s="294"/>
      <c r="AA237" s="294"/>
      <c r="AB237" s="294"/>
      <c r="AC237" s="294"/>
      <c r="AD237" s="294"/>
      <c r="AE237" s="294"/>
      <c r="AL237" s="20"/>
      <c r="AM237" s="20"/>
      <c r="AO237" s="20"/>
      <c r="AQ237" s="20"/>
      <c r="AR237" s="20"/>
    </row>
    <row r="238" spans="9:44">
      <c r="J238" s="4"/>
      <c r="L238" s="4"/>
      <c r="M238" s="4"/>
      <c r="N238" s="4"/>
      <c r="O238" s="4"/>
      <c r="P238" s="4"/>
      <c r="Q238" s="4"/>
      <c r="R238" s="4"/>
      <c r="S238" s="4"/>
      <c r="T238" s="4"/>
      <c r="U238" s="4"/>
      <c r="V238" s="4"/>
      <c r="W238" s="294"/>
      <c r="X238" s="294"/>
      <c r="Y238" s="294"/>
      <c r="Z238" s="296"/>
      <c r="AA238" s="294"/>
      <c r="AB238" s="294"/>
      <c r="AC238" s="294"/>
      <c r="AD238" s="294"/>
      <c r="AE238" s="294"/>
      <c r="AL238" s="20"/>
      <c r="AM238" s="20"/>
      <c r="AO238" s="20"/>
      <c r="AQ238" s="20"/>
      <c r="AR238" s="20"/>
    </row>
    <row r="239" spans="9:44">
      <c r="J239" s="4"/>
      <c r="L239" s="4"/>
      <c r="M239" s="4"/>
      <c r="N239" s="4"/>
      <c r="O239" s="4"/>
      <c r="P239" s="4"/>
      <c r="Q239" s="4"/>
      <c r="R239" s="4"/>
      <c r="S239" s="4"/>
      <c r="T239" s="4"/>
      <c r="U239" s="4"/>
      <c r="V239" s="4"/>
      <c r="W239" s="294"/>
      <c r="X239" s="294"/>
      <c r="Y239" s="294"/>
      <c r="Z239" s="297"/>
      <c r="AA239" s="294"/>
      <c r="AB239" s="294"/>
      <c r="AC239" s="294"/>
      <c r="AD239" s="294"/>
      <c r="AE239" s="294"/>
    </row>
    <row r="240" spans="9:44">
      <c r="J240" s="4"/>
      <c r="L240" s="4"/>
      <c r="M240" s="4"/>
      <c r="N240" s="4"/>
      <c r="O240" s="4"/>
      <c r="P240" s="4"/>
      <c r="Q240" s="4"/>
      <c r="R240" s="4"/>
      <c r="S240" s="4"/>
      <c r="T240" s="4"/>
      <c r="U240" s="4"/>
      <c r="V240" s="4"/>
      <c r="W240" s="294"/>
      <c r="X240" s="294"/>
      <c r="Y240" s="294"/>
      <c r="Z240" s="294"/>
      <c r="AA240" s="294"/>
      <c r="AB240" s="294"/>
      <c r="AC240" s="294"/>
      <c r="AD240" s="294"/>
      <c r="AE240" s="294"/>
    </row>
    <row r="241" spans="10:26">
      <c r="J241" s="4"/>
      <c r="L241" s="4"/>
      <c r="M241" s="4"/>
      <c r="N241" s="4"/>
      <c r="O241" s="4"/>
      <c r="P241" s="4"/>
      <c r="Q241" s="4"/>
      <c r="R241" s="4"/>
      <c r="S241" s="4"/>
      <c r="T241" s="4"/>
      <c r="U241" s="4"/>
      <c r="V241" s="4"/>
      <c r="W241" s="294"/>
      <c r="X241" s="298"/>
      <c r="Y241" s="298"/>
      <c r="Z241" s="294"/>
    </row>
    <row r="242" spans="10:26">
      <c r="J242" s="4"/>
      <c r="L242" s="4"/>
      <c r="M242" s="4"/>
      <c r="N242" s="4"/>
      <c r="O242" s="4"/>
      <c r="P242" s="4"/>
      <c r="Q242" s="4"/>
      <c r="R242" s="4"/>
      <c r="S242" s="4"/>
      <c r="T242" s="4"/>
      <c r="U242" s="4"/>
      <c r="V242" s="4"/>
      <c r="W242" s="294"/>
      <c r="X242" s="298"/>
      <c r="Y242" s="298"/>
      <c r="Z242" s="294"/>
    </row>
    <row r="243" spans="10:26">
      <c r="J243" s="4"/>
      <c r="L243" s="4"/>
      <c r="M243" s="4"/>
      <c r="N243" s="4"/>
      <c r="O243" s="4"/>
      <c r="P243" s="4"/>
      <c r="Q243" s="4"/>
      <c r="R243" s="4"/>
      <c r="S243" s="4"/>
      <c r="T243" s="4"/>
      <c r="U243" s="4"/>
      <c r="V243" s="4"/>
      <c r="W243" s="294"/>
      <c r="X243" s="298"/>
      <c r="Y243" s="298"/>
      <c r="Z243" s="298"/>
    </row>
    <row r="244" spans="10:26">
      <c r="J244" s="4"/>
      <c r="L244" s="4"/>
      <c r="M244" s="4"/>
      <c r="N244" s="4"/>
      <c r="O244" s="4"/>
      <c r="P244" s="4"/>
      <c r="Q244" s="4"/>
      <c r="R244" s="4"/>
      <c r="S244" s="4"/>
      <c r="T244" s="4"/>
      <c r="U244" s="4"/>
      <c r="V244" s="4"/>
      <c r="W244" s="294"/>
      <c r="X244" s="298"/>
      <c r="Y244" s="298"/>
      <c r="Z244" s="298"/>
    </row>
    <row r="245" spans="10:26">
      <c r="J245" s="4"/>
      <c r="L245" s="4"/>
      <c r="M245" s="4"/>
      <c r="N245" s="4"/>
      <c r="O245" s="4"/>
      <c r="P245" s="4"/>
      <c r="Q245" s="4"/>
      <c r="R245" s="4"/>
      <c r="S245" s="4"/>
      <c r="T245" s="4"/>
      <c r="U245" s="4"/>
      <c r="V245" s="4"/>
      <c r="W245" s="294"/>
      <c r="X245" s="298"/>
      <c r="Y245" s="298"/>
      <c r="Z245" s="298"/>
    </row>
    <row r="246" spans="10:26">
      <c r="J246" s="4"/>
      <c r="L246" s="4"/>
      <c r="M246" s="4"/>
      <c r="N246" s="4"/>
      <c r="O246" s="4"/>
      <c r="P246" s="4"/>
      <c r="Q246" s="4"/>
      <c r="R246" s="4"/>
      <c r="S246" s="4"/>
      <c r="T246" s="4"/>
      <c r="U246" s="4"/>
      <c r="V246" s="4"/>
      <c r="W246" s="294"/>
      <c r="X246" s="298"/>
      <c r="Y246" s="298"/>
      <c r="Z246" s="298"/>
    </row>
    <row r="247" spans="10:26">
      <c r="J247" s="4"/>
      <c r="L247" s="4"/>
      <c r="M247" s="4"/>
      <c r="N247" s="4"/>
      <c r="O247" s="4"/>
      <c r="P247" s="4"/>
      <c r="Q247" s="4"/>
      <c r="R247" s="4"/>
      <c r="S247" s="4"/>
      <c r="T247" s="4"/>
      <c r="U247" s="4"/>
      <c r="V247" s="4"/>
      <c r="W247" s="294"/>
      <c r="X247" s="298"/>
      <c r="Y247" s="298"/>
      <c r="Z247" s="298"/>
    </row>
    <row r="248" spans="10:26">
      <c r="J248" s="4"/>
      <c r="L248" s="4"/>
      <c r="M248" s="4"/>
      <c r="N248" s="4"/>
      <c r="O248" s="4"/>
      <c r="P248" s="4"/>
      <c r="Q248" s="4"/>
      <c r="R248" s="4"/>
      <c r="S248" s="4"/>
      <c r="T248" s="4"/>
      <c r="U248" s="4"/>
      <c r="V248" s="4"/>
      <c r="W248" s="294"/>
      <c r="X248" s="298"/>
      <c r="Y248" s="298"/>
      <c r="Z248" s="298"/>
    </row>
    <row r="249" spans="10:26">
      <c r="J249" s="4"/>
      <c r="L249" s="4"/>
      <c r="M249" s="4"/>
      <c r="N249" s="4"/>
      <c r="O249" s="4"/>
      <c r="P249" s="4"/>
      <c r="Q249" s="4"/>
      <c r="R249" s="4"/>
      <c r="S249" s="4"/>
      <c r="T249" s="4"/>
      <c r="U249" s="4"/>
      <c r="V249" s="4"/>
      <c r="W249" s="294"/>
      <c r="X249" s="298"/>
      <c r="Y249" s="298"/>
      <c r="Z249" s="298"/>
    </row>
    <row r="250" spans="10:26">
      <c r="J250" s="4"/>
      <c r="L250" s="4"/>
      <c r="M250" s="4"/>
      <c r="N250" s="4"/>
      <c r="O250" s="4"/>
      <c r="P250" s="4"/>
      <c r="Q250" s="4"/>
      <c r="R250" s="4"/>
      <c r="S250" s="4"/>
      <c r="T250" s="4"/>
      <c r="U250" s="4"/>
      <c r="V250" s="4"/>
      <c r="W250" s="294"/>
      <c r="X250" s="298"/>
      <c r="Y250" s="298"/>
      <c r="Z250" s="298"/>
    </row>
    <row r="251" spans="10:26">
      <c r="J251" s="4"/>
      <c r="L251" s="4"/>
      <c r="M251" s="4"/>
      <c r="N251" s="4"/>
      <c r="O251" s="4"/>
      <c r="P251" s="4"/>
      <c r="Q251" s="4"/>
      <c r="R251" s="4"/>
      <c r="S251" s="4"/>
      <c r="T251" s="4"/>
      <c r="U251" s="4"/>
      <c r="V251" s="4"/>
      <c r="W251" s="294"/>
      <c r="X251" s="298"/>
      <c r="Y251" s="298"/>
      <c r="Z251" s="298"/>
    </row>
    <row r="252" spans="10:26">
      <c r="J252" s="4"/>
      <c r="L252" s="4"/>
      <c r="M252" s="4"/>
      <c r="N252" s="4"/>
      <c r="O252" s="4"/>
      <c r="P252" s="4"/>
      <c r="Q252" s="4"/>
      <c r="R252" s="4"/>
      <c r="S252" s="4"/>
      <c r="T252" s="4"/>
      <c r="U252" s="4"/>
      <c r="V252" s="4"/>
      <c r="W252" s="294"/>
      <c r="X252" s="298"/>
      <c r="Y252" s="298"/>
      <c r="Z252" s="298"/>
    </row>
    <row r="253" spans="10:26">
      <c r="J253" s="4"/>
      <c r="L253" s="4"/>
      <c r="M253" s="4"/>
      <c r="N253" s="4"/>
      <c r="O253" s="4"/>
      <c r="P253" s="4"/>
      <c r="Q253" s="4"/>
      <c r="R253" s="4"/>
      <c r="S253" s="4"/>
      <c r="T253" s="4"/>
      <c r="U253" s="4"/>
      <c r="V253" s="4"/>
      <c r="W253" s="294"/>
      <c r="X253" s="298"/>
      <c r="Y253" s="298"/>
      <c r="Z253" s="298"/>
    </row>
    <row r="254" spans="10:26">
      <c r="J254" s="4"/>
      <c r="L254" s="4"/>
      <c r="M254" s="4"/>
      <c r="N254" s="4"/>
      <c r="O254" s="4"/>
      <c r="P254" s="4"/>
      <c r="Q254" s="4"/>
      <c r="R254" s="4"/>
      <c r="S254" s="4"/>
      <c r="T254" s="4"/>
      <c r="U254" s="4"/>
      <c r="V254" s="4"/>
      <c r="W254" s="294"/>
      <c r="X254" s="298"/>
      <c r="Y254" s="298"/>
      <c r="Z254" s="298"/>
    </row>
    <row r="255" spans="10:26">
      <c r="J255" s="4"/>
      <c r="L255" s="4"/>
      <c r="M255" s="4"/>
      <c r="N255" s="4"/>
      <c r="O255" s="4"/>
      <c r="P255" s="4"/>
      <c r="Q255" s="4"/>
      <c r="R255" s="4"/>
      <c r="S255" s="4"/>
      <c r="T255" s="4"/>
      <c r="U255" s="4"/>
      <c r="V255" s="4"/>
      <c r="W255" s="294"/>
      <c r="X255" s="298"/>
      <c r="Y255" s="298"/>
      <c r="Z255" s="298"/>
    </row>
    <row r="256" spans="10:26">
      <c r="J256" s="4"/>
      <c r="L256" s="4"/>
      <c r="M256" s="4"/>
      <c r="N256" s="4"/>
      <c r="O256" s="4"/>
      <c r="P256" s="4"/>
      <c r="Q256" s="4"/>
      <c r="R256" s="4"/>
      <c r="S256" s="4"/>
      <c r="T256" s="4"/>
      <c r="U256" s="4"/>
      <c r="V256" s="4"/>
      <c r="W256" s="294"/>
      <c r="X256" s="298"/>
      <c r="Y256" s="298"/>
      <c r="Z256" s="298"/>
    </row>
    <row r="257" spans="11:26">
      <c r="K257" s="298"/>
      <c r="L257" s="298"/>
      <c r="M257" s="294"/>
      <c r="N257" s="298"/>
      <c r="O257" s="298"/>
      <c r="P257" s="298"/>
      <c r="Q257" s="298"/>
      <c r="R257" s="298"/>
      <c r="S257" s="298"/>
      <c r="T257" s="298"/>
      <c r="U257" s="298"/>
      <c r="V257" s="298"/>
      <c r="W257" s="298"/>
      <c r="X257" s="298"/>
      <c r="Y257" s="298"/>
      <c r="Z257" s="298"/>
    </row>
    <row r="258" spans="11:26">
      <c r="K258" s="6"/>
      <c r="L258" s="298"/>
      <c r="M258" s="298"/>
      <c r="N258" s="298"/>
      <c r="O258" s="298"/>
      <c r="P258" s="298"/>
      <c r="Q258" s="298"/>
      <c r="R258" s="298"/>
      <c r="S258" s="298"/>
      <c r="T258" s="298"/>
      <c r="U258" s="298"/>
      <c r="V258" s="298"/>
      <c r="W258" s="298"/>
      <c r="X258" s="298"/>
      <c r="Y258" s="298"/>
      <c r="Z258" s="298"/>
    </row>
    <row r="259" spans="11:26">
      <c r="K259" s="19"/>
      <c r="L259" s="4"/>
      <c r="M259" s="11"/>
      <c r="N259" s="20"/>
      <c r="O259" s="11"/>
      <c r="P259" s="20"/>
      <c r="Q259" s="5"/>
    </row>
    <row r="260" spans="11:26">
      <c r="K260" s="19"/>
      <c r="L260" s="4"/>
      <c r="M260" s="11"/>
      <c r="N260" s="20"/>
      <c r="O260" s="11"/>
      <c r="P260" s="20"/>
      <c r="Q260" s="5"/>
    </row>
    <row r="261" spans="11:26">
      <c r="K261" s="19"/>
      <c r="L261" s="4"/>
      <c r="M261" s="11"/>
      <c r="N261" s="20"/>
      <c r="O261" s="11"/>
      <c r="P261" s="20"/>
      <c r="Q261" s="11"/>
    </row>
    <row r="262" spans="11:26">
      <c r="K262" s="19"/>
      <c r="L262" s="4"/>
      <c r="M262" s="11"/>
      <c r="N262" s="20"/>
      <c r="O262" s="5"/>
      <c r="P262" s="20"/>
      <c r="Q262" s="5"/>
    </row>
    <row r="263" spans="11:26">
      <c r="K263" s="19"/>
      <c r="L263" s="4"/>
      <c r="M263" s="11"/>
      <c r="N263" s="20"/>
      <c r="O263" s="11"/>
      <c r="P263" s="20"/>
      <c r="Q263" s="11"/>
    </row>
    <row r="264" spans="11:26">
      <c r="K264" s="6"/>
      <c r="L264" s="4"/>
      <c r="M264" s="5"/>
      <c r="N264" s="20"/>
      <c r="O264" s="5"/>
      <c r="P264" s="20"/>
      <c r="Q264" s="5"/>
    </row>
    <row r="265" spans="11:26">
      <c r="K265" s="20"/>
    </row>
    <row r="266" spans="11:26">
      <c r="K266" s="20"/>
    </row>
    <row r="267" spans="11:26">
      <c r="K267" s="20"/>
    </row>
    <row r="268" spans="11:26">
      <c r="K268" s="20"/>
    </row>
    <row r="269" spans="11:26">
      <c r="K269" s="20"/>
    </row>
  </sheetData>
  <autoFilter ref="A4:AV227" xr:uid="{00000000-0001-0000-0400-000000000000}"/>
  <pageMargins left="0.7" right="0.7" top="0.75" bottom="0.75" header="0.3" footer="0.3"/>
  <pageSetup scale="97"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sheetPr>
  <dimension ref="A1:O277"/>
  <sheetViews>
    <sheetView zoomScale="115" zoomScaleNormal="115" workbookViewId="0">
      <pane xSplit="1" ySplit="1" topLeftCell="B215" activePane="bottomRight" state="frozen"/>
      <selection pane="topRight" activeCell="D1" sqref="D1"/>
      <selection pane="bottomLeft" activeCell="A2" sqref="A2"/>
      <selection pane="bottomRight" activeCell="B220" sqref="B220"/>
    </sheetView>
  </sheetViews>
  <sheetFormatPr defaultColWidth="9.42578125" defaultRowHeight="11.15"/>
  <cols>
    <col min="1" max="1" width="10.5703125" style="23" customWidth="1"/>
    <col min="2" max="2" width="62.42578125" style="4" customWidth="1"/>
    <col min="3" max="3" width="16.42578125" style="4" customWidth="1"/>
    <col min="4" max="4" width="17.5703125" style="4" customWidth="1"/>
    <col min="5" max="5" width="3.5703125" style="4" customWidth="1"/>
    <col min="6" max="15" width="13.5703125" style="4" customWidth="1"/>
    <col min="16" max="16384" width="9.42578125" style="4"/>
  </cols>
  <sheetData>
    <row r="1" spans="1:15" ht="44.55">
      <c r="A1" s="181" t="s">
        <v>1491</v>
      </c>
      <c r="B1" s="182" t="s">
        <v>1492</v>
      </c>
      <c r="C1" s="61" t="s">
        <v>1493</v>
      </c>
      <c r="D1" s="61" t="s">
        <v>1494</v>
      </c>
      <c r="E1" s="6"/>
      <c r="F1" s="183" t="s">
        <v>1495</v>
      </c>
      <c r="G1" s="183" t="s">
        <v>1496</v>
      </c>
      <c r="H1" s="184" t="s">
        <v>1497</v>
      </c>
      <c r="I1" s="184" t="s">
        <v>1498</v>
      </c>
      <c r="J1" s="184" t="s">
        <v>1499</v>
      </c>
      <c r="K1" s="184" t="s">
        <v>1500</v>
      </c>
      <c r="L1" s="185" t="s">
        <v>1501</v>
      </c>
      <c r="M1" s="185" t="s">
        <v>1502</v>
      </c>
      <c r="N1" s="186" t="s">
        <v>1503</v>
      </c>
      <c r="O1" s="186" t="s">
        <v>1504</v>
      </c>
    </row>
    <row r="2" spans="1:15" ht="11.15" customHeight="1">
      <c r="A2" s="50"/>
      <c r="B2" s="187" t="s">
        <v>1505</v>
      </c>
      <c r="C2" s="188"/>
      <c r="D2" s="188"/>
      <c r="F2" s="8" t="s">
        <v>45</v>
      </c>
      <c r="G2" s="8" t="s">
        <v>357</v>
      </c>
      <c r="L2" s="8" t="s">
        <v>1317</v>
      </c>
    </row>
    <row r="3" spans="1:15" ht="11.15" customHeight="1">
      <c r="A3" s="94"/>
      <c r="B3" s="189" t="s">
        <v>1506</v>
      </c>
      <c r="C3" s="189"/>
      <c r="D3" s="190"/>
    </row>
    <row r="4" spans="1:15" ht="11.15" customHeight="1">
      <c r="A4" s="191">
        <v>1</v>
      </c>
      <c r="B4" s="63" t="s">
        <v>1507</v>
      </c>
      <c r="C4" s="56">
        <v>0</v>
      </c>
      <c r="D4" s="56">
        <v>0</v>
      </c>
      <c r="F4" s="106">
        <f>SUMIFS('intervences kodi'!$M$5:$M$223,'intervences kodi'!$L$5:$L$223,'Visi kodi'!A4,'intervences kodi'!$J$5:$J$223,'Visi kodi'!$F$2)+SUMIFS('intervences kodi'!$O$5:$O$223,'intervences kodi'!$N$5:$N$223,'Visi kodi'!A4,'intervences kodi'!$J$5:$J$223,'Visi kodi'!$F$2)+SUMIFS('intervences kodi'!$Q$5:$Q$223,'intervences kodi'!$P$5:$P$223,'Visi kodi'!A4,'intervences kodi'!$J$5:$J$223,'Visi kodi'!$F$2)+SUMIFS('intervences kodi'!$S$5:$S$223,'intervences kodi'!$R$5:$R$223,'Visi kodi'!A4,'intervences kodi'!$J$5:$J$223,'Visi kodi'!$F$2)+SUMIFS('intervences kodi'!$U$5:$U$223,'intervences kodi'!$T$5:$T$223,'Visi kodi'!A4,'intervences kodi'!$J$5:$J$223,'Visi kodi'!$F$2)+SUMIFS('intervences kodi'!$W$5:$W$223,'intervences kodi'!$V$5:$V$223,'Visi kodi'!A4,'intervences kodi'!$J$5:$J$223,'Visi kodi'!$F$2)</f>
        <v>0</v>
      </c>
      <c r="G4" s="106">
        <f>SUMIFS('intervences kodi'!$M$5:$M$223,'intervences kodi'!$L$5:$L$223,'Visi kodi'!A4,'intervences kodi'!$J$5:$J$223,'Visi kodi'!$G$2)+SUMIFS('intervences kodi'!$O$5:$O$223,'intervences kodi'!$N$5:$N$223,'Visi kodi'!A4,'intervences kodi'!$J$5:$J$223,'Visi kodi'!$G$2)+SUMIFS('intervences kodi'!$Q$5:$Q$223,'intervences kodi'!$P$5:$P$223,'Visi kodi'!A4,'intervences kodi'!$J$5:$J$223,'Visi kodi'!$G$2)+SUMIFS('intervences kodi'!$S$5:$S$223,'intervences kodi'!$R$5:$R$223,'Visi kodi'!A4,'intervences kodi'!$J$5:$J$223,'Visi kodi'!$G$2)+SUMIFS('intervences kodi'!$U$5:$U$223,'intervences kodi'!$T$5:$T$223,'Visi kodi'!A4,'intervences kodi'!$J$5:$J$223,'Visi kodi'!$G$2)+SUMIFS('intervences kodi'!$W$5:$W$223,'intervences kodi'!$V$5:$V$223,'Visi kodi'!A4,'intervences kodi'!$J$5:$J$223,'Visi kodi'!$G$2)</f>
        <v>0</v>
      </c>
      <c r="H4" s="106">
        <f>F4*C4</f>
        <v>0</v>
      </c>
      <c r="I4" s="106">
        <f>G4*C4</f>
        <v>0</v>
      </c>
      <c r="J4" s="106">
        <f>F4*D4</f>
        <v>0</v>
      </c>
      <c r="K4" s="192">
        <f>G4*D4</f>
        <v>0</v>
      </c>
      <c r="L4" s="106">
        <f>SUMIFS('intervences kodi'!$M$5:$M$223,'intervences kodi'!$L$5:$L$223,'Visi kodi'!A4,'intervences kodi'!$J$5:$J$223,'Visi kodi'!$L$2)+SUMIFS('intervences kodi'!$M$5:$M$223,'intervences kodi'!$N$5:$N$223,'Visi kodi'!A4,'intervences kodi'!$J$5:$J$223,'Visi kodi'!$L$2)+SUMIFS('intervences kodi'!$M$5:$M$223,'intervences kodi'!$P$5:$P$223,'Visi kodi'!A4,'intervences kodi'!$J$5:$J$223,'Visi kodi'!$L$2)+SUMIFS('intervences kodi'!$M$5:$M$223,'intervences kodi'!$R$5:$R$223,'Visi kodi'!A4,'intervences kodi'!$J$5:$J$223,'Visi kodi'!$L$2)+SUMIFS('intervences kodi'!$M$5:$M$223,'intervences kodi'!$T$5:$T$223,'Visi kodi'!A4,'intervences kodi'!$J$5:$J$223,'Visi kodi'!$L$2)+SUMIFS('intervences kodi'!$M$5:$M$223,'intervences kodi'!$V$5:$V$223,'Visi kodi'!A4,'intervences kodi'!$J$5:$J$223,'Visi kodi'!$L$2)</f>
        <v>0</v>
      </c>
      <c r="M4" s="84"/>
      <c r="N4" s="84"/>
      <c r="O4" s="84"/>
    </row>
    <row r="5" spans="1:15" ht="11.15" customHeight="1">
      <c r="A5" s="191">
        <v>2</v>
      </c>
      <c r="B5" s="63" t="s">
        <v>1508</v>
      </c>
      <c r="C5" s="193">
        <v>0</v>
      </c>
      <c r="D5" s="193">
        <v>0</v>
      </c>
      <c r="F5" s="106">
        <f>SUMIFS('intervences kodi'!$M$5:$M$223,'intervences kodi'!$L$5:$L$223,'Visi kodi'!A5,'intervences kodi'!$J$5:$J$223,'Visi kodi'!$F$2)+SUMIFS('intervences kodi'!$O$5:$O$223,'intervences kodi'!$N$5:$N$223,'Visi kodi'!A5,'intervences kodi'!$J$5:$J$223,'Visi kodi'!$F$2)+SUMIFS('intervences kodi'!$Q$5:$Q$223,'intervences kodi'!$P$5:$P$223,'Visi kodi'!A5,'intervences kodi'!$J$5:$J$223,'Visi kodi'!$F$2)+SUMIFS('intervences kodi'!$S$5:$S$223,'intervences kodi'!$R$5:$R$223,'Visi kodi'!A5,'intervences kodi'!$J$5:$J$223,'Visi kodi'!$F$2)+SUMIFS('intervences kodi'!$U$5:$U$223,'intervences kodi'!$T$5:$T$223,'Visi kodi'!A5,'intervences kodi'!$J$5:$J$223,'Visi kodi'!$F$2)+SUMIFS('intervences kodi'!$W$5:$W$223,'intervences kodi'!$V$5:$V$223,'Visi kodi'!A5,'intervences kodi'!$J$5:$J$223,'Visi kodi'!$F$2)</f>
        <v>0</v>
      </c>
      <c r="G5" s="106">
        <f>SUMIFS('intervences kodi'!$M$5:$M$223,'intervences kodi'!$L$5:$L$223,'Visi kodi'!A5,'intervences kodi'!$J$5:$J$223,'Visi kodi'!$G$2)+SUMIFS('intervences kodi'!$O$5:$O$223,'intervences kodi'!$N$5:$N$223,'Visi kodi'!A5,'intervences kodi'!$J$5:$J$223,'Visi kodi'!$G$2)+SUMIFS('intervences kodi'!$Q$5:$Q$223,'intervences kodi'!$P$5:$P$223,'Visi kodi'!A5,'intervences kodi'!$J$5:$J$223,'Visi kodi'!$G$2)+SUMIFS('intervences kodi'!$S$5:$S$223,'intervences kodi'!$R$5:$R$223,'Visi kodi'!A5,'intervences kodi'!$J$5:$J$223,'Visi kodi'!$G$2)+SUMIFS('intervences kodi'!$U$5:$U$223,'intervences kodi'!$T$5:$T$223,'Visi kodi'!A5,'intervences kodi'!$J$5:$J$223,'Visi kodi'!$G$2)+SUMIFS('intervences kodi'!$W$5:$W$223,'intervences kodi'!$V$5:$V$223,'Visi kodi'!A5,'intervences kodi'!$J$5:$J$223,'Visi kodi'!$G$2)</f>
        <v>0</v>
      </c>
      <c r="H5" s="106">
        <f t="shared" ref="H5:H68" si="0">F5*C5</f>
        <v>0</v>
      </c>
      <c r="I5" s="106">
        <f t="shared" ref="I5:I68" si="1">G5*C5</f>
        <v>0</v>
      </c>
      <c r="J5" s="106">
        <f t="shared" ref="J5:J68" si="2">F5*D5</f>
        <v>0</v>
      </c>
      <c r="K5" s="192">
        <f t="shared" ref="K5:K68" si="3">G5*D5</f>
        <v>0</v>
      </c>
      <c r="L5" s="106">
        <f>SUMIFS('intervences kodi'!$M$5:$M$223,'intervences kodi'!$L$5:$L$223,'Visi kodi'!A5,'intervences kodi'!$J$5:$J$223,'Visi kodi'!$L$2)+SUMIFS('intervences kodi'!$M$5:$M$223,'intervences kodi'!$N$5:$N$223,'Visi kodi'!A5,'intervences kodi'!$J$5:$J$223,'Visi kodi'!$L$2)+SUMIFS('intervences kodi'!$M$5:$M$223,'intervences kodi'!$P$5:$P$223,'Visi kodi'!A5,'intervences kodi'!$J$5:$J$223,'Visi kodi'!$L$2)+SUMIFS('intervences kodi'!$M$5:$M$223,'intervences kodi'!$R$5:$R$223,'Visi kodi'!A5,'intervences kodi'!$J$5:$J$223,'Visi kodi'!$L$2)+SUMIFS('intervences kodi'!$M$5:$M$223,'intervences kodi'!$T$5:$T$223,'Visi kodi'!A5,'intervences kodi'!$J$5:$J$223,'Visi kodi'!$L$2)+SUMIFS('intervences kodi'!$M$5:$M$223,'intervences kodi'!$V$5:$V$223,'Visi kodi'!A5,'intervences kodi'!$J$5:$J$223,'Visi kodi'!$L$2)</f>
        <v>0</v>
      </c>
      <c r="M5" s="84"/>
      <c r="N5" s="84"/>
      <c r="O5" s="84"/>
    </row>
    <row r="6" spans="1:15" ht="11.15" customHeight="1">
      <c r="A6" s="191">
        <v>3</v>
      </c>
      <c r="B6" s="369" t="s">
        <v>1509</v>
      </c>
      <c r="C6" s="193">
        <v>0</v>
      </c>
      <c r="D6" s="193">
        <v>0</v>
      </c>
      <c r="F6" s="106">
        <f>SUMIFS('intervences kodi'!$M$5:$M$223,'intervences kodi'!$L$5:$L$223,'Visi kodi'!A6,'intervences kodi'!$J$5:$J$223,'Visi kodi'!$F$2)+SUMIFS('intervences kodi'!$O$5:$O$223,'intervences kodi'!$N$5:$N$223,'Visi kodi'!A6,'intervences kodi'!$J$5:$J$223,'Visi kodi'!$F$2)+SUMIFS('intervences kodi'!$Q$5:$Q$223,'intervences kodi'!$P$5:$P$223,'Visi kodi'!A6,'intervences kodi'!$J$5:$J$223,'Visi kodi'!$F$2)+SUMIFS('intervences kodi'!$S$5:$S$223,'intervences kodi'!$R$5:$R$223,'Visi kodi'!A6,'intervences kodi'!$J$5:$J$223,'Visi kodi'!$F$2)+SUMIFS('intervences kodi'!$U$5:$U$223,'intervences kodi'!$T$5:$T$223,'Visi kodi'!A6,'intervences kodi'!$J$5:$J$223,'Visi kodi'!$F$2)+SUMIFS('intervences kodi'!$W$5:$W$223,'intervences kodi'!$V$5:$V$223,'Visi kodi'!A6,'intervences kodi'!$J$5:$J$223,'Visi kodi'!$F$2)</f>
        <v>0</v>
      </c>
      <c r="G6" s="106">
        <f>SUMIFS('intervences kodi'!$M$5:$M$223,'intervences kodi'!$L$5:$L$223,'Visi kodi'!A6,'intervences kodi'!$J$5:$J$223,'Visi kodi'!$G$2)+SUMIFS('intervences kodi'!$O$5:$O$223,'intervences kodi'!$N$5:$N$223,'Visi kodi'!A6,'intervences kodi'!$J$5:$J$223,'Visi kodi'!$G$2)+SUMIFS('intervences kodi'!$Q$5:$Q$223,'intervences kodi'!$P$5:$P$223,'Visi kodi'!A6,'intervences kodi'!$J$5:$J$223,'Visi kodi'!$G$2)+SUMIFS('intervences kodi'!$S$5:$S$223,'intervences kodi'!$R$5:$R$223,'Visi kodi'!A6,'intervences kodi'!$J$5:$J$223,'Visi kodi'!$G$2)+SUMIFS('intervences kodi'!$U$5:$U$223,'intervences kodi'!$T$5:$T$223,'Visi kodi'!A6,'intervences kodi'!$J$5:$J$223,'Visi kodi'!$G$2)+SUMIFS('intervences kodi'!$W$5:$W$223,'intervences kodi'!$V$5:$V$223,'Visi kodi'!A6,'intervences kodi'!$J$5:$J$223,'Visi kodi'!$G$2)</f>
        <v>0</v>
      </c>
      <c r="H6" s="106">
        <f t="shared" si="0"/>
        <v>0</v>
      </c>
      <c r="I6" s="106">
        <f t="shared" si="1"/>
        <v>0</v>
      </c>
      <c r="J6" s="106">
        <f t="shared" si="2"/>
        <v>0</v>
      </c>
      <c r="K6" s="192">
        <f t="shared" si="3"/>
        <v>0</v>
      </c>
      <c r="L6" s="106">
        <f>SUMIFS('intervences kodi'!$M$5:$M$223,'intervences kodi'!$L$5:$L$223,'Visi kodi'!A6,'intervences kodi'!$J$5:$J$223,'Visi kodi'!$L$2)+SUMIFS('intervences kodi'!$M$5:$M$223,'intervences kodi'!$N$5:$N$223,'Visi kodi'!A6,'intervences kodi'!$J$5:$J$223,'Visi kodi'!$L$2)+SUMIFS('intervences kodi'!$M$5:$M$223,'intervences kodi'!$P$5:$P$223,'Visi kodi'!A6,'intervences kodi'!$J$5:$J$223,'Visi kodi'!$L$2)+SUMIFS('intervences kodi'!$M$5:$M$223,'intervences kodi'!$R$5:$R$223,'Visi kodi'!A6,'intervences kodi'!$J$5:$J$223,'Visi kodi'!$L$2)+SUMIFS('intervences kodi'!$M$5:$M$223,'intervences kodi'!$T$5:$T$223,'Visi kodi'!A6,'intervences kodi'!$J$5:$J$223,'Visi kodi'!$L$2)+SUMIFS('intervences kodi'!$M$5:$M$223,'intervences kodi'!$V$5:$V$223,'Visi kodi'!A6,'intervences kodi'!$J$5:$J$223,'Visi kodi'!$L$2)</f>
        <v>0</v>
      </c>
      <c r="M6" s="84"/>
      <c r="N6" s="84"/>
      <c r="O6" s="84"/>
    </row>
    <row r="7" spans="1:15" ht="11.15" customHeight="1">
      <c r="A7" s="191">
        <v>4</v>
      </c>
      <c r="B7" s="194" t="s">
        <v>1510</v>
      </c>
      <c r="C7" s="193">
        <v>0</v>
      </c>
      <c r="D7" s="193">
        <v>0</v>
      </c>
      <c r="F7" s="106">
        <f>SUMIFS('intervences kodi'!$M$5:$M$223,'intervences kodi'!$L$5:$L$223,'Visi kodi'!A7,'intervences kodi'!$J$5:$J$223,'Visi kodi'!$F$2)+SUMIFS('intervences kodi'!$O$5:$O$223,'intervences kodi'!$N$5:$N$223,'Visi kodi'!A7,'intervences kodi'!$J$5:$J$223,'Visi kodi'!$F$2)+SUMIFS('intervences kodi'!$Q$5:$Q$223,'intervences kodi'!$P$5:$P$223,'Visi kodi'!A7,'intervences kodi'!$J$5:$J$223,'Visi kodi'!$F$2)+SUMIFS('intervences kodi'!$S$5:$S$223,'intervences kodi'!$R$5:$R$223,'Visi kodi'!A7,'intervences kodi'!$J$5:$J$223,'Visi kodi'!$F$2)+SUMIFS('intervences kodi'!$U$5:$U$223,'intervences kodi'!$T$5:$T$223,'Visi kodi'!A7,'intervences kodi'!$J$5:$J$223,'Visi kodi'!$F$2)+SUMIFS('intervences kodi'!$W$5:$W$223,'intervences kodi'!$V$5:$V$223,'Visi kodi'!A7,'intervences kodi'!$J$5:$J$223,'Visi kodi'!$F$2)</f>
        <v>22671064</v>
      </c>
      <c r="G7" s="106">
        <f>SUMIFS('intervences kodi'!$M$5:$M$223,'intervences kodi'!$L$5:$L$223,'Visi kodi'!A7,'intervences kodi'!$J$5:$J$223,'Visi kodi'!$G$2)+SUMIFS('intervences kodi'!$O$5:$O$223,'intervences kodi'!$N$5:$N$223,'Visi kodi'!A7,'intervences kodi'!$J$5:$J$223,'Visi kodi'!$G$2)+SUMIFS('intervences kodi'!$Q$5:$Q$223,'intervences kodi'!$P$5:$P$223,'Visi kodi'!A7,'intervences kodi'!$J$5:$J$223,'Visi kodi'!$G$2)+SUMIFS('intervences kodi'!$S$5:$S$223,'intervences kodi'!$R$5:$R$223,'Visi kodi'!A7,'intervences kodi'!$J$5:$J$223,'Visi kodi'!$G$2)+SUMIFS('intervences kodi'!$U$5:$U$223,'intervences kodi'!$T$5:$T$223,'Visi kodi'!A7,'intervences kodi'!$J$5:$J$223,'Visi kodi'!$G$2)+SUMIFS('intervences kodi'!$W$5:$W$223,'intervences kodi'!$V$5:$V$223,'Visi kodi'!A7,'intervences kodi'!$J$5:$J$223,'Visi kodi'!$G$2)</f>
        <v>0</v>
      </c>
      <c r="H7" s="106">
        <f t="shared" si="0"/>
        <v>0</v>
      </c>
      <c r="I7" s="106">
        <f t="shared" si="1"/>
        <v>0</v>
      </c>
      <c r="J7" s="106">
        <f t="shared" si="2"/>
        <v>0</v>
      </c>
      <c r="K7" s="192">
        <f t="shared" si="3"/>
        <v>0</v>
      </c>
      <c r="L7" s="106">
        <f>SUMIFS('intervences kodi'!$M$5:$M$223,'intervences kodi'!$L$5:$L$223,'Visi kodi'!A7,'intervences kodi'!$J$5:$J$223,'Visi kodi'!$L$2)+SUMIFS('intervences kodi'!$M$5:$M$223,'intervences kodi'!$N$5:$N$223,'Visi kodi'!A7,'intervences kodi'!$J$5:$J$223,'Visi kodi'!$L$2)+SUMIFS('intervences kodi'!$M$5:$M$223,'intervences kodi'!$P$5:$P$223,'Visi kodi'!A7,'intervences kodi'!$J$5:$J$223,'Visi kodi'!$L$2)+SUMIFS('intervences kodi'!$M$5:$M$223,'intervences kodi'!$R$5:$R$223,'Visi kodi'!A7,'intervences kodi'!$J$5:$J$223,'Visi kodi'!$L$2)+SUMIFS('intervences kodi'!$M$5:$M$223,'intervences kodi'!$T$5:$T$223,'Visi kodi'!A7,'intervences kodi'!$J$5:$J$223,'Visi kodi'!$L$2)+SUMIFS('intervences kodi'!$M$5:$M$223,'intervences kodi'!$V$5:$V$223,'Visi kodi'!A7,'intervences kodi'!$J$5:$J$223,'Visi kodi'!$L$2)</f>
        <v>0</v>
      </c>
      <c r="M7" s="84"/>
      <c r="N7" s="84"/>
      <c r="O7" s="84"/>
    </row>
    <row r="8" spans="1:15" ht="11.15" customHeight="1">
      <c r="A8" s="191">
        <v>5</v>
      </c>
      <c r="B8" s="194" t="s">
        <v>1511</v>
      </c>
      <c r="C8" s="193">
        <v>0</v>
      </c>
      <c r="D8" s="193">
        <v>0</v>
      </c>
      <c r="F8" s="106">
        <f>SUMIFS('intervences kodi'!$M$5:$M$223,'intervences kodi'!$L$5:$L$223,'Visi kodi'!A8,'intervences kodi'!$J$5:$J$223,'Visi kodi'!$F$2)+SUMIFS('intervences kodi'!$O$5:$O$223,'intervences kodi'!$N$5:$N$223,'Visi kodi'!A8,'intervences kodi'!$J$5:$J$223,'Visi kodi'!$F$2)+SUMIFS('intervences kodi'!$Q$5:$Q$223,'intervences kodi'!$P$5:$P$223,'Visi kodi'!A8,'intervences kodi'!$J$5:$J$223,'Visi kodi'!$F$2)+SUMIFS('intervences kodi'!$S$5:$S$223,'intervences kodi'!$R$5:$R$223,'Visi kodi'!A8,'intervences kodi'!$J$5:$J$223,'Visi kodi'!$F$2)+SUMIFS('intervences kodi'!$U$5:$U$223,'intervences kodi'!$T$5:$T$223,'Visi kodi'!A8,'intervences kodi'!$J$5:$J$223,'Visi kodi'!$F$2)+SUMIFS('intervences kodi'!$W$5:$W$223,'intervences kodi'!$V$5:$V$223,'Visi kodi'!A8,'intervences kodi'!$J$5:$J$223,'Visi kodi'!$F$2)</f>
        <v>0</v>
      </c>
      <c r="G8" s="106">
        <f>SUMIFS('intervences kodi'!$M$5:$M$223,'intervences kodi'!$L$5:$L$223,'Visi kodi'!A8,'intervences kodi'!$J$5:$J$223,'Visi kodi'!$G$2)+SUMIFS('intervences kodi'!$O$5:$O$223,'intervences kodi'!$N$5:$N$223,'Visi kodi'!A8,'intervences kodi'!$J$5:$J$223,'Visi kodi'!$G$2)+SUMIFS('intervences kodi'!$Q$5:$Q$223,'intervences kodi'!$P$5:$P$223,'Visi kodi'!A8,'intervences kodi'!$J$5:$J$223,'Visi kodi'!$G$2)+SUMIFS('intervences kodi'!$S$5:$S$223,'intervences kodi'!$R$5:$R$223,'Visi kodi'!A8,'intervences kodi'!$J$5:$J$223,'Visi kodi'!$G$2)+SUMIFS('intervences kodi'!$U$5:$U$223,'intervences kodi'!$T$5:$T$223,'Visi kodi'!A8,'intervences kodi'!$J$5:$J$223,'Visi kodi'!$G$2)+SUMIFS('intervences kodi'!$W$5:$W$223,'intervences kodi'!$V$5:$V$223,'Visi kodi'!A8,'intervences kodi'!$J$5:$J$223,'Visi kodi'!$G$2)</f>
        <v>0</v>
      </c>
      <c r="H8" s="106">
        <f t="shared" si="0"/>
        <v>0</v>
      </c>
      <c r="I8" s="106">
        <f t="shared" si="1"/>
        <v>0</v>
      </c>
      <c r="J8" s="106">
        <f t="shared" si="2"/>
        <v>0</v>
      </c>
      <c r="K8" s="192">
        <f t="shared" si="3"/>
        <v>0</v>
      </c>
      <c r="L8" s="106">
        <f>SUMIFS('intervences kodi'!$M$5:$M$223,'intervences kodi'!$L$5:$L$223,'Visi kodi'!A8,'intervences kodi'!$J$5:$J$223,'Visi kodi'!$L$2)+SUMIFS('intervences kodi'!$M$5:$M$223,'intervences kodi'!$N$5:$N$223,'Visi kodi'!A8,'intervences kodi'!$J$5:$J$223,'Visi kodi'!$L$2)+SUMIFS('intervences kodi'!$M$5:$M$223,'intervences kodi'!$P$5:$P$223,'Visi kodi'!A8,'intervences kodi'!$J$5:$J$223,'Visi kodi'!$L$2)+SUMIFS('intervences kodi'!$M$5:$M$223,'intervences kodi'!$R$5:$R$223,'Visi kodi'!A8,'intervences kodi'!$J$5:$J$223,'Visi kodi'!$L$2)+SUMIFS('intervences kodi'!$M$5:$M$223,'intervences kodi'!$T$5:$T$223,'Visi kodi'!A8,'intervences kodi'!$J$5:$J$223,'Visi kodi'!$L$2)+SUMIFS('intervences kodi'!$M$5:$M$223,'intervences kodi'!$V$5:$V$223,'Visi kodi'!A8,'intervences kodi'!$J$5:$J$223,'Visi kodi'!$L$2)</f>
        <v>0</v>
      </c>
      <c r="M8" s="84"/>
      <c r="N8" s="84"/>
      <c r="O8" s="84"/>
    </row>
    <row r="9" spans="1:15" ht="11.15" customHeight="1">
      <c r="A9" s="191">
        <v>6</v>
      </c>
      <c r="B9" s="194" t="s">
        <v>1512</v>
      </c>
      <c r="C9" s="193">
        <v>0</v>
      </c>
      <c r="D9" s="193">
        <v>0</v>
      </c>
      <c r="F9" s="106">
        <f>SUMIFS('intervences kodi'!$M$5:$M$223,'intervences kodi'!$L$5:$L$223,'Visi kodi'!A9,'intervences kodi'!$J$5:$J$223,'Visi kodi'!$F$2)+SUMIFS('intervences kodi'!$O$5:$O$223,'intervences kodi'!$N$5:$N$223,'Visi kodi'!A9,'intervences kodi'!$J$5:$J$223,'Visi kodi'!$F$2)+SUMIFS('intervences kodi'!$Q$5:$Q$223,'intervences kodi'!$P$5:$P$223,'Visi kodi'!A9,'intervences kodi'!$J$5:$J$223,'Visi kodi'!$F$2)+SUMIFS('intervences kodi'!$S$5:$S$223,'intervences kodi'!$R$5:$R$223,'Visi kodi'!A9,'intervences kodi'!$J$5:$J$223,'Visi kodi'!$F$2)+SUMIFS('intervences kodi'!$U$5:$U$223,'intervences kodi'!$T$5:$T$223,'Visi kodi'!A9,'intervences kodi'!$J$5:$J$223,'Visi kodi'!$F$2)+SUMIFS('intervences kodi'!$W$5:$W$223,'intervences kodi'!$V$5:$V$223,'Visi kodi'!A9,'intervences kodi'!$J$5:$J$223,'Visi kodi'!$F$2)</f>
        <v>0</v>
      </c>
      <c r="G9" s="106">
        <f>SUMIFS('intervences kodi'!$M$5:$M$223,'intervences kodi'!$L$5:$L$223,'Visi kodi'!A9,'intervences kodi'!$J$5:$J$223,'Visi kodi'!$G$2)+SUMIFS('intervences kodi'!$O$5:$O$223,'intervences kodi'!$N$5:$N$223,'Visi kodi'!A9,'intervences kodi'!$J$5:$J$223,'Visi kodi'!$G$2)+SUMIFS('intervences kodi'!$Q$5:$Q$223,'intervences kodi'!$P$5:$P$223,'Visi kodi'!A9,'intervences kodi'!$J$5:$J$223,'Visi kodi'!$G$2)+SUMIFS('intervences kodi'!$S$5:$S$223,'intervences kodi'!$R$5:$R$223,'Visi kodi'!A9,'intervences kodi'!$J$5:$J$223,'Visi kodi'!$G$2)+SUMIFS('intervences kodi'!$U$5:$U$223,'intervences kodi'!$T$5:$T$223,'Visi kodi'!A9,'intervences kodi'!$J$5:$J$223,'Visi kodi'!$G$2)+SUMIFS('intervences kodi'!$W$5:$W$223,'intervences kodi'!$V$5:$V$223,'Visi kodi'!A9,'intervences kodi'!$J$5:$J$223,'Visi kodi'!$G$2)</f>
        <v>0</v>
      </c>
      <c r="H9" s="106">
        <f t="shared" si="0"/>
        <v>0</v>
      </c>
      <c r="I9" s="106">
        <f t="shared" si="1"/>
        <v>0</v>
      </c>
      <c r="J9" s="106">
        <f t="shared" si="2"/>
        <v>0</v>
      </c>
      <c r="K9" s="192">
        <f t="shared" si="3"/>
        <v>0</v>
      </c>
      <c r="L9" s="106">
        <f>SUMIFS('intervences kodi'!$M$5:$M$223,'intervences kodi'!$L$5:$L$223,'Visi kodi'!A9,'intervences kodi'!$J$5:$J$223,'Visi kodi'!$L$2)+SUMIFS('intervences kodi'!$M$5:$M$223,'intervences kodi'!$N$5:$N$223,'Visi kodi'!A9,'intervences kodi'!$J$5:$J$223,'Visi kodi'!$L$2)+SUMIFS('intervences kodi'!$M$5:$M$223,'intervences kodi'!$P$5:$P$223,'Visi kodi'!A9,'intervences kodi'!$J$5:$J$223,'Visi kodi'!$L$2)+SUMIFS('intervences kodi'!$M$5:$M$223,'intervences kodi'!$R$5:$R$223,'Visi kodi'!A9,'intervences kodi'!$J$5:$J$223,'Visi kodi'!$L$2)+SUMIFS('intervences kodi'!$M$5:$M$223,'intervences kodi'!$T$5:$T$223,'Visi kodi'!A9,'intervences kodi'!$J$5:$J$223,'Visi kodi'!$L$2)+SUMIFS('intervences kodi'!$M$5:$M$223,'intervences kodi'!$V$5:$V$223,'Visi kodi'!A9,'intervences kodi'!$J$5:$J$223,'Visi kodi'!$L$2)</f>
        <v>0</v>
      </c>
      <c r="M9" s="84"/>
      <c r="N9" s="84"/>
      <c r="O9" s="84"/>
    </row>
    <row r="10" spans="1:15" ht="11.15" customHeight="1">
      <c r="A10" s="191">
        <v>7</v>
      </c>
      <c r="B10" s="194" t="s">
        <v>1513</v>
      </c>
      <c r="C10" s="193">
        <v>0</v>
      </c>
      <c r="D10" s="193">
        <v>0</v>
      </c>
      <c r="F10" s="106">
        <f>SUMIFS('intervences kodi'!$M$5:$M$223,'intervences kodi'!$L$5:$L$223,'Visi kodi'!A10,'intervences kodi'!$J$5:$J$223,'Visi kodi'!$F$2)+SUMIFS('intervences kodi'!$O$5:$O$223,'intervences kodi'!$N$5:$N$223,'Visi kodi'!A10,'intervences kodi'!$J$5:$J$223,'Visi kodi'!$F$2)+SUMIFS('intervences kodi'!$Q$5:$Q$223,'intervences kodi'!$P$5:$P$223,'Visi kodi'!A10,'intervences kodi'!$J$5:$J$223,'Visi kodi'!$F$2)+SUMIFS('intervences kodi'!$S$5:$S$223,'intervences kodi'!$R$5:$R$223,'Visi kodi'!A10,'intervences kodi'!$J$5:$J$223,'Visi kodi'!$F$2)+SUMIFS('intervences kodi'!$U$5:$U$223,'intervences kodi'!$T$5:$T$223,'Visi kodi'!A10,'intervences kodi'!$J$5:$J$223,'Visi kodi'!$F$2)+SUMIFS('intervences kodi'!$W$5:$W$223,'intervences kodi'!$V$5:$V$223,'Visi kodi'!A10,'intervences kodi'!$J$5:$J$223,'Visi kodi'!$F$2)</f>
        <v>0</v>
      </c>
      <c r="G10" s="106">
        <f>SUMIFS('intervences kodi'!$M$5:$M$223,'intervences kodi'!$L$5:$L$223,'Visi kodi'!A10,'intervences kodi'!$J$5:$J$223,'Visi kodi'!$G$2)+SUMIFS('intervences kodi'!$O$5:$O$223,'intervences kodi'!$N$5:$N$223,'Visi kodi'!A10,'intervences kodi'!$J$5:$J$223,'Visi kodi'!$G$2)+SUMIFS('intervences kodi'!$Q$5:$Q$223,'intervences kodi'!$P$5:$P$223,'Visi kodi'!A10,'intervences kodi'!$J$5:$J$223,'Visi kodi'!$G$2)+SUMIFS('intervences kodi'!$S$5:$S$223,'intervences kodi'!$R$5:$R$223,'Visi kodi'!A10,'intervences kodi'!$J$5:$J$223,'Visi kodi'!$G$2)+SUMIFS('intervences kodi'!$U$5:$U$223,'intervences kodi'!$T$5:$T$223,'Visi kodi'!A10,'intervences kodi'!$J$5:$J$223,'Visi kodi'!$G$2)+SUMIFS('intervences kodi'!$W$5:$W$223,'intervences kodi'!$V$5:$V$223,'Visi kodi'!A10,'intervences kodi'!$J$5:$J$223,'Visi kodi'!$G$2)</f>
        <v>0</v>
      </c>
      <c r="H10" s="106">
        <f t="shared" si="0"/>
        <v>0</v>
      </c>
      <c r="I10" s="106">
        <f t="shared" si="1"/>
        <v>0</v>
      </c>
      <c r="J10" s="106">
        <f t="shared" si="2"/>
        <v>0</v>
      </c>
      <c r="K10" s="192">
        <f t="shared" si="3"/>
        <v>0</v>
      </c>
      <c r="L10" s="106">
        <f>SUMIFS('intervences kodi'!$M$5:$M$223,'intervences kodi'!$L$5:$L$223,'Visi kodi'!A10,'intervences kodi'!$J$5:$J$223,'Visi kodi'!$L$2)+SUMIFS('intervences kodi'!$M$5:$M$223,'intervences kodi'!$N$5:$N$223,'Visi kodi'!A10,'intervences kodi'!$J$5:$J$223,'Visi kodi'!$L$2)+SUMIFS('intervences kodi'!$M$5:$M$223,'intervences kodi'!$P$5:$P$223,'Visi kodi'!A10,'intervences kodi'!$J$5:$J$223,'Visi kodi'!$L$2)+SUMIFS('intervences kodi'!$M$5:$M$223,'intervences kodi'!$R$5:$R$223,'Visi kodi'!A10,'intervences kodi'!$J$5:$J$223,'Visi kodi'!$L$2)+SUMIFS('intervences kodi'!$M$5:$M$223,'intervences kodi'!$T$5:$T$223,'Visi kodi'!A10,'intervences kodi'!$J$5:$J$223,'Visi kodi'!$L$2)+SUMIFS('intervences kodi'!$M$5:$M$223,'intervences kodi'!$V$5:$V$223,'Visi kodi'!A10,'intervences kodi'!$J$5:$J$223,'Visi kodi'!$L$2)</f>
        <v>0</v>
      </c>
      <c r="M10" s="84"/>
      <c r="N10" s="84"/>
      <c r="O10" s="84"/>
    </row>
    <row r="11" spans="1:15" ht="11.15" customHeight="1">
      <c r="A11" s="191">
        <v>8</v>
      </c>
      <c r="B11" s="194" t="s">
        <v>1514</v>
      </c>
      <c r="C11" s="193">
        <v>0</v>
      </c>
      <c r="D11" s="193">
        <v>0</v>
      </c>
      <c r="F11" s="106">
        <f>SUMIFS('intervences kodi'!$M$5:$M$223,'intervences kodi'!$L$5:$L$223,'Visi kodi'!A11,'intervences kodi'!$J$5:$J$223,'Visi kodi'!$F$2)+SUMIFS('intervences kodi'!$O$5:$O$223,'intervences kodi'!$N$5:$N$223,'Visi kodi'!A11,'intervences kodi'!$J$5:$J$223,'Visi kodi'!$F$2)+SUMIFS('intervences kodi'!$Q$5:$Q$223,'intervences kodi'!$P$5:$P$223,'Visi kodi'!A11,'intervences kodi'!$J$5:$J$223,'Visi kodi'!$F$2)+SUMIFS('intervences kodi'!$S$5:$S$223,'intervences kodi'!$R$5:$R$223,'Visi kodi'!A11,'intervences kodi'!$J$5:$J$223,'Visi kodi'!$F$2)+SUMIFS('intervences kodi'!$U$5:$U$223,'intervences kodi'!$T$5:$T$223,'Visi kodi'!A11,'intervences kodi'!$J$5:$J$223,'Visi kodi'!$F$2)+SUMIFS('intervences kodi'!$W$5:$W$223,'intervences kodi'!$V$5:$V$223,'Visi kodi'!A11,'intervences kodi'!$J$5:$J$223,'Visi kodi'!$F$2)</f>
        <v>30575655</v>
      </c>
      <c r="G11" s="106">
        <f>SUMIFS('intervences kodi'!$M$5:$M$223,'intervences kodi'!$L$5:$L$223,'Visi kodi'!A11,'intervences kodi'!$J$5:$J$223,'Visi kodi'!$G$2)+SUMIFS('intervences kodi'!$O$5:$O$223,'intervences kodi'!$N$5:$N$223,'Visi kodi'!A11,'intervences kodi'!$J$5:$J$223,'Visi kodi'!$G$2)+SUMIFS('intervences kodi'!$Q$5:$Q$223,'intervences kodi'!$P$5:$P$223,'Visi kodi'!A11,'intervences kodi'!$J$5:$J$223,'Visi kodi'!$G$2)+SUMIFS('intervences kodi'!$S$5:$S$223,'intervences kodi'!$R$5:$R$223,'Visi kodi'!A11,'intervences kodi'!$J$5:$J$223,'Visi kodi'!$G$2)+SUMIFS('intervences kodi'!$U$5:$U$223,'intervences kodi'!$T$5:$T$223,'Visi kodi'!A11,'intervences kodi'!$J$5:$J$223,'Visi kodi'!$G$2)+SUMIFS('intervences kodi'!$W$5:$W$223,'intervences kodi'!$V$5:$V$223,'Visi kodi'!A11,'intervences kodi'!$J$5:$J$223,'Visi kodi'!$G$2)</f>
        <v>0</v>
      </c>
      <c r="H11" s="106">
        <f t="shared" si="0"/>
        <v>0</v>
      </c>
      <c r="I11" s="106">
        <f t="shared" si="1"/>
        <v>0</v>
      </c>
      <c r="J11" s="106">
        <f t="shared" si="2"/>
        <v>0</v>
      </c>
      <c r="K11" s="192">
        <f t="shared" si="3"/>
        <v>0</v>
      </c>
      <c r="L11" s="106">
        <f>SUMIFS('intervences kodi'!$M$5:$M$223,'intervences kodi'!$L$5:$L$223,'Visi kodi'!A11,'intervences kodi'!$J$5:$J$223,'Visi kodi'!$L$2)+SUMIFS('intervences kodi'!$M$5:$M$223,'intervences kodi'!$N$5:$N$223,'Visi kodi'!A11,'intervences kodi'!$J$5:$J$223,'Visi kodi'!$L$2)+SUMIFS('intervences kodi'!$M$5:$M$223,'intervences kodi'!$P$5:$P$223,'Visi kodi'!A11,'intervences kodi'!$J$5:$J$223,'Visi kodi'!$L$2)+SUMIFS('intervences kodi'!$M$5:$M$223,'intervences kodi'!$R$5:$R$223,'Visi kodi'!A11,'intervences kodi'!$J$5:$J$223,'Visi kodi'!$L$2)+SUMIFS('intervences kodi'!$M$5:$M$223,'intervences kodi'!$T$5:$T$223,'Visi kodi'!A11,'intervences kodi'!$J$5:$J$223,'Visi kodi'!$L$2)+SUMIFS('intervences kodi'!$M$5:$M$223,'intervences kodi'!$V$5:$V$223,'Visi kodi'!A11,'intervences kodi'!$J$5:$J$223,'Visi kodi'!$L$2)</f>
        <v>0</v>
      </c>
      <c r="M11" s="84"/>
      <c r="N11" s="84"/>
      <c r="O11" s="84"/>
    </row>
    <row r="12" spans="1:15" ht="11.15" customHeight="1">
      <c r="A12" s="191">
        <v>9</v>
      </c>
      <c r="B12" s="194" t="s">
        <v>1515</v>
      </c>
      <c r="C12" s="193">
        <v>0</v>
      </c>
      <c r="D12" s="193">
        <v>0</v>
      </c>
      <c r="F12" s="106">
        <f>SUMIFS('intervences kodi'!$M$5:$M$223,'intervences kodi'!$L$5:$L$223,'Visi kodi'!A12,'intervences kodi'!$J$5:$J$223,'Visi kodi'!$F$2)+SUMIFS('intervences kodi'!$O$5:$O$223,'intervences kodi'!$N$5:$N$223,'Visi kodi'!A12,'intervences kodi'!$J$5:$J$223,'Visi kodi'!$F$2)+SUMIFS('intervences kodi'!$Q$5:$Q$223,'intervences kodi'!$P$5:$P$223,'Visi kodi'!A12,'intervences kodi'!$J$5:$J$223,'Visi kodi'!$F$2)+SUMIFS('intervences kodi'!$S$5:$S$223,'intervences kodi'!$R$5:$R$223,'Visi kodi'!A12,'intervences kodi'!$J$5:$J$223,'Visi kodi'!$F$2)+SUMIFS('intervences kodi'!$U$5:$U$223,'intervences kodi'!$T$5:$T$223,'Visi kodi'!A12,'intervences kodi'!$J$5:$J$223,'Visi kodi'!$F$2)+SUMIFS('intervences kodi'!$W$5:$W$223,'intervences kodi'!$V$5:$V$223,'Visi kodi'!A12,'intervences kodi'!$J$5:$J$223,'Visi kodi'!$F$2)</f>
        <v>9607472</v>
      </c>
      <c r="G12" s="106">
        <f>SUMIFS('intervences kodi'!$M$5:$M$223,'intervences kodi'!$L$5:$L$223,'Visi kodi'!A12,'intervences kodi'!$J$5:$J$223,'Visi kodi'!$G$2)+SUMIFS('intervences kodi'!$O$5:$O$223,'intervences kodi'!$N$5:$N$223,'Visi kodi'!A12,'intervences kodi'!$J$5:$J$223,'Visi kodi'!$G$2)+SUMIFS('intervences kodi'!$Q$5:$Q$223,'intervences kodi'!$P$5:$P$223,'Visi kodi'!A12,'intervences kodi'!$J$5:$J$223,'Visi kodi'!$G$2)+SUMIFS('intervences kodi'!$S$5:$S$223,'intervences kodi'!$R$5:$R$223,'Visi kodi'!A12,'intervences kodi'!$J$5:$J$223,'Visi kodi'!$G$2)+SUMIFS('intervences kodi'!$U$5:$U$223,'intervences kodi'!$T$5:$T$223,'Visi kodi'!A12,'intervences kodi'!$J$5:$J$223,'Visi kodi'!$G$2)+SUMIFS('intervences kodi'!$W$5:$W$223,'intervences kodi'!$V$5:$V$223,'Visi kodi'!A12,'intervences kodi'!$J$5:$J$223,'Visi kodi'!$G$2)</f>
        <v>0</v>
      </c>
      <c r="H12" s="106">
        <f t="shared" si="0"/>
        <v>0</v>
      </c>
      <c r="I12" s="106">
        <f t="shared" si="1"/>
        <v>0</v>
      </c>
      <c r="J12" s="106">
        <f t="shared" si="2"/>
        <v>0</v>
      </c>
      <c r="K12" s="192">
        <f t="shared" si="3"/>
        <v>0</v>
      </c>
      <c r="L12" s="106">
        <f>SUMIFS('intervences kodi'!$M$5:$M$223,'intervences kodi'!$L$5:$L$223,'Visi kodi'!A12,'intervences kodi'!$J$5:$J$223,'Visi kodi'!$L$2)+SUMIFS('intervences kodi'!$M$5:$M$223,'intervences kodi'!$N$5:$N$223,'Visi kodi'!A12,'intervences kodi'!$J$5:$J$223,'Visi kodi'!$L$2)+SUMIFS('intervences kodi'!$M$5:$M$223,'intervences kodi'!$P$5:$P$223,'Visi kodi'!A12,'intervences kodi'!$J$5:$J$223,'Visi kodi'!$L$2)+SUMIFS('intervences kodi'!$M$5:$M$223,'intervences kodi'!$R$5:$R$223,'Visi kodi'!A12,'intervences kodi'!$J$5:$J$223,'Visi kodi'!$L$2)+SUMIFS('intervences kodi'!$M$5:$M$223,'intervences kodi'!$T$5:$T$223,'Visi kodi'!A12,'intervences kodi'!$J$5:$J$223,'Visi kodi'!$L$2)+SUMIFS('intervences kodi'!$M$5:$M$223,'intervences kodi'!$V$5:$V$223,'Visi kodi'!A12,'intervences kodi'!$J$5:$J$223,'Visi kodi'!$L$2)</f>
        <v>0</v>
      </c>
      <c r="M12" s="84"/>
      <c r="N12" s="84"/>
      <c r="O12" s="84"/>
    </row>
    <row r="13" spans="1:15" ht="11.15" customHeight="1">
      <c r="A13" s="191">
        <v>10</v>
      </c>
      <c r="B13" s="194" t="s">
        <v>1516</v>
      </c>
      <c r="C13" s="193">
        <v>0</v>
      </c>
      <c r="D13" s="193">
        <v>0</v>
      </c>
      <c r="F13" s="106">
        <f>SUMIFS('intervences kodi'!$M$5:$M$223,'intervences kodi'!$L$5:$L$223,'Visi kodi'!A13,'intervences kodi'!$J$5:$J$223,'Visi kodi'!$F$2)+SUMIFS('intervences kodi'!$O$5:$O$223,'intervences kodi'!$N$5:$N$223,'Visi kodi'!A13,'intervences kodi'!$J$5:$J$223,'Visi kodi'!$F$2)+SUMIFS('intervences kodi'!$Q$5:$Q$223,'intervences kodi'!$P$5:$P$223,'Visi kodi'!A13,'intervences kodi'!$J$5:$J$223,'Visi kodi'!$F$2)+SUMIFS('intervences kodi'!$S$5:$S$223,'intervences kodi'!$R$5:$R$223,'Visi kodi'!A13,'intervences kodi'!$J$5:$J$223,'Visi kodi'!$F$2)+SUMIFS('intervences kodi'!$U$5:$U$223,'intervences kodi'!$T$5:$T$223,'Visi kodi'!A13,'intervences kodi'!$J$5:$J$223,'Visi kodi'!$F$2)+SUMIFS('intervences kodi'!$W$5:$W$223,'intervences kodi'!$V$5:$V$223,'Visi kodi'!A13,'intervences kodi'!$J$5:$J$223,'Visi kodi'!$F$2)</f>
        <v>49783769</v>
      </c>
      <c r="G13" s="106">
        <f>SUMIFS('intervences kodi'!$M$5:$M$223,'intervences kodi'!$L$5:$L$223,'Visi kodi'!A13,'intervences kodi'!$J$5:$J$223,'Visi kodi'!$G$2)+SUMIFS('intervences kodi'!$O$5:$O$223,'intervences kodi'!$N$5:$N$223,'Visi kodi'!A13,'intervences kodi'!$J$5:$J$223,'Visi kodi'!$G$2)+SUMIFS('intervences kodi'!$Q$5:$Q$223,'intervences kodi'!$P$5:$P$223,'Visi kodi'!A13,'intervences kodi'!$J$5:$J$223,'Visi kodi'!$G$2)+SUMIFS('intervences kodi'!$S$5:$S$223,'intervences kodi'!$R$5:$R$223,'Visi kodi'!A13,'intervences kodi'!$J$5:$J$223,'Visi kodi'!$G$2)+SUMIFS('intervences kodi'!$U$5:$U$223,'intervences kodi'!$T$5:$T$223,'Visi kodi'!A13,'intervences kodi'!$J$5:$J$223,'Visi kodi'!$G$2)+SUMIFS('intervences kodi'!$W$5:$W$223,'intervences kodi'!$V$5:$V$223,'Visi kodi'!A13,'intervences kodi'!$J$5:$J$223,'Visi kodi'!$G$2)</f>
        <v>0</v>
      </c>
      <c r="H13" s="106">
        <f t="shared" si="0"/>
        <v>0</v>
      </c>
      <c r="I13" s="106">
        <f t="shared" si="1"/>
        <v>0</v>
      </c>
      <c r="J13" s="106">
        <f t="shared" si="2"/>
        <v>0</v>
      </c>
      <c r="K13" s="192">
        <f t="shared" si="3"/>
        <v>0</v>
      </c>
      <c r="L13" s="106">
        <f>SUMIFS('intervences kodi'!$M$5:$M$223,'intervences kodi'!$L$5:$L$223,'Visi kodi'!A13,'intervences kodi'!$J$5:$J$223,'Visi kodi'!$L$2)+SUMIFS('intervences kodi'!$M$5:$M$223,'intervences kodi'!$N$5:$N$223,'Visi kodi'!A13,'intervences kodi'!$J$5:$J$223,'Visi kodi'!$L$2)+SUMIFS('intervences kodi'!$M$5:$M$223,'intervences kodi'!$P$5:$P$223,'Visi kodi'!A13,'intervences kodi'!$J$5:$J$223,'Visi kodi'!$L$2)+SUMIFS('intervences kodi'!$M$5:$M$223,'intervences kodi'!$R$5:$R$223,'Visi kodi'!A13,'intervences kodi'!$J$5:$J$223,'Visi kodi'!$L$2)+SUMIFS('intervences kodi'!$M$5:$M$223,'intervences kodi'!$T$5:$T$223,'Visi kodi'!A13,'intervences kodi'!$J$5:$J$223,'Visi kodi'!$L$2)+SUMIFS('intervences kodi'!$M$5:$M$223,'intervences kodi'!$V$5:$V$223,'Visi kodi'!A13,'intervences kodi'!$J$5:$J$223,'Visi kodi'!$L$2)</f>
        <v>0</v>
      </c>
      <c r="M13" s="84"/>
      <c r="N13" s="84"/>
      <c r="O13" s="84"/>
    </row>
    <row r="14" spans="1:15" ht="11.15" customHeight="1">
      <c r="A14" s="191">
        <v>11</v>
      </c>
      <c r="B14" s="194" t="s">
        <v>1517</v>
      </c>
      <c r="C14" s="193">
        <v>0</v>
      </c>
      <c r="D14" s="193">
        <v>0</v>
      </c>
      <c r="F14" s="106">
        <f>SUMIFS('intervences kodi'!$M$5:$M$223,'intervences kodi'!$L$5:$L$223,'Visi kodi'!A14,'intervences kodi'!$J$5:$J$223,'Visi kodi'!$F$2)+SUMIFS('intervences kodi'!$O$5:$O$223,'intervences kodi'!$N$5:$N$223,'Visi kodi'!A14,'intervences kodi'!$J$5:$J$223,'Visi kodi'!$F$2)+SUMIFS('intervences kodi'!$Q$5:$Q$223,'intervences kodi'!$P$5:$P$223,'Visi kodi'!A14,'intervences kodi'!$J$5:$J$223,'Visi kodi'!$F$2)+SUMIFS('intervences kodi'!$S$5:$S$223,'intervences kodi'!$R$5:$R$223,'Visi kodi'!A14,'intervences kodi'!$J$5:$J$223,'Visi kodi'!$F$2)+SUMIFS('intervences kodi'!$U$5:$U$223,'intervences kodi'!$T$5:$T$223,'Visi kodi'!A14,'intervences kodi'!$J$5:$J$223,'Visi kodi'!$F$2)+SUMIFS('intervences kodi'!$W$5:$W$223,'intervences kodi'!$V$5:$V$223,'Visi kodi'!A14,'intervences kodi'!$J$5:$J$223,'Visi kodi'!$F$2)</f>
        <v>77438989</v>
      </c>
      <c r="G14" s="106">
        <f>SUMIFS('intervences kodi'!$M$5:$M$223,'intervences kodi'!$L$5:$L$223,'Visi kodi'!A14,'intervences kodi'!$J$5:$J$223,'Visi kodi'!$G$2)+SUMIFS('intervences kodi'!$O$5:$O$223,'intervences kodi'!$N$5:$N$223,'Visi kodi'!A14,'intervences kodi'!$J$5:$J$223,'Visi kodi'!$G$2)+SUMIFS('intervences kodi'!$Q$5:$Q$223,'intervences kodi'!$P$5:$P$223,'Visi kodi'!A14,'intervences kodi'!$J$5:$J$223,'Visi kodi'!$G$2)+SUMIFS('intervences kodi'!$S$5:$S$223,'intervences kodi'!$R$5:$R$223,'Visi kodi'!A14,'intervences kodi'!$J$5:$J$223,'Visi kodi'!$G$2)+SUMIFS('intervences kodi'!$U$5:$U$223,'intervences kodi'!$T$5:$T$223,'Visi kodi'!A14,'intervences kodi'!$J$5:$J$223,'Visi kodi'!$G$2)+SUMIFS('intervences kodi'!$W$5:$W$223,'intervences kodi'!$V$5:$V$223,'Visi kodi'!A14,'intervences kodi'!$J$5:$J$223,'Visi kodi'!$G$2)</f>
        <v>0</v>
      </c>
      <c r="H14" s="106">
        <f t="shared" si="0"/>
        <v>0</v>
      </c>
      <c r="I14" s="106">
        <f t="shared" si="1"/>
        <v>0</v>
      </c>
      <c r="J14" s="106">
        <f t="shared" si="2"/>
        <v>0</v>
      </c>
      <c r="K14" s="192">
        <f t="shared" si="3"/>
        <v>0</v>
      </c>
      <c r="L14" s="106">
        <f>SUMIFS('intervences kodi'!$M$5:$M$223,'intervences kodi'!$L$5:$L$223,'Visi kodi'!A14,'intervences kodi'!$J$5:$J$223,'Visi kodi'!$L$2)+SUMIFS('intervences kodi'!$M$5:$M$223,'intervences kodi'!$N$5:$N$223,'Visi kodi'!A14,'intervences kodi'!$J$5:$J$223,'Visi kodi'!$L$2)+SUMIFS('intervences kodi'!$M$5:$M$223,'intervences kodi'!$P$5:$P$223,'Visi kodi'!A14,'intervences kodi'!$J$5:$J$223,'Visi kodi'!$L$2)+SUMIFS('intervences kodi'!$M$5:$M$223,'intervences kodi'!$R$5:$R$223,'Visi kodi'!A14,'intervences kodi'!$J$5:$J$223,'Visi kodi'!$L$2)+SUMIFS('intervences kodi'!$M$5:$M$223,'intervences kodi'!$T$5:$T$223,'Visi kodi'!A14,'intervences kodi'!$J$5:$J$223,'Visi kodi'!$L$2)+SUMIFS('intervences kodi'!$M$5:$M$223,'intervences kodi'!$V$5:$V$223,'Visi kodi'!A14,'intervences kodi'!$J$5:$J$223,'Visi kodi'!$L$2)</f>
        <v>0</v>
      </c>
      <c r="M14" s="84"/>
      <c r="N14" s="84"/>
      <c r="O14" s="84"/>
    </row>
    <row r="15" spans="1:15" ht="11.15" customHeight="1">
      <c r="A15" s="191">
        <v>12</v>
      </c>
      <c r="B15" s="194" t="s">
        <v>1518</v>
      </c>
      <c r="C15" s="193">
        <v>0</v>
      </c>
      <c r="D15" s="193">
        <v>0</v>
      </c>
      <c r="F15" s="106">
        <f>SUMIFS('intervences kodi'!$M$5:$M$223,'intervences kodi'!$L$5:$L$223,'Visi kodi'!A15,'intervences kodi'!$J$5:$J$223,'Visi kodi'!$F$2)+SUMIFS('intervences kodi'!$O$5:$O$223,'intervences kodi'!$N$5:$N$223,'Visi kodi'!A15,'intervences kodi'!$J$5:$J$223,'Visi kodi'!$F$2)+SUMIFS('intervences kodi'!$Q$5:$Q$223,'intervences kodi'!$P$5:$P$223,'Visi kodi'!A15,'intervences kodi'!$J$5:$J$223,'Visi kodi'!$F$2)+SUMIFS('intervences kodi'!$S$5:$S$223,'intervences kodi'!$R$5:$R$223,'Visi kodi'!A15,'intervences kodi'!$J$5:$J$223,'Visi kodi'!$F$2)+SUMIFS('intervences kodi'!$U$5:$U$223,'intervences kodi'!$T$5:$T$223,'Visi kodi'!A15,'intervences kodi'!$J$5:$J$223,'Visi kodi'!$F$2)+SUMIFS('intervences kodi'!$W$5:$W$223,'intervences kodi'!$V$5:$V$223,'Visi kodi'!A15,'intervences kodi'!$J$5:$J$223,'Visi kodi'!$F$2)</f>
        <v>77617755</v>
      </c>
      <c r="G15" s="106">
        <f>SUMIFS('intervences kodi'!$M$5:$M$223,'intervences kodi'!$L$5:$L$223,'Visi kodi'!A15,'intervences kodi'!$J$5:$J$223,'Visi kodi'!$G$2)+SUMIFS('intervences kodi'!$O$5:$O$223,'intervences kodi'!$N$5:$N$223,'Visi kodi'!A15,'intervences kodi'!$J$5:$J$223,'Visi kodi'!$G$2)+SUMIFS('intervences kodi'!$Q$5:$Q$223,'intervences kodi'!$P$5:$P$223,'Visi kodi'!A15,'intervences kodi'!$J$5:$J$223,'Visi kodi'!$G$2)+SUMIFS('intervences kodi'!$S$5:$S$223,'intervences kodi'!$R$5:$R$223,'Visi kodi'!A15,'intervences kodi'!$J$5:$J$223,'Visi kodi'!$G$2)+SUMIFS('intervences kodi'!$U$5:$U$223,'intervences kodi'!$T$5:$T$223,'Visi kodi'!A15,'intervences kodi'!$J$5:$J$223,'Visi kodi'!$G$2)+SUMIFS('intervences kodi'!$W$5:$W$223,'intervences kodi'!$V$5:$V$223,'Visi kodi'!A15,'intervences kodi'!$J$5:$J$223,'Visi kodi'!$G$2)</f>
        <v>0</v>
      </c>
      <c r="H15" s="106">
        <f t="shared" si="0"/>
        <v>0</v>
      </c>
      <c r="I15" s="106">
        <f t="shared" si="1"/>
        <v>0</v>
      </c>
      <c r="J15" s="106">
        <f t="shared" si="2"/>
        <v>0</v>
      </c>
      <c r="K15" s="192">
        <f t="shared" si="3"/>
        <v>0</v>
      </c>
      <c r="L15" s="106">
        <f>SUMIFS('intervences kodi'!$M$5:$M$223,'intervences kodi'!$L$5:$L$223,'Visi kodi'!A15,'intervences kodi'!$J$5:$J$223,'Visi kodi'!$L$2)+SUMIFS('intervences kodi'!$M$5:$M$223,'intervences kodi'!$N$5:$N$223,'Visi kodi'!A15,'intervences kodi'!$J$5:$J$223,'Visi kodi'!$L$2)+SUMIFS('intervences kodi'!$M$5:$M$223,'intervences kodi'!$P$5:$P$223,'Visi kodi'!A15,'intervences kodi'!$J$5:$J$223,'Visi kodi'!$L$2)+SUMIFS('intervences kodi'!$M$5:$M$223,'intervences kodi'!$R$5:$R$223,'Visi kodi'!A15,'intervences kodi'!$J$5:$J$223,'Visi kodi'!$L$2)+SUMIFS('intervences kodi'!$M$5:$M$223,'intervences kodi'!$T$5:$T$223,'Visi kodi'!A15,'intervences kodi'!$J$5:$J$223,'Visi kodi'!$L$2)+SUMIFS('intervences kodi'!$M$5:$M$223,'intervences kodi'!$V$5:$V$223,'Visi kodi'!A15,'intervences kodi'!$J$5:$J$223,'Visi kodi'!$L$2)</f>
        <v>0</v>
      </c>
      <c r="M15" s="84"/>
      <c r="N15" s="84"/>
      <c r="O15" s="84"/>
    </row>
    <row r="16" spans="1:15" ht="11.15" customHeight="1">
      <c r="A16" s="191">
        <v>13</v>
      </c>
      <c r="B16" s="194" t="s">
        <v>1519</v>
      </c>
      <c r="C16" s="193">
        <v>0</v>
      </c>
      <c r="D16" s="193">
        <v>0</v>
      </c>
      <c r="F16" s="106">
        <f>SUMIFS('intervences kodi'!$M$5:$M$223,'intervences kodi'!$L$5:$L$223,'Visi kodi'!A16,'intervences kodi'!$J$5:$J$223,'Visi kodi'!$F$2)+SUMIFS('intervences kodi'!$O$5:$O$223,'intervences kodi'!$N$5:$N$223,'Visi kodi'!A16,'intervences kodi'!$J$5:$J$223,'Visi kodi'!$F$2)+SUMIFS('intervences kodi'!$Q$5:$Q$223,'intervences kodi'!$P$5:$P$223,'Visi kodi'!A16,'intervences kodi'!$J$5:$J$223,'Visi kodi'!$F$2)+SUMIFS('intervences kodi'!$S$5:$S$223,'intervences kodi'!$R$5:$R$223,'Visi kodi'!A16,'intervences kodi'!$J$5:$J$223,'Visi kodi'!$F$2)+SUMIFS('intervences kodi'!$U$5:$U$223,'intervences kodi'!$T$5:$T$223,'Visi kodi'!A16,'intervences kodi'!$J$5:$J$223,'Visi kodi'!$F$2)+SUMIFS('intervences kodi'!$W$5:$W$223,'intervences kodi'!$V$5:$V$223,'Visi kodi'!A16,'intervences kodi'!$J$5:$J$223,'Visi kodi'!$F$2)</f>
        <v>10137299</v>
      </c>
      <c r="G16" s="106">
        <f>SUMIFS('intervences kodi'!$M$5:$M$223,'intervences kodi'!$L$5:$L$223,'Visi kodi'!A16,'intervences kodi'!$J$5:$J$223,'Visi kodi'!$G$2)+SUMIFS('intervences kodi'!$O$5:$O$223,'intervences kodi'!$N$5:$N$223,'Visi kodi'!A16,'intervences kodi'!$J$5:$J$223,'Visi kodi'!$G$2)+SUMIFS('intervences kodi'!$Q$5:$Q$223,'intervences kodi'!$P$5:$P$223,'Visi kodi'!A16,'intervences kodi'!$J$5:$J$223,'Visi kodi'!$G$2)+SUMIFS('intervences kodi'!$S$5:$S$223,'intervences kodi'!$R$5:$R$223,'Visi kodi'!A16,'intervences kodi'!$J$5:$J$223,'Visi kodi'!$G$2)+SUMIFS('intervences kodi'!$U$5:$U$223,'intervences kodi'!$T$5:$T$223,'Visi kodi'!A16,'intervences kodi'!$J$5:$J$223,'Visi kodi'!$G$2)+SUMIFS('intervences kodi'!$W$5:$W$223,'intervences kodi'!$V$5:$V$223,'Visi kodi'!A16,'intervences kodi'!$J$5:$J$223,'Visi kodi'!$G$2)</f>
        <v>0</v>
      </c>
      <c r="H16" s="106">
        <f t="shared" si="0"/>
        <v>0</v>
      </c>
      <c r="I16" s="106">
        <f t="shared" si="1"/>
        <v>0</v>
      </c>
      <c r="J16" s="106">
        <f t="shared" si="2"/>
        <v>0</v>
      </c>
      <c r="K16" s="192">
        <f t="shared" si="3"/>
        <v>0</v>
      </c>
      <c r="L16" s="106">
        <f>SUMIFS('intervences kodi'!$M$5:$M$223,'intervences kodi'!$L$5:$L$223,'Visi kodi'!A16,'intervences kodi'!$J$5:$J$223,'Visi kodi'!$L$2)+SUMIFS('intervences kodi'!$M$5:$M$223,'intervences kodi'!$N$5:$N$223,'Visi kodi'!A16,'intervences kodi'!$J$5:$J$223,'Visi kodi'!$L$2)+SUMIFS('intervences kodi'!$M$5:$M$223,'intervences kodi'!$P$5:$P$223,'Visi kodi'!A16,'intervences kodi'!$J$5:$J$223,'Visi kodi'!$L$2)+SUMIFS('intervences kodi'!$M$5:$M$223,'intervences kodi'!$R$5:$R$223,'Visi kodi'!A16,'intervences kodi'!$J$5:$J$223,'Visi kodi'!$L$2)+SUMIFS('intervences kodi'!$M$5:$M$223,'intervences kodi'!$T$5:$T$223,'Visi kodi'!A16,'intervences kodi'!$J$5:$J$223,'Visi kodi'!$L$2)+SUMIFS('intervences kodi'!$M$5:$M$223,'intervences kodi'!$V$5:$V$223,'Visi kodi'!A16,'intervences kodi'!$J$5:$J$223,'Visi kodi'!$L$2)</f>
        <v>0</v>
      </c>
      <c r="M16" s="84"/>
      <c r="N16" s="84"/>
      <c r="O16" s="84"/>
    </row>
    <row r="17" spans="1:15" ht="11.15" customHeight="1">
      <c r="A17" s="191">
        <v>14</v>
      </c>
      <c r="B17" s="194" t="s">
        <v>1520</v>
      </c>
      <c r="C17" s="193">
        <v>0</v>
      </c>
      <c r="D17" s="193">
        <v>0</v>
      </c>
      <c r="F17" s="106">
        <f>SUMIFS('intervences kodi'!$M$5:$M$223,'intervences kodi'!$L$5:$L$223,'Visi kodi'!A17,'intervences kodi'!$J$5:$J$223,'Visi kodi'!$F$2)+SUMIFS('intervences kodi'!$O$5:$O$223,'intervences kodi'!$N$5:$N$223,'Visi kodi'!A17,'intervences kodi'!$J$5:$J$223,'Visi kodi'!$F$2)+SUMIFS('intervences kodi'!$Q$5:$Q$223,'intervences kodi'!$P$5:$P$223,'Visi kodi'!A17,'intervences kodi'!$J$5:$J$223,'Visi kodi'!$F$2)+SUMIFS('intervences kodi'!$S$5:$S$223,'intervences kodi'!$R$5:$R$223,'Visi kodi'!A17,'intervences kodi'!$J$5:$J$223,'Visi kodi'!$F$2)+SUMIFS('intervences kodi'!$U$5:$U$223,'intervences kodi'!$T$5:$T$223,'Visi kodi'!A17,'intervences kodi'!$J$5:$J$223,'Visi kodi'!$F$2)+SUMIFS('intervences kodi'!$W$5:$W$223,'intervences kodi'!$V$5:$V$223,'Visi kodi'!A17,'intervences kodi'!$J$5:$J$223,'Visi kodi'!$F$2)</f>
        <v>9631935</v>
      </c>
      <c r="G17" s="106">
        <f>SUMIFS('intervences kodi'!$M$5:$M$223,'intervences kodi'!$L$5:$L$223,'Visi kodi'!A17,'intervences kodi'!$J$5:$J$223,'Visi kodi'!$G$2)+SUMIFS('intervences kodi'!$O$5:$O$223,'intervences kodi'!$N$5:$N$223,'Visi kodi'!A17,'intervences kodi'!$J$5:$J$223,'Visi kodi'!$G$2)+SUMIFS('intervences kodi'!$Q$5:$Q$223,'intervences kodi'!$P$5:$P$223,'Visi kodi'!A17,'intervences kodi'!$J$5:$J$223,'Visi kodi'!$G$2)+SUMIFS('intervences kodi'!$S$5:$S$223,'intervences kodi'!$R$5:$R$223,'Visi kodi'!A17,'intervences kodi'!$J$5:$J$223,'Visi kodi'!$G$2)+SUMIFS('intervences kodi'!$U$5:$U$223,'intervences kodi'!$T$5:$T$223,'Visi kodi'!A17,'intervences kodi'!$J$5:$J$223,'Visi kodi'!$G$2)+SUMIFS('intervences kodi'!$W$5:$W$223,'intervences kodi'!$V$5:$V$223,'Visi kodi'!A17,'intervences kodi'!$J$5:$J$223,'Visi kodi'!$G$2)</f>
        <v>0</v>
      </c>
      <c r="H17" s="106">
        <f t="shared" si="0"/>
        <v>0</v>
      </c>
      <c r="I17" s="106">
        <f t="shared" si="1"/>
        <v>0</v>
      </c>
      <c r="J17" s="106">
        <f t="shared" si="2"/>
        <v>0</v>
      </c>
      <c r="K17" s="192">
        <f t="shared" si="3"/>
        <v>0</v>
      </c>
      <c r="L17" s="106">
        <f>SUMIFS('intervences kodi'!$M$5:$M$223,'intervences kodi'!$L$5:$L$223,'Visi kodi'!A17,'intervences kodi'!$J$5:$J$223,'Visi kodi'!$L$2)+SUMIFS('intervences kodi'!$M$5:$M$223,'intervences kodi'!$N$5:$N$223,'Visi kodi'!A17,'intervences kodi'!$J$5:$J$223,'Visi kodi'!$L$2)+SUMIFS('intervences kodi'!$M$5:$M$223,'intervences kodi'!$P$5:$P$223,'Visi kodi'!A17,'intervences kodi'!$J$5:$J$223,'Visi kodi'!$L$2)+SUMIFS('intervences kodi'!$M$5:$M$223,'intervences kodi'!$R$5:$R$223,'Visi kodi'!A17,'intervences kodi'!$J$5:$J$223,'Visi kodi'!$L$2)+SUMIFS('intervences kodi'!$M$5:$M$223,'intervences kodi'!$T$5:$T$223,'Visi kodi'!A17,'intervences kodi'!$J$5:$J$223,'Visi kodi'!$L$2)+SUMIFS('intervences kodi'!$M$5:$M$223,'intervences kodi'!$V$5:$V$223,'Visi kodi'!A17,'intervences kodi'!$J$5:$J$223,'Visi kodi'!$L$2)</f>
        <v>0</v>
      </c>
      <c r="M17" s="84"/>
      <c r="N17" s="84"/>
      <c r="O17" s="84"/>
    </row>
    <row r="18" spans="1:15" ht="11.15" customHeight="1">
      <c r="A18" s="191">
        <v>15</v>
      </c>
      <c r="B18" s="194" t="s">
        <v>1521</v>
      </c>
      <c r="C18" s="195">
        <v>0.4</v>
      </c>
      <c r="D18" s="56">
        <v>0</v>
      </c>
      <c r="F18" s="106">
        <f>SUMIFS('intervences kodi'!$M$5:$M$223,'intervences kodi'!$L$5:$L$223,'Visi kodi'!A18,'intervences kodi'!$J$5:$J$223,'Visi kodi'!$F$2)+SUMIFS('intervences kodi'!$O$5:$O$223,'intervences kodi'!$N$5:$N$223,'Visi kodi'!A18,'intervences kodi'!$J$5:$J$223,'Visi kodi'!$F$2)+SUMIFS('intervences kodi'!$Q$5:$Q$223,'intervences kodi'!$P$5:$P$223,'Visi kodi'!A18,'intervences kodi'!$J$5:$J$223,'Visi kodi'!$F$2)+SUMIFS('intervences kodi'!$S$5:$S$223,'intervences kodi'!$R$5:$R$223,'Visi kodi'!A18,'intervences kodi'!$J$5:$J$223,'Visi kodi'!$F$2)+SUMIFS('intervences kodi'!$U$5:$U$223,'intervences kodi'!$T$5:$T$223,'Visi kodi'!A18,'intervences kodi'!$J$5:$J$223,'Visi kodi'!$F$2)+SUMIFS('intervences kodi'!$W$5:$W$223,'intervences kodi'!$V$5:$V$223,'Visi kodi'!A18,'intervences kodi'!$J$5:$J$223,'Visi kodi'!$F$2)</f>
        <v>0</v>
      </c>
      <c r="G18" s="106">
        <f>SUMIFS('intervences kodi'!$M$5:$M$223,'intervences kodi'!$L$5:$L$223,'Visi kodi'!A18,'intervences kodi'!$J$5:$J$223,'Visi kodi'!$G$2)+SUMIFS('intervences kodi'!$O$5:$O$223,'intervences kodi'!$N$5:$N$223,'Visi kodi'!A18,'intervences kodi'!$J$5:$J$223,'Visi kodi'!$G$2)+SUMIFS('intervences kodi'!$Q$5:$Q$223,'intervences kodi'!$P$5:$P$223,'Visi kodi'!A18,'intervences kodi'!$J$5:$J$223,'Visi kodi'!$G$2)+SUMIFS('intervences kodi'!$S$5:$S$223,'intervences kodi'!$R$5:$R$223,'Visi kodi'!A18,'intervences kodi'!$J$5:$J$223,'Visi kodi'!$G$2)+SUMIFS('intervences kodi'!$U$5:$U$223,'intervences kodi'!$T$5:$T$223,'Visi kodi'!A18,'intervences kodi'!$J$5:$J$223,'Visi kodi'!$G$2)+SUMIFS('intervences kodi'!$W$5:$W$223,'intervences kodi'!$V$5:$V$223,'Visi kodi'!A18,'intervences kodi'!$J$5:$J$223,'Visi kodi'!$G$2)</f>
        <v>0</v>
      </c>
      <c r="H18" s="106">
        <f t="shared" si="0"/>
        <v>0</v>
      </c>
      <c r="I18" s="106">
        <f t="shared" si="1"/>
        <v>0</v>
      </c>
      <c r="J18" s="106">
        <f t="shared" si="2"/>
        <v>0</v>
      </c>
      <c r="K18" s="192">
        <f t="shared" si="3"/>
        <v>0</v>
      </c>
      <c r="L18" s="106">
        <f>SUMIFS('intervences kodi'!$M$5:$M$223,'intervences kodi'!$L$5:$L$223,'Visi kodi'!A18,'intervences kodi'!$J$5:$J$223,'Visi kodi'!$L$2)+SUMIFS('intervences kodi'!$M$5:$M$223,'intervences kodi'!$N$5:$N$223,'Visi kodi'!A18,'intervences kodi'!$J$5:$J$223,'Visi kodi'!$L$2)+SUMIFS('intervences kodi'!$M$5:$M$223,'intervences kodi'!$P$5:$P$223,'Visi kodi'!A18,'intervences kodi'!$J$5:$J$223,'Visi kodi'!$L$2)+SUMIFS('intervences kodi'!$M$5:$M$223,'intervences kodi'!$R$5:$R$223,'Visi kodi'!A18,'intervences kodi'!$J$5:$J$223,'Visi kodi'!$L$2)+SUMIFS('intervences kodi'!$M$5:$M$223,'intervences kodi'!$T$5:$T$223,'Visi kodi'!A18,'intervences kodi'!$J$5:$J$223,'Visi kodi'!$L$2)+SUMIFS('intervences kodi'!$M$5:$M$223,'intervences kodi'!$V$5:$V$223,'Visi kodi'!A18,'intervences kodi'!$J$5:$J$223,'Visi kodi'!$L$2)</f>
        <v>0</v>
      </c>
      <c r="M18" s="84"/>
      <c r="N18" s="84"/>
      <c r="O18" s="84"/>
    </row>
    <row r="19" spans="1:15" ht="11.15" customHeight="1">
      <c r="A19" s="191">
        <v>16</v>
      </c>
      <c r="B19" s="194" t="s">
        <v>1522</v>
      </c>
      <c r="C19" s="193">
        <v>0</v>
      </c>
      <c r="D19" s="193">
        <v>0</v>
      </c>
      <c r="F19" s="106">
        <f>SUMIFS('intervences kodi'!$M$5:$M$223,'intervences kodi'!$L$5:$L$223,'Visi kodi'!A19,'intervences kodi'!$J$5:$J$223,'Visi kodi'!$F$2)+SUMIFS('intervences kodi'!$O$5:$O$223,'intervences kodi'!$N$5:$N$223,'Visi kodi'!A19,'intervences kodi'!$J$5:$J$223,'Visi kodi'!$F$2)+SUMIFS('intervences kodi'!$Q$5:$Q$223,'intervences kodi'!$P$5:$P$223,'Visi kodi'!A19,'intervences kodi'!$J$5:$J$223,'Visi kodi'!$F$2)+SUMIFS('intervences kodi'!$S$5:$S$223,'intervences kodi'!$R$5:$R$223,'Visi kodi'!A19,'intervences kodi'!$J$5:$J$223,'Visi kodi'!$F$2)+SUMIFS('intervences kodi'!$U$5:$U$223,'intervences kodi'!$T$5:$T$223,'Visi kodi'!A19,'intervences kodi'!$J$5:$J$223,'Visi kodi'!$F$2)+SUMIFS('intervences kodi'!$W$5:$W$223,'intervences kodi'!$V$5:$V$223,'Visi kodi'!A19,'intervences kodi'!$J$5:$J$223,'Visi kodi'!$F$2)</f>
        <v>156664400</v>
      </c>
      <c r="G19" s="106">
        <f>SUMIFS('intervences kodi'!$M$5:$M$223,'intervences kodi'!$L$5:$L$223,'Visi kodi'!A19,'intervences kodi'!$J$5:$J$223,'Visi kodi'!$G$2)+SUMIFS('intervences kodi'!$O$5:$O$223,'intervences kodi'!$N$5:$N$223,'Visi kodi'!A19,'intervences kodi'!$J$5:$J$223,'Visi kodi'!$G$2)+SUMIFS('intervences kodi'!$Q$5:$Q$223,'intervences kodi'!$P$5:$P$223,'Visi kodi'!A19,'intervences kodi'!$J$5:$J$223,'Visi kodi'!$G$2)+SUMIFS('intervences kodi'!$S$5:$S$223,'intervences kodi'!$R$5:$R$223,'Visi kodi'!A19,'intervences kodi'!$J$5:$J$223,'Visi kodi'!$G$2)+SUMIFS('intervences kodi'!$U$5:$U$223,'intervences kodi'!$T$5:$T$223,'Visi kodi'!A19,'intervences kodi'!$J$5:$J$223,'Visi kodi'!$G$2)+SUMIFS('intervences kodi'!$W$5:$W$223,'intervences kodi'!$V$5:$V$223,'Visi kodi'!A19,'intervences kodi'!$J$5:$J$223,'Visi kodi'!$G$2)</f>
        <v>0</v>
      </c>
      <c r="H19" s="106">
        <f t="shared" si="0"/>
        <v>0</v>
      </c>
      <c r="I19" s="106">
        <f t="shared" si="1"/>
        <v>0</v>
      </c>
      <c r="J19" s="106">
        <f t="shared" si="2"/>
        <v>0</v>
      </c>
      <c r="K19" s="192">
        <f t="shared" si="3"/>
        <v>0</v>
      </c>
      <c r="L19" s="106">
        <f>SUMIFS('intervences kodi'!$M$5:$M$223,'intervences kodi'!$L$5:$L$223,'Visi kodi'!A19,'intervences kodi'!$J$5:$J$223,'Visi kodi'!$L$2)+SUMIFS('intervences kodi'!$M$5:$M$223,'intervences kodi'!$N$5:$N$223,'Visi kodi'!A19,'intervences kodi'!$J$5:$J$223,'Visi kodi'!$L$2)+SUMIFS('intervences kodi'!$M$5:$M$223,'intervences kodi'!$P$5:$P$223,'Visi kodi'!A19,'intervences kodi'!$J$5:$J$223,'Visi kodi'!$L$2)+SUMIFS('intervences kodi'!$M$5:$M$223,'intervences kodi'!$R$5:$R$223,'Visi kodi'!A19,'intervences kodi'!$J$5:$J$223,'Visi kodi'!$L$2)+SUMIFS('intervences kodi'!$M$5:$M$223,'intervences kodi'!$T$5:$T$223,'Visi kodi'!A19,'intervences kodi'!$J$5:$J$223,'Visi kodi'!$L$2)+SUMIFS('intervences kodi'!$M$5:$M$223,'intervences kodi'!$V$5:$V$223,'Visi kodi'!A19,'intervences kodi'!$J$5:$J$223,'Visi kodi'!$L$2)</f>
        <v>0</v>
      </c>
      <c r="M19" s="84"/>
      <c r="N19" s="84"/>
      <c r="O19" s="84"/>
    </row>
    <row r="20" spans="1:15" ht="11.15" customHeight="1">
      <c r="A20" s="191">
        <v>17</v>
      </c>
      <c r="B20" s="194" t="s">
        <v>1523</v>
      </c>
      <c r="C20" s="195">
        <v>0.4</v>
      </c>
      <c r="D20" s="56">
        <v>0</v>
      </c>
      <c r="F20" s="106">
        <f>SUMIFS('intervences kodi'!$M$5:$M$223,'intervences kodi'!$L$5:$L$223,'Visi kodi'!A20,'intervences kodi'!$J$5:$J$223,'Visi kodi'!$F$2)+SUMIFS('intervences kodi'!$O$5:$O$223,'intervences kodi'!$N$5:$N$223,'Visi kodi'!A20,'intervences kodi'!$J$5:$J$223,'Visi kodi'!$F$2)+SUMIFS('intervences kodi'!$Q$5:$Q$223,'intervences kodi'!$P$5:$P$223,'Visi kodi'!A20,'intervences kodi'!$J$5:$J$223,'Visi kodi'!$F$2)+SUMIFS('intervences kodi'!$S$5:$S$223,'intervences kodi'!$R$5:$R$223,'Visi kodi'!A20,'intervences kodi'!$J$5:$J$223,'Visi kodi'!$F$2)+SUMIFS('intervences kodi'!$U$5:$U$223,'intervences kodi'!$T$5:$T$223,'Visi kodi'!A20,'intervences kodi'!$J$5:$J$223,'Visi kodi'!$F$2)+SUMIFS('intervences kodi'!$W$5:$W$223,'intervences kodi'!$V$5:$V$223,'Visi kodi'!A20,'intervences kodi'!$J$5:$J$223,'Visi kodi'!$F$2)</f>
        <v>0</v>
      </c>
      <c r="G20" s="106">
        <f>SUMIFS('intervences kodi'!$M$5:$M$223,'intervences kodi'!$L$5:$L$223,'Visi kodi'!A20,'intervences kodi'!$J$5:$J$223,'Visi kodi'!$G$2)+SUMIFS('intervences kodi'!$O$5:$O$223,'intervences kodi'!$N$5:$N$223,'Visi kodi'!A20,'intervences kodi'!$J$5:$J$223,'Visi kodi'!$G$2)+SUMIFS('intervences kodi'!$Q$5:$Q$223,'intervences kodi'!$P$5:$P$223,'Visi kodi'!A20,'intervences kodi'!$J$5:$J$223,'Visi kodi'!$G$2)+SUMIFS('intervences kodi'!$S$5:$S$223,'intervences kodi'!$R$5:$R$223,'Visi kodi'!A20,'intervences kodi'!$J$5:$J$223,'Visi kodi'!$G$2)+SUMIFS('intervences kodi'!$U$5:$U$223,'intervences kodi'!$T$5:$T$223,'Visi kodi'!A20,'intervences kodi'!$J$5:$J$223,'Visi kodi'!$G$2)+SUMIFS('intervences kodi'!$W$5:$W$223,'intervences kodi'!$V$5:$V$223,'Visi kodi'!A20,'intervences kodi'!$J$5:$J$223,'Visi kodi'!$G$2)</f>
        <v>0</v>
      </c>
      <c r="H20" s="106">
        <f t="shared" si="0"/>
        <v>0</v>
      </c>
      <c r="I20" s="106">
        <f t="shared" si="1"/>
        <v>0</v>
      </c>
      <c r="J20" s="106">
        <f t="shared" si="2"/>
        <v>0</v>
      </c>
      <c r="K20" s="192">
        <f t="shared" si="3"/>
        <v>0</v>
      </c>
      <c r="L20" s="106">
        <f>SUMIFS('intervences kodi'!$M$5:$M$223,'intervences kodi'!$L$5:$L$223,'Visi kodi'!A20,'intervences kodi'!$J$5:$J$223,'Visi kodi'!$L$2)+SUMIFS('intervences kodi'!$M$5:$M$223,'intervences kodi'!$N$5:$N$223,'Visi kodi'!A20,'intervences kodi'!$J$5:$J$223,'Visi kodi'!$L$2)+SUMIFS('intervences kodi'!$M$5:$M$223,'intervences kodi'!$P$5:$P$223,'Visi kodi'!A20,'intervences kodi'!$J$5:$J$223,'Visi kodi'!$L$2)+SUMIFS('intervences kodi'!$M$5:$M$223,'intervences kodi'!$R$5:$R$223,'Visi kodi'!A20,'intervences kodi'!$J$5:$J$223,'Visi kodi'!$L$2)+SUMIFS('intervences kodi'!$M$5:$M$223,'intervences kodi'!$T$5:$T$223,'Visi kodi'!A20,'intervences kodi'!$J$5:$J$223,'Visi kodi'!$L$2)+SUMIFS('intervences kodi'!$M$5:$M$223,'intervences kodi'!$V$5:$V$223,'Visi kodi'!A20,'intervences kodi'!$J$5:$J$223,'Visi kodi'!$L$2)</f>
        <v>0</v>
      </c>
      <c r="M20" s="84"/>
      <c r="N20" s="84"/>
      <c r="O20" s="84"/>
    </row>
    <row r="21" spans="1:15" ht="11.15" customHeight="1">
      <c r="A21" s="191">
        <v>18</v>
      </c>
      <c r="B21" s="194" t="s">
        <v>1524</v>
      </c>
      <c r="C21" s="193">
        <v>0</v>
      </c>
      <c r="D21" s="193">
        <v>0</v>
      </c>
      <c r="F21" s="106">
        <f>SUMIFS('intervences kodi'!$M$5:$M$223,'intervences kodi'!$L$5:$L$223,'Visi kodi'!A21,'intervences kodi'!$J$5:$J$223,'Visi kodi'!$F$2)+SUMIFS('intervences kodi'!$O$5:$O$223,'intervences kodi'!$N$5:$N$223,'Visi kodi'!A21,'intervences kodi'!$J$5:$J$223,'Visi kodi'!$F$2)+SUMIFS('intervences kodi'!$Q$5:$Q$223,'intervences kodi'!$P$5:$P$223,'Visi kodi'!A21,'intervences kodi'!$J$5:$J$223,'Visi kodi'!$F$2)+SUMIFS('intervences kodi'!$S$5:$S$223,'intervences kodi'!$R$5:$R$223,'Visi kodi'!A21,'intervences kodi'!$J$5:$J$223,'Visi kodi'!$F$2)+SUMIFS('intervences kodi'!$U$5:$U$223,'intervences kodi'!$T$5:$T$223,'Visi kodi'!A21,'intervences kodi'!$J$5:$J$223,'Visi kodi'!$F$2)+SUMIFS('intervences kodi'!$W$5:$W$223,'intervences kodi'!$V$5:$V$223,'Visi kodi'!A21,'intervences kodi'!$J$5:$J$223,'Visi kodi'!$F$2)</f>
        <v>0</v>
      </c>
      <c r="G21" s="106">
        <f>SUMIFS('intervences kodi'!$M$5:$M$223,'intervences kodi'!$L$5:$L$223,'Visi kodi'!A21,'intervences kodi'!$J$5:$J$223,'Visi kodi'!$G$2)+SUMIFS('intervences kodi'!$O$5:$O$223,'intervences kodi'!$N$5:$N$223,'Visi kodi'!A21,'intervences kodi'!$J$5:$J$223,'Visi kodi'!$G$2)+SUMIFS('intervences kodi'!$Q$5:$Q$223,'intervences kodi'!$P$5:$P$223,'Visi kodi'!A21,'intervences kodi'!$J$5:$J$223,'Visi kodi'!$G$2)+SUMIFS('intervences kodi'!$S$5:$S$223,'intervences kodi'!$R$5:$R$223,'Visi kodi'!A21,'intervences kodi'!$J$5:$J$223,'Visi kodi'!$G$2)+SUMIFS('intervences kodi'!$U$5:$U$223,'intervences kodi'!$T$5:$T$223,'Visi kodi'!A21,'intervences kodi'!$J$5:$J$223,'Visi kodi'!$G$2)+SUMIFS('intervences kodi'!$W$5:$W$223,'intervences kodi'!$V$5:$V$223,'Visi kodi'!A21,'intervences kodi'!$J$5:$J$223,'Visi kodi'!$G$2)</f>
        <v>0</v>
      </c>
      <c r="H21" s="106">
        <f t="shared" si="0"/>
        <v>0</v>
      </c>
      <c r="I21" s="106">
        <f t="shared" si="1"/>
        <v>0</v>
      </c>
      <c r="J21" s="106">
        <f t="shared" si="2"/>
        <v>0</v>
      </c>
      <c r="K21" s="192">
        <f t="shared" si="3"/>
        <v>0</v>
      </c>
      <c r="L21" s="106">
        <f>SUMIFS('intervences kodi'!$M$5:$M$223,'intervences kodi'!$L$5:$L$223,'Visi kodi'!A21,'intervences kodi'!$J$5:$J$223,'Visi kodi'!$L$2)+SUMIFS('intervences kodi'!$M$5:$M$223,'intervences kodi'!$N$5:$N$223,'Visi kodi'!A21,'intervences kodi'!$J$5:$J$223,'Visi kodi'!$L$2)+SUMIFS('intervences kodi'!$M$5:$M$223,'intervences kodi'!$P$5:$P$223,'Visi kodi'!A21,'intervences kodi'!$J$5:$J$223,'Visi kodi'!$L$2)+SUMIFS('intervences kodi'!$M$5:$M$223,'intervences kodi'!$R$5:$R$223,'Visi kodi'!A21,'intervences kodi'!$J$5:$J$223,'Visi kodi'!$L$2)+SUMIFS('intervences kodi'!$M$5:$M$223,'intervences kodi'!$T$5:$T$223,'Visi kodi'!A21,'intervences kodi'!$J$5:$J$223,'Visi kodi'!$L$2)+SUMIFS('intervences kodi'!$M$5:$M$223,'intervences kodi'!$V$5:$V$223,'Visi kodi'!A21,'intervences kodi'!$J$5:$J$223,'Visi kodi'!$L$2)</f>
        <v>0</v>
      </c>
      <c r="M21" s="84"/>
      <c r="N21" s="84"/>
      <c r="O21" s="84"/>
    </row>
    <row r="22" spans="1:15" ht="11.15" customHeight="1">
      <c r="A22" s="191">
        <v>19</v>
      </c>
      <c r="B22" s="194" t="s">
        <v>1525</v>
      </c>
      <c r="C22" s="193">
        <v>0</v>
      </c>
      <c r="D22" s="193">
        <v>0</v>
      </c>
      <c r="F22" s="106">
        <f>SUMIFS('intervences kodi'!$M$5:$M$223,'intervences kodi'!$L$5:$L$223,'Visi kodi'!A22,'intervences kodi'!$J$5:$J$223,'Visi kodi'!$F$2)+SUMIFS('intervences kodi'!$O$5:$O$223,'intervences kodi'!$N$5:$N$223,'Visi kodi'!A22,'intervences kodi'!$J$5:$J$223,'Visi kodi'!$F$2)+SUMIFS('intervences kodi'!$Q$5:$Q$223,'intervences kodi'!$P$5:$P$223,'Visi kodi'!A22,'intervences kodi'!$J$5:$J$223,'Visi kodi'!$F$2)+SUMIFS('intervences kodi'!$S$5:$S$223,'intervences kodi'!$R$5:$R$223,'Visi kodi'!A22,'intervences kodi'!$J$5:$J$223,'Visi kodi'!$F$2)+SUMIFS('intervences kodi'!$U$5:$U$223,'intervences kodi'!$T$5:$T$223,'Visi kodi'!A22,'intervences kodi'!$J$5:$J$223,'Visi kodi'!$F$2)+SUMIFS('intervences kodi'!$W$5:$W$223,'intervences kodi'!$V$5:$V$223,'Visi kodi'!A22,'intervences kodi'!$J$5:$J$223,'Visi kodi'!$F$2)</f>
        <v>0</v>
      </c>
      <c r="G22" s="106">
        <f>SUMIFS('intervences kodi'!$M$5:$M$223,'intervences kodi'!$L$5:$L$223,'Visi kodi'!A22,'intervences kodi'!$J$5:$J$223,'Visi kodi'!$G$2)+SUMIFS('intervences kodi'!$O$5:$O$223,'intervences kodi'!$N$5:$N$223,'Visi kodi'!A22,'intervences kodi'!$J$5:$J$223,'Visi kodi'!$G$2)+SUMIFS('intervences kodi'!$Q$5:$Q$223,'intervences kodi'!$P$5:$P$223,'Visi kodi'!A22,'intervences kodi'!$J$5:$J$223,'Visi kodi'!$G$2)+SUMIFS('intervences kodi'!$S$5:$S$223,'intervences kodi'!$R$5:$R$223,'Visi kodi'!A22,'intervences kodi'!$J$5:$J$223,'Visi kodi'!$G$2)+SUMIFS('intervences kodi'!$U$5:$U$223,'intervences kodi'!$T$5:$T$223,'Visi kodi'!A22,'intervences kodi'!$J$5:$J$223,'Visi kodi'!$G$2)+SUMIFS('intervences kodi'!$W$5:$W$223,'intervences kodi'!$V$5:$V$223,'Visi kodi'!A22,'intervences kodi'!$J$5:$J$223,'Visi kodi'!$G$2)</f>
        <v>0</v>
      </c>
      <c r="H22" s="106">
        <f t="shared" si="0"/>
        <v>0</v>
      </c>
      <c r="I22" s="106">
        <f t="shared" si="1"/>
        <v>0</v>
      </c>
      <c r="J22" s="106">
        <f t="shared" si="2"/>
        <v>0</v>
      </c>
      <c r="K22" s="192">
        <f t="shared" si="3"/>
        <v>0</v>
      </c>
      <c r="L22" s="106">
        <f>SUMIFS('intervences kodi'!$M$5:$M$223,'intervences kodi'!$L$5:$L$223,'Visi kodi'!A22,'intervences kodi'!$J$5:$J$223,'Visi kodi'!$L$2)+SUMIFS('intervences kodi'!$M$5:$M$223,'intervences kodi'!$N$5:$N$223,'Visi kodi'!A22,'intervences kodi'!$J$5:$J$223,'Visi kodi'!$L$2)+SUMIFS('intervences kodi'!$M$5:$M$223,'intervences kodi'!$P$5:$P$223,'Visi kodi'!A22,'intervences kodi'!$J$5:$J$223,'Visi kodi'!$L$2)+SUMIFS('intervences kodi'!$M$5:$M$223,'intervences kodi'!$R$5:$R$223,'Visi kodi'!A22,'intervences kodi'!$J$5:$J$223,'Visi kodi'!$L$2)+SUMIFS('intervences kodi'!$M$5:$M$223,'intervences kodi'!$T$5:$T$223,'Visi kodi'!A22,'intervences kodi'!$J$5:$J$223,'Visi kodi'!$L$2)+SUMIFS('intervences kodi'!$M$5:$M$223,'intervences kodi'!$V$5:$V$223,'Visi kodi'!A22,'intervences kodi'!$J$5:$J$223,'Visi kodi'!$L$2)</f>
        <v>0</v>
      </c>
      <c r="M22" s="84"/>
      <c r="N22" s="84"/>
      <c r="O22" s="84"/>
    </row>
    <row r="23" spans="1:15" ht="11.15" customHeight="1">
      <c r="A23" s="191">
        <v>20</v>
      </c>
      <c r="B23" s="194" t="s">
        <v>1526</v>
      </c>
      <c r="C23" s="193">
        <v>0</v>
      </c>
      <c r="D23" s="193">
        <v>0</v>
      </c>
      <c r="F23" s="106">
        <f>SUMIFS('intervences kodi'!$M$5:$M$223,'intervences kodi'!$L$5:$L$223,'Visi kodi'!A23,'intervences kodi'!$J$5:$J$223,'Visi kodi'!$F$2)+SUMIFS('intervences kodi'!$O$5:$O$223,'intervences kodi'!$N$5:$N$223,'Visi kodi'!A23,'intervences kodi'!$J$5:$J$223,'Visi kodi'!$F$2)+SUMIFS('intervences kodi'!$Q$5:$Q$223,'intervences kodi'!$P$5:$P$223,'Visi kodi'!A23,'intervences kodi'!$J$5:$J$223,'Visi kodi'!$F$2)+SUMIFS('intervences kodi'!$S$5:$S$223,'intervences kodi'!$R$5:$R$223,'Visi kodi'!A23,'intervences kodi'!$J$5:$J$223,'Visi kodi'!$F$2)+SUMIFS('intervences kodi'!$U$5:$U$223,'intervences kodi'!$T$5:$T$223,'Visi kodi'!A23,'intervences kodi'!$J$5:$J$223,'Visi kodi'!$F$2)+SUMIFS('intervences kodi'!$W$5:$W$223,'intervences kodi'!$V$5:$V$223,'Visi kodi'!A23,'intervences kodi'!$J$5:$J$223,'Visi kodi'!$F$2)</f>
        <v>139238533</v>
      </c>
      <c r="G23" s="106">
        <f>SUMIFS('intervences kodi'!$M$5:$M$223,'intervences kodi'!$L$5:$L$223,'Visi kodi'!A23,'intervences kodi'!$J$5:$J$223,'Visi kodi'!$G$2)+SUMIFS('intervences kodi'!$O$5:$O$223,'intervences kodi'!$N$5:$N$223,'Visi kodi'!A23,'intervences kodi'!$J$5:$J$223,'Visi kodi'!$G$2)+SUMIFS('intervences kodi'!$Q$5:$Q$223,'intervences kodi'!$P$5:$P$223,'Visi kodi'!A23,'intervences kodi'!$J$5:$J$223,'Visi kodi'!$G$2)+SUMIFS('intervences kodi'!$S$5:$S$223,'intervences kodi'!$R$5:$R$223,'Visi kodi'!A23,'intervences kodi'!$J$5:$J$223,'Visi kodi'!$G$2)+SUMIFS('intervences kodi'!$U$5:$U$223,'intervences kodi'!$T$5:$T$223,'Visi kodi'!A23,'intervences kodi'!$J$5:$J$223,'Visi kodi'!$G$2)+SUMIFS('intervences kodi'!$W$5:$W$223,'intervences kodi'!$V$5:$V$223,'Visi kodi'!A23,'intervences kodi'!$J$5:$J$223,'Visi kodi'!$G$2)</f>
        <v>0</v>
      </c>
      <c r="H23" s="106">
        <f t="shared" si="0"/>
        <v>0</v>
      </c>
      <c r="I23" s="106">
        <f t="shared" si="1"/>
        <v>0</v>
      </c>
      <c r="J23" s="106">
        <f t="shared" si="2"/>
        <v>0</v>
      </c>
      <c r="K23" s="192">
        <f t="shared" si="3"/>
        <v>0</v>
      </c>
      <c r="L23" s="106">
        <f>SUMIFS('intervences kodi'!$M$5:$M$223,'intervences kodi'!$L$5:$L$223,'Visi kodi'!A23,'intervences kodi'!$J$5:$J$223,'Visi kodi'!$L$2)+SUMIFS('intervences kodi'!$M$5:$M$223,'intervences kodi'!$N$5:$N$223,'Visi kodi'!A23,'intervences kodi'!$J$5:$J$223,'Visi kodi'!$L$2)+SUMIFS('intervences kodi'!$M$5:$M$223,'intervences kodi'!$P$5:$P$223,'Visi kodi'!A23,'intervences kodi'!$J$5:$J$223,'Visi kodi'!$L$2)+SUMIFS('intervences kodi'!$M$5:$M$223,'intervences kodi'!$R$5:$R$223,'Visi kodi'!A23,'intervences kodi'!$J$5:$J$223,'Visi kodi'!$L$2)+SUMIFS('intervences kodi'!$M$5:$M$223,'intervences kodi'!$T$5:$T$223,'Visi kodi'!A23,'intervences kodi'!$J$5:$J$223,'Visi kodi'!$L$2)+SUMIFS('intervences kodi'!$M$5:$M$223,'intervences kodi'!$V$5:$V$223,'Visi kodi'!A23,'intervences kodi'!$J$5:$J$223,'Visi kodi'!$L$2)</f>
        <v>54382148</v>
      </c>
      <c r="M23" s="84">
        <f>L23*C23</f>
        <v>0</v>
      </c>
      <c r="N23" s="84"/>
      <c r="O23" s="84"/>
    </row>
    <row r="24" spans="1:15" ht="11.15" customHeight="1">
      <c r="A24" s="191">
        <v>21</v>
      </c>
      <c r="B24" s="194" t="s">
        <v>1527</v>
      </c>
      <c r="C24" s="193">
        <v>0</v>
      </c>
      <c r="D24" s="193">
        <v>0</v>
      </c>
      <c r="F24" s="106">
        <f>SUMIFS('intervences kodi'!$M$5:$M$223,'intervences kodi'!$L$5:$L$223,'Visi kodi'!A24,'intervences kodi'!$J$5:$J$223,'Visi kodi'!$F$2)+SUMIFS('intervences kodi'!$O$5:$O$223,'intervences kodi'!$N$5:$N$223,'Visi kodi'!A24,'intervences kodi'!$J$5:$J$223,'Visi kodi'!$F$2)+SUMIFS('intervences kodi'!$Q$5:$Q$223,'intervences kodi'!$P$5:$P$223,'Visi kodi'!A24,'intervences kodi'!$J$5:$J$223,'Visi kodi'!$F$2)+SUMIFS('intervences kodi'!$S$5:$S$223,'intervences kodi'!$R$5:$R$223,'Visi kodi'!A24,'intervences kodi'!$J$5:$J$223,'Visi kodi'!$F$2)+SUMIFS('intervences kodi'!$U$5:$U$223,'intervences kodi'!$T$5:$T$223,'Visi kodi'!A24,'intervences kodi'!$J$5:$J$223,'Visi kodi'!$F$2)+SUMIFS('intervences kodi'!$W$5:$W$223,'intervences kodi'!$V$5:$V$223,'Visi kodi'!A24,'intervences kodi'!$J$5:$J$223,'Visi kodi'!$F$2)</f>
        <v>179465696</v>
      </c>
      <c r="G24" s="106">
        <f>SUMIFS('intervences kodi'!$M$5:$M$223,'intervences kodi'!$L$5:$L$223,'Visi kodi'!A24,'intervences kodi'!$J$5:$J$223,'Visi kodi'!$G$2)+SUMIFS('intervences kodi'!$O$5:$O$223,'intervences kodi'!$N$5:$N$223,'Visi kodi'!A24,'intervences kodi'!$J$5:$J$223,'Visi kodi'!$G$2)+SUMIFS('intervences kodi'!$Q$5:$Q$223,'intervences kodi'!$P$5:$P$223,'Visi kodi'!A24,'intervences kodi'!$J$5:$J$223,'Visi kodi'!$G$2)+SUMIFS('intervences kodi'!$S$5:$S$223,'intervences kodi'!$R$5:$R$223,'Visi kodi'!A24,'intervences kodi'!$J$5:$J$223,'Visi kodi'!$G$2)+SUMIFS('intervences kodi'!$U$5:$U$223,'intervences kodi'!$T$5:$T$223,'Visi kodi'!A24,'intervences kodi'!$J$5:$J$223,'Visi kodi'!$G$2)+SUMIFS('intervences kodi'!$W$5:$W$223,'intervences kodi'!$V$5:$V$223,'Visi kodi'!A24,'intervences kodi'!$J$5:$J$223,'Visi kodi'!$G$2)</f>
        <v>0</v>
      </c>
      <c r="H24" s="106">
        <f t="shared" si="0"/>
        <v>0</v>
      </c>
      <c r="I24" s="106">
        <f t="shared" si="1"/>
        <v>0</v>
      </c>
      <c r="J24" s="106">
        <f t="shared" si="2"/>
        <v>0</v>
      </c>
      <c r="K24" s="192">
        <f t="shared" si="3"/>
        <v>0</v>
      </c>
      <c r="L24" s="106">
        <f>SUMIFS('intervences kodi'!$M$5:$M$223,'intervences kodi'!$L$5:$L$223,'Visi kodi'!A24,'intervences kodi'!$J$5:$J$223,'Visi kodi'!$L$2)+SUMIFS('intervences kodi'!$M$5:$M$223,'intervences kodi'!$N$5:$N$223,'Visi kodi'!A24,'intervences kodi'!$J$5:$J$223,'Visi kodi'!$L$2)+SUMIFS('intervences kodi'!$M$5:$M$223,'intervences kodi'!$P$5:$P$223,'Visi kodi'!A24,'intervences kodi'!$J$5:$J$223,'Visi kodi'!$L$2)+SUMIFS('intervences kodi'!$M$5:$M$223,'intervences kodi'!$R$5:$R$223,'Visi kodi'!A24,'intervences kodi'!$J$5:$J$223,'Visi kodi'!$L$2)+SUMIFS('intervences kodi'!$M$5:$M$223,'intervences kodi'!$T$5:$T$223,'Visi kodi'!A24,'intervences kodi'!$J$5:$J$223,'Visi kodi'!$L$2)+SUMIFS('intervences kodi'!$M$5:$M$223,'intervences kodi'!$V$5:$V$223,'Visi kodi'!A24,'intervences kodi'!$J$5:$J$223,'Visi kodi'!$L$2)</f>
        <v>0</v>
      </c>
      <c r="M24" s="84">
        <f t="shared" ref="M24:M87" si="4">L24*C24</f>
        <v>0</v>
      </c>
      <c r="N24" s="84"/>
      <c r="O24" s="84"/>
    </row>
    <row r="25" spans="1:15" ht="11.15" customHeight="1">
      <c r="A25" s="191">
        <v>22</v>
      </c>
      <c r="B25" s="194" t="s">
        <v>1528</v>
      </c>
      <c r="C25" s="193">
        <v>0</v>
      </c>
      <c r="D25" s="193">
        <v>0</v>
      </c>
      <c r="F25" s="106">
        <f>SUMIFS('intervences kodi'!$M$5:$M$223,'intervences kodi'!$L$5:$L$223,'Visi kodi'!A25,'intervences kodi'!$J$5:$J$223,'Visi kodi'!$F$2)+SUMIFS('intervences kodi'!$O$5:$O$223,'intervences kodi'!$N$5:$N$223,'Visi kodi'!A25,'intervences kodi'!$J$5:$J$223,'Visi kodi'!$F$2)+SUMIFS('intervences kodi'!$Q$5:$Q$223,'intervences kodi'!$P$5:$P$223,'Visi kodi'!A25,'intervences kodi'!$J$5:$J$223,'Visi kodi'!$F$2)+SUMIFS('intervences kodi'!$S$5:$S$223,'intervences kodi'!$R$5:$R$223,'Visi kodi'!A25,'intervences kodi'!$J$5:$J$223,'Visi kodi'!$F$2)+SUMIFS('intervences kodi'!$U$5:$U$223,'intervences kodi'!$T$5:$T$223,'Visi kodi'!A25,'intervences kodi'!$J$5:$J$223,'Visi kodi'!$F$2)+SUMIFS('intervences kodi'!$W$5:$W$223,'intervences kodi'!$V$5:$V$223,'Visi kodi'!A25,'intervences kodi'!$J$5:$J$223,'Visi kodi'!$F$2)</f>
        <v>0</v>
      </c>
      <c r="G25" s="106">
        <f>SUMIFS('intervences kodi'!$M$5:$M$223,'intervences kodi'!$L$5:$L$223,'Visi kodi'!A25,'intervences kodi'!$J$5:$J$223,'Visi kodi'!$G$2)+SUMIFS('intervences kodi'!$O$5:$O$223,'intervences kodi'!$N$5:$N$223,'Visi kodi'!A25,'intervences kodi'!$J$5:$J$223,'Visi kodi'!$G$2)+SUMIFS('intervences kodi'!$Q$5:$Q$223,'intervences kodi'!$P$5:$P$223,'Visi kodi'!A25,'intervences kodi'!$J$5:$J$223,'Visi kodi'!$G$2)+SUMIFS('intervences kodi'!$S$5:$S$223,'intervences kodi'!$R$5:$R$223,'Visi kodi'!A25,'intervences kodi'!$J$5:$J$223,'Visi kodi'!$G$2)+SUMIFS('intervences kodi'!$U$5:$U$223,'intervences kodi'!$T$5:$T$223,'Visi kodi'!A25,'intervences kodi'!$J$5:$J$223,'Visi kodi'!$G$2)+SUMIFS('intervences kodi'!$W$5:$W$223,'intervences kodi'!$V$5:$V$223,'Visi kodi'!A25,'intervences kodi'!$J$5:$J$223,'Visi kodi'!$G$2)</f>
        <v>0</v>
      </c>
      <c r="H25" s="106">
        <f t="shared" si="0"/>
        <v>0</v>
      </c>
      <c r="I25" s="106">
        <f t="shared" si="1"/>
        <v>0</v>
      </c>
      <c r="J25" s="106">
        <f t="shared" si="2"/>
        <v>0</v>
      </c>
      <c r="K25" s="192">
        <f t="shared" si="3"/>
        <v>0</v>
      </c>
      <c r="L25" s="106">
        <f>SUMIFS('intervences kodi'!$M$5:$M$223,'intervences kodi'!$L$5:$L$223,'Visi kodi'!A25,'intervences kodi'!$J$5:$J$223,'Visi kodi'!$L$2)+SUMIFS('intervences kodi'!$M$5:$M$223,'intervences kodi'!$N$5:$N$223,'Visi kodi'!A25,'intervences kodi'!$J$5:$J$223,'Visi kodi'!$L$2)+SUMIFS('intervences kodi'!$M$5:$M$223,'intervences kodi'!$P$5:$P$223,'Visi kodi'!A25,'intervences kodi'!$J$5:$J$223,'Visi kodi'!$L$2)+SUMIFS('intervences kodi'!$M$5:$M$223,'intervences kodi'!$R$5:$R$223,'Visi kodi'!A25,'intervences kodi'!$J$5:$J$223,'Visi kodi'!$L$2)+SUMIFS('intervences kodi'!$M$5:$M$223,'intervences kodi'!$T$5:$T$223,'Visi kodi'!A25,'intervences kodi'!$J$5:$J$223,'Visi kodi'!$L$2)+SUMIFS('intervences kodi'!$M$5:$M$223,'intervences kodi'!$V$5:$V$223,'Visi kodi'!A25,'intervences kodi'!$J$5:$J$223,'Visi kodi'!$L$2)</f>
        <v>0</v>
      </c>
      <c r="M25" s="84">
        <f t="shared" si="4"/>
        <v>0</v>
      </c>
      <c r="N25" s="84"/>
      <c r="O25" s="84"/>
    </row>
    <row r="26" spans="1:15" ht="11.15" customHeight="1">
      <c r="A26" s="191">
        <v>23</v>
      </c>
      <c r="B26" s="194" t="s">
        <v>1529</v>
      </c>
      <c r="C26" s="193">
        <v>0</v>
      </c>
      <c r="D26" s="193">
        <v>0</v>
      </c>
      <c r="F26" s="106">
        <f>SUMIFS('intervences kodi'!$M$5:$M$223,'intervences kodi'!$L$5:$L$223,'Visi kodi'!A26,'intervences kodi'!$J$5:$J$223,'Visi kodi'!$F$2)+SUMIFS('intervences kodi'!$O$5:$O$223,'intervences kodi'!$N$5:$N$223,'Visi kodi'!A26,'intervences kodi'!$J$5:$J$223,'Visi kodi'!$F$2)+SUMIFS('intervences kodi'!$Q$5:$Q$223,'intervences kodi'!$P$5:$P$223,'Visi kodi'!A26,'intervences kodi'!$J$5:$J$223,'Visi kodi'!$F$2)+SUMIFS('intervences kodi'!$S$5:$S$223,'intervences kodi'!$R$5:$R$223,'Visi kodi'!A26,'intervences kodi'!$J$5:$J$223,'Visi kodi'!$F$2)+SUMIFS('intervences kodi'!$U$5:$U$223,'intervences kodi'!$T$5:$T$223,'Visi kodi'!A26,'intervences kodi'!$J$5:$J$223,'Visi kodi'!$F$2)+SUMIFS('intervences kodi'!$W$5:$W$223,'intervences kodi'!$V$5:$V$223,'Visi kodi'!A26,'intervences kodi'!$J$5:$J$223,'Visi kodi'!$F$2)</f>
        <v>10485546</v>
      </c>
      <c r="G26" s="106">
        <f>SUMIFS('intervences kodi'!$M$5:$M$223,'intervences kodi'!$L$5:$L$223,'Visi kodi'!A26,'intervences kodi'!$J$5:$J$223,'Visi kodi'!$G$2)+SUMIFS('intervences kodi'!$O$5:$O$223,'intervences kodi'!$N$5:$N$223,'Visi kodi'!A26,'intervences kodi'!$J$5:$J$223,'Visi kodi'!$G$2)+SUMIFS('intervences kodi'!$Q$5:$Q$223,'intervences kodi'!$P$5:$P$223,'Visi kodi'!A26,'intervences kodi'!$J$5:$J$223,'Visi kodi'!$G$2)+SUMIFS('intervences kodi'!$S$5:$S$223,'intervences kodi'!$R$5:$R$223,'Visi kodi'!A26,'intervences kodi'!$J$5:$J$223,'Visi kodi'!$G$2)+SUMIFS('intervences kodi'!$U$5:$U$223,'intervences kodi'!$T$5:$T$223,'Visi kodi'!A26,'intervences kodi'!$J$5:$J$223,'Visi kodi'!$G$2)+SUMIFS('intervences kodi'!$W$5:$W$223,'intervences kodi'!$V$5:$V$223,'Visi kodi'!A26,'intervences kodi'!$J$5:$J$223,'Visi kodi'!$G$2)</f>
        <v>0</v>
      </c>
      <c r="H26" s="106">
        <f t="shared" si="0"/>
        <v>0</v>
      </c>
      <c r="I26" s="106">
        <f t="shared" si="1"/>
        <v>0</v>
      </c>
      <c r="J26" s="106">
        <f t="shared" si="2"/>
        <v>0</v>
      </c>
      <c r="K26" s="192">
        <f t="shared" si="3"/>
        <v>0</v>
      </c>
      <c r="L26" s="106">
        <f>SUMIFS('intervences kodi'!$M$5:$M$223,'intervences kodi'!$L$5:$L$223,'Visi kodi'!A26,'intervences kodi'!$J$5:$J$223,'Visi kodi'!$L$2)+SUMIFS('intervences kodi'!$M$5:$M$223,'intervences kodi'!$N$5:$N$223,'Visi kodi'!A26,'intervences kodi'!$J$5:$J$223,'Visi kodi'!$L$2)+SUMIFS('intervences kodi'!$M$5:$M$223,'intervences kodi'!$P$5:$P$223,'Visi kodi'!A26,'intervences kodi'!$J$5:$J$223,'Visi kodi'!$L$2)+SUMIFS('intervences kodi'!$M$5:$M$223,'intervences kodi'!$R$5:$R$223,'Visi kodi'!A26,'intervences kodi'!$J$5:$J$223,'Visi kodi'!$L$2)+SUMIFS('intervences kodi'!$M$5:$M$223,'intervences kodi'!$T$5:$T$223,'Visi kodi'!A26,'intervences kodi'!$J$5:$J$223,'Visi kodi'!$L$2)+SUMIFS('intervences kodi'!$M$5:$M$223,'intervences kodi'!$V$5:$V$223,'Visi kodi'!A26,'intervences kodi'!$J$5:$J$223,'Visi kodi'!$L$2)</f>
        <v>0</v>
      </c>
      <c r="M26" s="84">
        <f t="shared" si="4"/>
        <v>0</v>
      </c>
      <c r="N26" s="84"/>
      <c r="O26" s="84"/>
    </row>
    <row r="27" spans="1:15" ht="11.15" customHeight="1">
      <c r="A27" s="191">
        <v>24</v>
      </c>
      <c r="B27" s="194" t="s">
        <v>1530</v>
      </c>
      <c r="C27" s="193">
        <v>0</v>
      </c>
      <c r="D27" s="193">
        <v>0</v>
      </c>
      <c r="F27" s="106">
        <f>SUMIFS('intervences kodi'!$M$5:$M$223,'intervences kodi'!$L$5:$L$223,'Visi kodi'!A27,'intervences kodi'!$J$5:$J$223,'Visi kodi'!$F$2)+SUMIFS('intervences kodi'!$O$5:$O$223,'intervences kodi'!$N$5:$N$223,'Visi kodi'!A27,'intervences kodi'!$J$5:$J$223,'Visi kodi'!$F$2)+SUMIFS('intervences kodi'!$Q$5:$Q$223,'intervences kodi'!$P$5:$P$223,'Visi kodi'!A27,'intervences kodi'!$J$5:$J$223,'Visi kodi'!$F$2)+SUMIFS('intervences kodi'!$S$5:$S$223,'intervences kodi'!$R$5:$R$223,'Visi kodi'!A27,'intervences kodi'!$J$5:$J$223,'Visi kodi'!$F$2)+SUMIFS('intervences kodi'!$U$5:$U$223,'intervences kodi'!$T$5:$T$223,'Visi kodi'!A27,'intervences kodi'!$J$5:$J$223,'Visi kodi'!$F$2)+SUMIFS('intervences kodi'!$W$5:$W$223,'intervences kodi'!$V$5:$V$223,'Visi kodi'!A27,'intervences kodi'!$J$5:$J$223,'Visi kodi'!$F$2)</f>
        <v>4292933</v>
      </c>
      <c r="G27" s="106">
        <f>SUMIFS('intervences kodi'!$M$5:$M$223,'intervences kodi'!$L$5:$L$223,'Visi kodi'!A27,'intervences kodi'!$J$5:$J$223,'Visi kodi'!$G$2)+SUMIFS('intervences kodi'!$O$5:$O$223,'intervences kodi'!$N$5:$N$223,'Visi kodi'!A27,'intervences kodi'!$J$5:$J$223,'Visi kodi'!$G$2)+SUMIFS('intervences kodi'!$Q$5:$Q$223,'intervences kodi'!$P$5:$P$223,'Visi kodi'!A27,'intervences kodi'!$J$5:$J$223,'Visi kodi'!$G$2)+SUMIFS('intervences kodi'!$S$5:$S$223,'intervences kodi'!$R$5:$R$223,'Visi kodi'!A27,'intervences kodi'!$J$5:$J$223,'Visi kodi'!$G$2)+SUMIFS('intervences kodi'!$U$5:$U$223,'intervences kodi'!$T$5:$T$223,'Visi kodi'!A27,'intervences kodi'!$J$5:$J$223,'Visi kodi'!$G$2)+SUMIFS('intervences kodi'!$W$5:$W$223,'intervences kodi'!$V$5:$V$223,'Visi kodi'!A27,'intervences kodi'!$J$5:$J$223,'Visi kodi'!$G$2)</f>
        <v>0</v>
      </c>
      <c r="H27" s="106">
        <f t="shared" si="0"/>
        <v>0</v>
      </c>
      <c r="I27" s="106">
        <f t="shared" si="1"/>
        <v>0</v>
      </c>
      <c r="J27" s="106">
        <f t="shared" si="2"/>
        <v>0</v>
      </c>
      <c r="K27" s="192">
        <f t="shared" si="3"/>
        <v>0</v>
      </c>
      <c r="L27" s="106">
        <f>SUMIFS('intervences kodi'!$M$5:$M$223,'intervences kodi'!$L$5:$L$223,'Visi kodi'!A27,'intervences kodi'!$J$5:$J$223,'Visi kodi'!$L$2)+SUMIFS('intervences kodi'!$M$5:$M$223,'intervences kodi'!$N$5:$N$223,'Visi kodi'!A27,'intervences kodi'!$J$5:$J$223,'Visi kodi'!$L$2)+SUMIFS('intervences kodi'!$M$5:$M$223,'intervences kodi'!$P$5:$P$223,'Visi kodi'!A27,'intervences kodi'!$J$5:$J$223,'Visi kodi'!$L$2)+SUMIFS('intervences kodi'!$M$5:$M$223,'intervences kodi'!$R$5:$R$223,'Visi kodi'!A27,'intervences kodi'!$J$5:$J$223,'Visi kodi'!$L$2)+SUMIFS('intervences kodi'!$M$5:$M$223,'intervences kodi'!$T$5:$T$223,'Visi kodi'!A27,'intervences kodi'!$J$5:$J$223,'Visi kodi'!$L$2)+SUMIFS('intervences kodi'!$M$5:$M$223,'intervences kodi'!$V$5:$V$223,'Visi kodi'!A27,'intervences kodi'!$J$5:$J$223,'Visi kodi'!$L$2)</f>
        <v>0</v>
      </c>
      <c r="M27" s="84">
        <f t="shared" si="4"/>
        <v>0</v>
      </c>
      <c r="N27" s="84"/>
      <c r="O27" s="84"/>
    </row>
    <row r="28" spans="1:15" ht="11.15" customHeight="1">
      <c r="A28" s="191">
        <v>25</v>
      </c>
      <c r="B28" s="194" t="s">
        <v>1531</v>
      </c>
      <c r="C28" s="193">
        <v>0</v>
      </c>
      <c r="D28" s="193">
        <v>0</v>
      </c>
      <c r="F28" s="106">
        <f>SUMIFS('intervences kodi'!$M$5:$M$223,'intervences kodi'!$L$5:$L$223,'Visi kodi'!A28,'intervences kodi'!$J$5:$J$223,'Visi kodi'!$F$2)+SUMIFS('intervences kodi'!$O$5:$O$223,'intervences kodi'!$N$5:$N$223,'Visi kodi'!A28,'intervences kodi'!$J$5:$J$223,'Visi kodi'!$F$2)+SUMIFS('intervences kodi'!$Q$5:$Q$223,'intervences kodi'!$P$5:$P$223,'Visi kodi'!A28,'intervences kodi'!$J$5:$J$223,'Visi kodi'!$F$2)+SUMIFS('intervences kodi'!$S$5:$S$223,'intervences kodi'!$R$5:$R$223,'Visi kodi'!A28,'intervences kodi'!$J$5:$J$223,'Visi kodi'!$F$2)+SUMIFS('intervences kodi'!$U$5:$U$223,'intervences kodi'!$T$5:$T$223,'Visi kodi'!A28,'intervences kodi'!$J$5:$J$223,'Visi kodi'!$F$2)+SUMIFS('intervences kodi'!$W$5:$W$223,'intervences kodi'!$V$5:$V$223,'Visi kodi'!A28,'intervences kodi'!$J$5:$J$223,'Visi kodi'!$F$2)</f>
        <v>33785387</v>
      </c>
      <c r="G28" s="106">
        <f>SUMIFS('intervences kodi'!$M$5:$M$223,'intervences kodi'!$L$5:$L$223,'Visi kodi'!A28,'intervences kodi'!$J$5:$J$223,'Visi kodi'!$G$2)+SUMIFS('intervences kodi'!$O$5:$O$223,'intervences kodi'!$N$5:$N$223,'Visi kodi'!A28,'intervences kodi'!$J$5:$J$223,'Visi kodi'!$G$2)+SUMIFS('intervences kodi'!$Q$5:$Q$223,'intervences kodi'!$P$5:$P$223,'Visi kodi'!A28,'intervences kodi'!$J$5:$J$223,'Visi kodi'!$G$2)+SUMIFS('intervences kodi'!$S$5:$S$223,'intervences kodi'!$R$5:$R$223,'Visi kodi'!A28,'intervences kodi'!$J$5:$J$223,'Visi kodi'!$G$2)+SUMIFS('intervences kodi'!$U$5:$U$223,'intervences kodi'!$T$5:$T$223,'Visi kodi'!A28,'intervences kodi'!$J$5:$J$223,'Visi kodi'!$G$2)+SUMIFS('intervences kodi'!$W$5:$W$223,'intervences kodi'!$V$5:$V$223,'Visi kodi'!A28,'intervences kodi'!$J$5:$J$223,'Visi kodi'!$G$2)</f>
        <v>0</v>
      </c>
      <c r="H28" s="106">
        <f t="shared" si="0"/>
        <v>0</v>
      </c>
      <c r="I28" s="106">
        <f t="shared" si="1"/>
        <v>0</v>
      </c>
      <c r="J28" s="106">
        <f t="shared" si="2"/>
        <v>0</v>
      </c>
      <c r="K28" s="192">
        <f t="shared" si="3"/>
        <v>0</v>
      </c>
      <c r="L28" s="106">
        <f>SUMIFS('intervences kodi'!$M$5:$M$223,'intervences kodi'!$L$5:$L$223,'Visi kodi'!A28,'intervences kodi'!$J$5:$J$223,'Visi kodi'!$L$2)+SUMIFS('intervences kodi'!$M$5:$M$223,'intervences kodi'!$N$5:$N$223,'Visi kodi'!A28,'intervences kodi'!$J$5:$J$223,'Visi kodi'!$L$2)+SUMIFS('intervences kodi'!$M$5:$M$223,'intervences kodi'!$P$5:$P$223,'Visi kodi'!A28,'intervences kodi'!$J$5:$J$223,'Visi kodi'!$L$2)+SUMIFS('intervences kodi'!$M$5:$M$223,'intervences kodi'!$R$5:$R$223,'Visi kodi'!A28,'intervences kodi'!$J$5:$J$223,'Visi kodi'!$L$2)+SUMIFS('intervences kodi'!$M$5:$M$223,'intervences kodi'!$T$5:$T$223,'Visi kodi'!A28,'intervences kodi'!$J$5:$J$223,'Visi kodi'!$L$2)+SUMIFS('intervences kodi'!$M$5:$M$223,'intervences kodi'!$V$5:$V$223,'Visi kodi'!A28,'intervences kodi'!$J$5:$J$223,'Visi kodi'!$L$2)</f>
        <v>0</v>
      </c>
      <c r="M28" s="84">
        <f t="shared" si="4"/>
        <v>0</v>
      </c>
      <c r="N28" s="84"/>
      <c r="O28" s="84"/>
    </row>
    <row r="29" spans="1:15" ht="11.15" customHeight="1">
      <c r="A29" s="191">
        <v>26</v>
      </c>
      <c r="B29" s="194" t="s">
        <v>1532</v>
      </c>
      <c r="C29" s="193">
        <v>0</v>
      </c>
      <c r="D29" s="193">
        <v>0</v>
      </c>
      <c r="F29" s="106">
        <f>SUMIFS('intervences kodi'!$M$5:$M$223,'intervences kodi'!$L$5:$L$223,'Visi kodi'!A29,'intervences kodi'!$J$5:$J$223,'Visi kodi'!$F$2)+SUMIFS('intervences kodi'!$O$5:$O$223,'intervences kodi'!$N$5:$N$223,'Visi kodi'!A29,'intervences kodi'!$J$5:$J$223,'Visi kodi'!$F$2)+SUMIFS('intervences kodi'!$Q$5:$Q$223,'intervences kodi'!$P$5:$P$223,'Visi kodi'!A29,'intervences kodi'!$J$5:$J$223,'Visi kodi'!$F$2)+SUMIFS('intervences kodi'!$S$5:$S$223,'intervences kodi'!$R$5:$R$223,'Visi kodi'!A29,'intervences kodi'!$J$5:$J$223,'Visi kodi'!$F$2)+SUMIFS('intervences kodi'!$U$5:$U$223,'intervences kodi'!$T$5:$T$223,'Visi kodi'!A29,'intervences kodi'!$J$5:$J$223,'Visi kodi'!$F$2)+SUMIFS('intervences kodi'!$W$5:$W$223,'intervences kodi'!$V$5:$V$223,'Visi kodi'!A29,'intervences kodi'!$J$5:$J$223,'Visi kodi'!$F$2)</f>
        <v>0</v>
      </c>
      <c r="G29" s="106">
        <f>SUMIFS('intervences kodi'!$M$5:$M$223,'intervences kodi'!$L$5:$L$223,'Visi kodi'!A29,'intervences kodi'!$J$5:$J$223,'Visi kodi'!$G$2)+SUMIFS('intervences kodi'!$O$5:$O$223,'intervences kodi'!$N$5:$N$223,'Visi kodi'!A29,'intervences kodi'!$J$5:$J$223,'Visi kodi'!$G$2)+SUMIFS('intervences kodi'!$Q$5:$Q$223,'intervences kodi'!$P$5:$P$223,'Visi kodi'!A29,'intervences kodi'!$J$5:$J$223,'Visi kodi'!$G$2)+SUMIFS('intervences kodi'!$S$5:$S$223,'intervences kodi'!$R$5:$R$223,'Visi kodi'!A29,'intervences kodi'!$J$5:$J$223,'Visi kodi'!$G$2)+SUMIFS('intervences kodi'!$U$5:$U$223,'intervences kodi'!$T$5:$T$223,'Visi kodi'!A29,'intervences kodi'!$J$5:$J$223,'Visi kodi'!$G$2)+SUMIFS('intervences kodi'!$W$5:$W$223,'intervences kodi'!$V$5:$V$223,'Visi kodi'!A29,'intervences kodi'!$J$5:$J$223,'Visi kodi'!$G$2)</f>
        <v>0</v>
      </c>
      <c r="H29" s="106">
        <f t="shared" si="0"/>
        <v>0</v>
      </c>
      <c r="I29" s="106">
        <f t="shared" si="1"/>
        <v>0</v>
      </c>
      <c r="J29" s="106">
        <f t="shared" si="2"/>
        <v>0</v>
      </c>
      <c r="K29" s="192">
        <f t="shared" si="3"/>
        <v>0</v>
      </c>
      <c r="L29" s="106">
        <f>SUMIFS('intervences kodi'!$M$5:$M$223,'intervences kodi'!$L$5:$L$223,'Visi kodi'!A29,'intervences kodi'!$J$5:$J$223,'Visi kodi'!$L$2)+SUMIFS('intervences kodi'!$M$5:$M$223,'intervences kodi'!$N$5:$N$223,'Visi kodi'!A29,'intervences kodi'!$J$5:$J$223,'Visi kodi'!$L$2)+SUMIFS('intervences kodi'!$M$5:$M$223,'intervences kodi'!$P$5:$P$223,'Visi kodi'!A29,'intervences kodi'!$J$5:$J$223,'Visi kodi'!$L$2)+SUMIFS('intervences kodi'!$M$5:$M$223,'intervences kodi'!$R$5:$R$223,'Visi kodi'!A29,'intervences kodi'!$J$5:$J$223,'Visi kodi'!$L$2)+SUMIFS('intervences kodi'!$M$5:$M$223,'intervences kodi'!$T$5:$T$223,'Visi kodi'!A29,'intervences kodi'!$J$5:$J$223,'Visi kodi'!$L$2)+SUMIFS('intervences kodi'!$M$5:$M$223,'intervences kodi'!$V$5:$V$223,'Visi kodi'!A29,'intervences kodi'!$J$5:$J$223,'Visi kodi'!$L$2)</f>
        <v>0</v>
      </c>
      <c r="M29" s="84">
        <f t="shared" si="4"/>
        <v>0</v>
      </c>
      <c r="N29" s="84"/>
      <c r="O29" s="84"/>
    </row>
    <row r="30" spans="1:15" ht="11.15" customHeight="1">
      <c r="A30" s="191">
        <v>27</v>
      </c>
      <c r="B30" s="194" t="s">
        <v>1533</v>
      </c>
      <c r="C30" s="193">
        <v>0</v>
      </c>
      <c r="D30" s="193">
        <v>0</v>
      </c>
      <c r="F30" s="106">
        <f>SUMIFS('intervences kodi'!$M$5:$M$223,'intervences kodi'!$L$5:$L$223,'Visi kodi'!A30,'intervences kodi'!$J$5:$J$223,'Visi kodi'!$F$2)+SUMIFS('intervences kodi'!$O$5:$O$223,'intervences kodi'!$N$5:$N$223,'Visi kodi'!A30,'intervences kodi'!$J$5:$J$223,'Visi kodi'!$F$2)+SUMIFS('intervences kodi'!$Q$5:$Q$223,'intervences kodi'!$P$5:$P$223,'Visi kodi'!A30,'intervences kodi'!$J$5:$J$223,'Visi kodi'!$F$2)+SUMIFS('intervences kodi'!$S$5:$S$223,'intervences kodi'!$R$5:$R$223,'Visi kodi'!A30,'intervences kodi'!$J$5:$J$223,'Visi kodi'!$F$2)+SUMIFS('intervences kodi'!$U$5:$U$223,'intervences kodi'!$T$5:$T$223,'Visi kodi'!A30,'intervences kodi'!$J$5:$J$223,'Visi kodi'!$F$2)+SUMIFS('intervences kodi'!$W$5:$W$223,'intervences kodi'!$V$5:$V$223,'Visi kodi'!A30,'intervences kodi'!$J$5:$J$223,'Visi kodi'!$F$2)</f>
        <v>0</v>
      </c>
      <c r="G30" s="106">
        <f>SUMIFS('intervences kodi'!$M$5:$M$223,'intervences kodi'!$L$5:$L$223,'Visi kodi'!A30,'intervences kodi'!$J$5:$J$223,'Visi kodi'!$G$2)+SUMIFS('intervences kodi'!$O$5:$O$223,'intervences kodi'!$N$5:$N$223,'Visi kodi'!A30,'intervences kodi'!$J$5:$J$223,'Visi kodi'!$G$2)+SUMIFS('intervences kodi'!$Q$5:$Q$223,'intervences kodi'!$P$5:$P$223,'Visi kodi'!A30,'intervences kodi'!$J$5:$J$223,'Visi kodi'!$G$2)+SUMIFS('intervences kodi'!$S$5:$S$223,'intervences kodi'!$R$5:$R$223,'Visi kodi'!A30,'intervences kodi'!$J$5:$J$223,'Visi kodi'!$G$2)+SUMIFS('intervences kodi'!$U$5:$U$223,'intervences kodi'!$T$5:$T$223,'Visi kodi'!A30,'intervences kodi'!$J$5:$J$223,'Visi kodi'!$G$2)+SUMIFS('intervences kodi'!$W$5:$W$223,'intervences kodi'!$V$5:$V$223,'Visi kodi'!A30,'intervences kodi'!$J$5:$J$223,'Visi kodi'!$G$2)</f>
        <v>0</v>
      </c>
      <c r="H30" s="106">
        <f t="shared" si="0"/>
        <v>0</v>
      </c>
      <c r="I30" s="106">
        <f t="shared" si="1"/>
        <v>0</v>
      </c>
      <c r="J30" s="106">
        <f t="shared" si="2"/>
        <v>0</v>
      </c>
      <c r="K30" s="192">
        <f t="shared" si="3"/>
        <v>0</v>
      </c>
      <c r="L30" s="106">
        <f>SUMIFS('intervences kodi'!$M$5:$M$223,'intervences kodi'!$L$5:$L$223,'Visi kodi'!A30,'intervences kodi'!$J$5:$J$223,'Visi kodi'!$L$2)+SUMIFS('intervences kodi'!$M$5:$M$223,'intervences kodi'!$N$5:$N$223,'Visi kodi'!A30,'intervences kodi'!$J$5:$J$223,'Visi kodi'!$L$2)+SUMIFS('intervences kodi'!$M$5:$M$223,'intervences kodi'!$P$5:$P$223,'Visi kodi'!A30,'intervences kodi'!$J$5:$J$223,'Visi kodi'!$L$2)+SUMIFS('intervences kodi'!$M$5:$M$223,'intervences kodi'!$R$5:$R$223,'Visi kodi'!A30,'intervences kodi'!$J$5:$J$223,'Visi kodi'!$L$2)+SUMIFS('intervences kodi'!$M$5:$M$223,'intervences kodi'!$T$5:$T$223,'Visi kodi'!A30,'intervences kodi'!$J$5:$J$223,'Visi kodi'!$L$2)+SUMIFS('intervences kodi'!$M$5:$M$223,'intervences kodi'!$V$5:$V$223,'Visi kodi'!A30,'intervences kodi'!$J$5:$J$223,'Visi kodi'!$L$2)</f>
        <v>0</v>
      </c>
      <c r="M30" s="84">
        <f t="shared" si="4"/>
        <v>0</v>
      </c>
      <c r="N30" s="84"/>
      <c r="O30" s="84"/>
    </row>
    <row r="31" spans="1:15" ht="11.15" customHeight="1">
      <c r="A31" s="191">
        <v>28</v>
      </c>
      <c r="B31" s="194" t="s">
        <v>1534</v>
      </c>
      <c r="C31" s="193">
        <v>0</v>
      </c>
      <c r="D31" s="193">
        <v>0</v>
      </c>
      <c r="F31" s="106">
        <f>SUMIFS('intervences kodi'!$M$5:$M$223,'intervences kodi'!$L$5:$L$223,'Visi kodi'!A31,'intervences kodi'!$J$5:$J$223,'Visi kodi'!$F$2)+SUMIFS('intervences kodi'!$O$5:$O$223,'intervences kodi'!$N$5:$N$223,'Visi kodi'!A31,'intervences kodi'!$J$5:$J$223,'Visi kodi'!$F$2)+SUMIFS('intervences kodi'!$Q$5:$Q$223,'intervences kodi'!$P$5:$P$223,'Visi kodi'!A31,'intervences kodi'!$J$5:$J$223,'Visi kodi'!$F$2)+SUMIFS('intervences kodi'!$S$5:$S$223,'intervences kodi'!$R$5:$R$223,'Visi kodi'!A31,'intervences kodi'!$J$5:$J$223,'Visi kodi'!$F$2)+SUMIFS('intervences kodi'!$U$5:$U$223,'intervences kodi'!$T$5:$T$223,'Visi kodi'!A31,'intervences kodi'!$J$5:$J$223,'Visi kodi'!$F$2)+SUMIFS('intervences kodi'!$W$5:$W$223,'intervences kodi'!$V$5:$V$223,'Visi kodi'!A31,'intervences kodi'!$J$5:$J$223,'Visi kodi'!$F$2)</f>
        <v>22489672</v>
      </c>
      <c r="G31" s="106">
        <f>SUMIFS('intervences kodi'!$M$5:$M$223,'intervences kodi'!$L$5:$L$223,'Visi kodi'!A31,'intervences kodi'!$J$5:$J$223,'Visi kodi'!$G$2)+SUMIFS('intervences kodi'!$O$5:$O$223,'intervences kodi'!$N$5:$N$223,'Visi kodi'!A31,'intervences kodi'!$J$5:$J$223,'Visi kodi'!$G$2)+SUMIFS('intervences kodi'!$Q$5:$Q$223,'intervences kodi'!$P$5:$P$223,'Visi kodi'!A31,'intervences kodi'!$J$5:$J$223,'Visi kodi'!$G$2)+SUMIFS('intervences kodi'!$S$5:$S$223,'intervences kodi'!$R$5:$R$223,'Visi kodi'!A31,'intervences kodi'!$J$5:$J$223,'Visi kodi'!$G$2)+SUMIFS('intervences kodi'!$U$5:$U$223,'intervences kodi'!$T$5:$T$223,'Visi kodi'!A31,'intervences kodi'!$J$5:$J$223,'Visi kodi'!$G$2)+SUMIFS('intervences kodi'!$W$5:$W$223,'intervences kodi'!$V$5:$V$223,'Visi kodi'!A31,'intervences kodi'!$J$5:$J$223,'Visi kodi'!$G$2)</f>
        <v>0</v>
      </c>
      <c r="H31" s="106">
        <f t="shared" si="0"/>
        <v>0</v>
      </c>
      <c r="I31" s="106">
        <f t="shared" si="1"/>
        <v>0</v>
      </c>
      <c r="J31" s="106">
        <f t="shared" si="2"/>
        <v>0</v>
      </c>
      <c r="K31" s="192">
        <f t="shared" si="3"/>
        <v>0</v>
      </c>
      <c r="L31" s="106">
        <f>SUMIFS('intervences kodi'!$M$5:$M$223,'intervences kodi'!$L$5:$L$223,'Visi kodi'!A31,'intervences kodi'!$J$5:$J$223,'Visi kodi'!$L$2)+SUMIFS('intervences kodi'!$M$5:$M$223,'intervences kodi'!$N$5:$N$223,'Visi kodi'!A31,'intervences kodi'!$J$5:$J$223,'Visi kodi'!$L$2)+SUMIFS('intervences kodi'!$M$5:$M$223,'intervences kodi'!$P$5:$P$223,'Visi kodi'!A31,'intervences kodi'!$J$5:$J$223,'Visi kodi'!$L$2)+SUMIFS('intervences kodi'!$M$5:$M$223,'intervences kodi'!$R$5:$R$223,'Visi kodi'!A31,'intervences kodi'!$J$5:$J$223,'Visi kodi'!$L$2)+SUMIFS('intervences kodi'!$M$5:$M$223,'intervences kodi'!$T$5:$T$223,'Visi kodi'!A31,'intervences kodi'!$J$5:$J$223,'Visi kodi'!$L$2)+SUMIFS('intervences kodi'!$M$5:$M$223,'intervences kodi'!$V$5:$V$223,'Visi kodi'!A31,'intervences kodi'!$J$5:$J$223,'Visi kodi'!$L$2)</f>
        <v>0</v>
      </c>
      <c r="M31" s="84">
        <f t="shared" si="4"/>
        <v>0</v>
      </c>
      <c r="N31" s="84"/>
      <c r="O31" s="84"/>
    </row>
    <row r="32" spans="1:15" ht="11.15" customHeight="1">
      <c r="A32" s="191">
        <v>29</v>
      </c>
      <c r="B32" s="126" t="s">
        <v>1535</v>
      </c>
      <c r="C32" s="196">
        <v>1</v>
      </c>
      <c r="D32" s="195">
        <v>0.4</v>
      </c>
      <c r="F32" s="106">
        <f>SUMIFS('intervences kodi'!$M$5:$M$223,'intervences kodi'!$L$5:$L$223,'Visi kodi'!A32,'intervences kodi'!$J$5:$J$223,'Visi kodi'!$F$2)+SUMIFS('intervences kodi'!$O$5:$O$223,'intervences kodi'!$N$5:$N$223,'Visi kodi'!A32,'intervences kodi'!$J$5:$J$223,'Visi kodi'!$F$2)+SUMIFS('intervences kodi'!$Q$5:$Q$223,'intervences kodi'!$P$5:$P$223,'Visi kodi'!A32,'intervences kodi'!$J$5:$J$223,'Visi kodi'!$F$2)+SUMIFS('intervences kodi'!$S$5:$S$223,'intervences kodi'!$R$5:$R$223,'Visi kodi'!A32,'intervences kodi'!$J$5:$J$223,'Visi kodi'!$F$2)+SUMIFS('intervences kodi'!$U$5:$U$223,'intervences kodi'!$T$5:$T$223,'Visi kodi'!A32,'intervences kodi'!$J$5:$J$223,'Visi kodi'!$F$2)+SUMIFS('intervences kodi'!$W$5:$W$223,'intervences kodi'!$V$5:$V$223,'Visi kodi'!A32,'intervences kodi'!$J$5:$J$223,'Visi kodi'!$F$2)</f>
        <v>5201741</v>
      </c>
      <c r="G32" s="106">
        <f>SUMIFS('intervences kodi'!$M$5:$M$223,'intervences kodi'!$L$5:$L$223,'Visi kodi'!A32,'intervences kodi'!$J$5:$J$223,'Visi kodi'!$G$2)+SUMIFS('intervences kodi'!$O$5:$O$223,'intervences kodi'!$N$5:$N$223,'Visi kodi'!A32,'intervences kodi'!$J$5:$J$223,'Visi kodi'!$G$2)+SUMIFS('intervences kodi'!$Q$5:$Q$223,'intervences kodi'!$P$5:$P$223,'Visi kodi'!A32,'intervences kodi'!$J$5:$J$223,'Visi kodi'!$G$2)+SUMIFS('intervences kodi'!$S$5:$S$223,'intervences kodi'!$R$5:$R$223,'Visi kodi'!A32,'intervences kodi'!$J$5:$J$223,'Visi kodi'!$G$2)+SUMIFS('intervences kodi'!$U$5:$U$223,'intervences kodi'!$T$5:$T$223,'Visi kodi'!A32,'intervences kodi'!$J$5:$J$223,'Visi kodi'!$G$2)+SUMIFS('intervences kodi'!$W$5:$W$223,'intervences kodi'!$V$5:$V$223,'Visi kodi'!A32,'intervences kodi'!$J$5:$J$223,'Visi kodi'!$G$2)</f>
        <v>0</v>
      </c>
      <c r="H32" s="106">
        <f>F32*C32</f>
        <v>5201741</v>
      </c>
      <c r="I32" s="106">
        <f t="shared" si="1"/>
        <v>0</v>
      </c>
      <c r="J32" s="106">
        <f t="shared" si="2"/>
        <v>2080696.4000000001</v>
      </c>
      <c r="K32" s="192">
        <f t="shared" si="3"/>
        <v>0</v>
      </c>
      <c r="L32" s="106">
        <f>SUMIFS('intervences kodi'!$M$5:$M$223,'intervences kodi'!$L$5:$L$223,'Visi kodi'!A32,'intervences kodi'!$J$5:$J$223,'Visi kodi'!$L$2)+SUMIFS('intervences kodi'!$M$5:$M$223,'intervences kodi'!$N$5:$N$223,'Visi kodi'!A32,'intervences kodi'!$J$5:$J$223,'Visi kodi'!$L$2)+SUMIFS('intervences kodi'!$M$5:$M$223,'intervences kodi'!$P$5:$P$223,'Visi kodi'!A32,'intervences kodi'!$J$5:$J$223,'Visi kodi'!$L$2)+SUMIFS('intervences kodi'!$M$5:$M$223,'intervences kodi'!$R$5:$R$223,'Visi kodi'!A32,'intervences kodi'!$J$5:$J$223,'Visi kodi'!$L$2)+SUMIFS('intervences kodi'!$M$5:$M$223,'intervences kodi'!$T$5:$T$223,'Visi kodi'!A32,'intervences kodi'!$J$5:$J$223,'Visi kodi'!$L$2)+SUMIFS('intervences kodi'!$M$5:$M$223,'intervences kodi'!$V$5:$V$223,'Visi kodi'!A32,'intervences kodi'!$J$5:$J$223,'Visi kodi'!$L$2)</f>
        <v>13908649</v>
      </c>
      <c r="M32" s="84">
        <f t="shared" si="4"/>
        <v>13908649</v>
      </c>
      <c r="N32" s="84"/>
      <c r="O32" s="84"/>
    </row>
    <row r="33" spans="1:15" ht="11.15" customHeight="1">
      <c r="A33" s="191">
        <v>30</v>
      </c>
      <c r="B33" s="194" t="s">
        <v>1536</v>
      </c>
      <c r="C33" s="195">
        <v>0.4</v>
      </c>
      <c r="D33" s="196">
        <v>1</v>
      </c>
      <c r="F33" s="106">
        <f>SUMIFS('intervences kodi'!$M$5:$M$223,'intervences kodi'!$L$5:$L$223,'Visi kodi'!A33,'intervences kodi'!$J$5:$J$223,'Visi kodi'!$F$2)+SUMIFS('intervences kodi'!$O$5:$O$223,'intervences kodi'!$N$5:$N$223,'Visi kodi'!A33,'intervences kodi'!$J$5:$J$223,'Visi kodi'!$F$2)+SUMIFS('intervences kodi'!$Q$5:$Q$223,'intervences kodi'!$P$5:$P$223,'Visi kodi'!A33,'intervences kodi'!$J$5:$J$223,'Visi kodi'!$F$2)+SUMIFS('intervences kodi'!$S$5:$S$223,'intervences kodi'!$R$5:$R$223,'Visi kodi'!A33,'intervences kodi'!$J$5:$J$223,'Visi kodi'!$F$2)+SUMIFS('intervences kodi'!$U$5:$U$223,'intervences kodi'!$T$5:$T$223,'Visi kodi'!A33,'intervences kodi'!$J$5:$J$223,'Visi kodi'!$F$2)+SUMIFS('intervences kodi'!$W$5:$W$223,'intervences kodi'!$V$5:$V$223,'Visi kodi'!A33,'intervences kodi'!$J$5:$J$223,'Visi kodi'!$F$2)</f>
        <v>3059775</v>
      </c>
      <c r="G33" s="106">
        <f>SUMIFS('intervences kodi'!$M$5:$M$223,'intervences kodi'!$L$5:$L$223,'Visi kodi'!A33,'intervences kodi'!$J$5:$J$223,'Visi kodi'!$G$2)+SUMIFS('intervences kodi'!$O$5:$O$223,'intervences kodi'!$N$5:$N$223,'Visi kodi'!A33,'intervences kodi'!$J$5:$J$223,'Visi kodi'!$G$2)+SUMIFS('intervences kodi'!$Q$5:$Q$223,'intervences kodi'!$P$5:$P$223,'Visi kodi'!A33,'intervences kodi'!$J$5:$J$223,'Visi kodi'!$G$2)+SUMIFS('intervences kodi'!$S$5:$S$223,'intervences kodi'!$R$5:$R$223,'Visi kodi'!A33,'intervences kodi'!$J$5:$J$223,'Visi kodi'!$G$2)+SUMIFS('intervences kodi'!$U$5:$U$223,'intervences kodi'!$T$5:$T$223,'Visi kodi'!A33,'intervences kodi'!$J$5:$J$223,'Visi kodi'!$G$2)+SUMIFS('intervences kodi'!$W$5:$W$223,'intervences kodi'!$V$5:$V$223,'Visi kodi'!A33,'intervences kodi'!$J$5:$J$223,'Visi kodi'!$G$2)</f>
        <v>0</v>
      </c>
      <c r="H33" s="106">
        <f t="shared" si="0"/>
        <v>1223910</v>
      </c>
      <c r="I33" s="106">
        <f t="shared" si="1"/>
        <v>0</v>
      </c>
      <c r="J33" s="106">
        <f t="shared" si="2"/>
        <v>3059775</v>
      </c>
      <c r="K33" s="192">
        <f t="shared" si="3"/>
        <v>0</v>
      </c>
      <c r="L33" s="106">
        <f>SUMIFS('intervences kodi'!$M$5:$M$223,'intervences kodi'!$L$5:$L$223,'Visi kodi'!A33,'intervences kodi'!$J$5:$J$223,'Visi kodi'!$L$2)+SUMIFS('intervences kodi'!$M$5:$M$223,'intervences kodi'!$N$5:$N$223,'Visi kodi'!A33,'intervences kodi'!$J$5:$J$223,'Visi kodi'!$L$2)+SUMIFS('intervences kodi'!$M$5:$M$223,'intervences kodi'!$P$5:$P$223,'Visi kodi'!A33,'intervences kodi'!$J$5:$J$223,'Visi kodi'!$L$2)+SUMIFS('intervences kodi'!$M$5:$M$223,'intervences kodi'!$R$5:$R$223,'Visi kodi'!A33,'intervences kodi'!$J$5:$J$223,'Visi kodi'!$L$2)+SUMIFS('intervences kodi'!$M$5:$M$223,'intervences kodi'!$T$5:$T$223,'Visi kodi'!A33,'intervences kodi'!$J$5:$J$223,'Visi kodi'!$L$2)+SUMIFS('intervences kodi'!$M$5:$M$223,'intervences kodi'!$V$5:$V$223,'Visi kodi'!A33,'intervences kodi'!$J$5:$J$223,'Visi kodi'!$L$2)</f>
        <v>0</v>
      </c>
      <c r="M33" s="84">
        <f t="shared" si="4"/>
        <v>0</v>
      </c>
      <c r="N33" s="84"/>
      <c r="O33" s="84"/>
    </row>
    <row r="34" spans="1:15" ht="11.15" customHeight="1">
      <c r="A34" s="191">
        <v>31</v>
      </c>
      <c r="B34" s="63" t="s">
        <v>1537</v>
      </c>
      <c r="C34" s="56">
        <v>0</v>
      </c>
      <c r="D34" s="56">
        <v>0</v>
      </c>
      <c r="F34" s="106">
        <f>SUMIFS('intervences kodi'!$M$5:$M$223,'intervences kodi'!$L$5:$L$223,'Visi kodi'!A34,'intervences kodi'!$J$5:$J$223,'Visi kodi'!$F$2)+SUMIFS('intervences kodi'!$O$5:$O$223,'intervences kodi'!$N$5:$N$223,'Visi kodi'!A34,'intervences kodi'!$J$5:$J$223,'Visi kodi'!$F$2)+SUMIFS('intervences kodi'!$Q$5:$Q$223,'intervences kodi'!$P$5:$P$223,'Visi kodi'!A34,'intervences kodi'!$J$5:$J$223,'Visi kodi'!$F$2)+SUMIFS('intervences kodi'!$S$5:$S$223,'intervences kodi'!$R$5:$R$223,'Visi kodi'!A34,'intervences kodi'!$J$5:$J$223,'Visi kodi'!$F$2)+SUMIFS('intervences kodi'!$U$5:$U$223,'intervences kodi'!$T$5:$T$223,'Visi kodi'!A34,'intervences kodi'!$J$5:$J$223,'Visi kodi'!$F$2)+SUMIFS('intervences kodi'!$W$5:$W$223,'intervences kodi'!$V$5:$V$223,'Visi kodi'!A34,'intervences kodi'!$J$5:$J$223,'Visi kodi'!$F$2)</f>
        <v>0</v>
      </c>
      <c r="G34" s="106">
        <f>SUMIFS('intervences kodi'!$M$5:$M$223,'intervences kodi'!$L$5:$L$223,'Visi kodi'!A34,'intervences kodi'!$J$5:$J$223,'Visi kodi'!$G$2)+SUMIFS('intervences kodi'!$O$5:$O$223,'intervences kodi'!$N$5:$N$223,'Visi kodi'!A34,'intervences kodi'!$J$5:$J$223,'Visi kodi'!$G$2)+SUMIFS('intervences kodi'!$Q$5:$Q$223,'intervences kodi'!$P$5:$P$223,'Visi kodi'!A34,'intervences kodi'!$J$5:$J$223,'Visi kodi'!$G$2)+SUMIFS('intervences kodi'!$S$5:$S$223,'intervences kodi'!$R$5:$R$223,'Visi kodi'!A34,'intervences kodi'!$J$5:$J$223,'Visi kodi'!$G$2)+SUMIFS('intervences kodi'!$U$5:$U$223,'intervences kodi'!$T$5:$T$223,'Visi kodi'!A34,'intervences kodi'!$J$5:$J$223,'Visi kodi'!$G$2)+SUMIFS('intervences kodi'!$W$5:$W$223,'intervences kodi'!$V$5:$V$223,'Visi kodi'!A34,'intervences kodi'!$J$5:$J$223,'Visi kodi'!$G$2)</f>
        <v>0</v>
      </c>
      <c r="H34" s="106">
        <f t="shared" si="0"/>
        <v>0</v>
      </c>
      <c r="I34" s="106">
        <f t="shared" si="1"/>
        <v>0</v>
      </c>
      <c r="J34" s="106">
        <f t="shared" si="2"/>
        <v>0</v>
      </c>
      <c r="K34" s="192">
        <f t="shared" si="3"/>
        <v>0</v>
      </c>
      <c r="L34" s="106">
        <f>SUMIFS('intervences kodi'!$M$5:$M$223,'intervences kodi'!$L$5:$L$223,'Visi kodi'!A34,'intervences kodi'!$J$5:$J$223,'Visi kodi'!$L$2)+SUMIFS('intervences kodi'!$M$5:$M$223,'intervences kodi'!$N$5:$N$223,'Visi kodi'!A34,'intervences kodi'!$J$5:$J$223,'Visi kodi'!$L$2)+SUMIFS('intervences kodi'!$M$5:$M$223,'intervences kodi'!$P$5:$P$223,'Visi kodi'!A34,'intervences kodi'!$J$5:$J$223,'Visi kodi'!$L$2)+SUMIFS('intervences kodi'!$M$5:$M$223,'intervences kodi'!$R$5:$R$223,'Visi kodi'!A34,'intervences kodi'!$J$5:$J$223,'Visi kodi'!$L$2)+SUMIFS('intervences kodi'!$M$5:$M$223,'intervences kodi'!$T$5:$T$223,'Visi kodi'!A34,'intervences kodi'!$J$5:$J$223,'Visi kodi'!$L$2)+SUMIFS('intervences kodi'!$M$5:$M$223,'intervences kodi'!$V$5:$V$223,'Visi kodi'!A34,'intervences kodi'!$J$5:$J$223,'Visi kodi'!$L$2)</f>
        <v>0</v>
      </c>
      <c r="M34" s="84">
        <f t="shared" si="4"/>
        <v>0</v>
      </c>
      <c r="N34" s="84"/>
      <c r="O34" s="84"/>
    </row>
    <row r="35" spans="1:15" ht="11.15" customHeight="1">
      <c r="A35" s="191">
        <v>32</v>
      </c>
      <c r="B35" s="197" t="s">
        <v>1538</v>
      </c>
      <c r="C35" s="56">
        <v>0</v>
      </c>
      <c r="D35" s="56">
        <v>0</v>
      </c>
      <c r="F35" s="106">
        <f>SUMIFS('intervences kodi'!$M$5:$M$223,'intervences kodi'!$L$5:$L$223,'Visi kodi'!A35,'intervences kodi'!$J$5:$J$223,'Visi kodi'!$F$2)+SUMIFS('intervences kodi'!$O$5:$O$223,'intervences kodi'!$N$5:$N$223,'Visi kodi'!A35,'intervences kodi'!$J$5:$J$223,'Visi kodi'!$F$2)+SUMIFS('intervences kodi'!$Q$5:$Q$223,'intervences kodi'!$P$5:$P$223,'Visi kodi'!A35,'intervences kodi'!$J$5:$J$223,'Visi kodi'!$F$2)+SUMIFS('intervences kodi'!$S$5:$S$223,'intervences kodi'!$R$5:$R$223,'Visi kodi'!A35,'intervences kodi'!$J$5:$J$223,'Visi kodi'!$F$2)+SUMIFS('intervences kodi'!$U$5:$U$223,'intervences kodi'!$T$5:$T$223,'Visi kodi'!A35,'intervences kodi'!$J$5:$J$223,'Visi kodi'!$F$2)+SUMIFS('intervences kodi'!$W$5:$W$223,'intervences kodi'!$V$5:$V$223,'Visi kodi'!A35,'intervences kodi'!$J$5:$J$223,'Visi kodi'!$F$2)</f>
        <v>0</v>
      </c>
      <c r="G35" s="106">
        <f>SUMIFS('intervences kodi'!$M$5:$M$223,'intervences kodi'!$L$5:$L$223,'Visi kodi'!A35,'intervences kodi'!$J$5:$J$223,'Visi kodi'!$G$2)+SUMIFS('intervences kodi'!$O$5:$O$223,'intervences kodi'!$N$5:$N$223,'Visi kodi'!A35,'intervences kodi'!$J$5:$J$223,'Visi kodi'!$G$2)+SUMIFS('intervences kodi'!$Q$5:$Q$223,'intervences kodi'!$P$5:$P$223,'Visi kodi'!A35,'intervences kodi'!$J$5:$J$223,'Visi kodi'!$G$2)+SUMIFS('intervences kodi'!$S$5:$S$223,'intervences kodi'!$R$5:$R$223,'Visi kodi'!A35,'intervences kodi'!$J$5:$J$223,'Visi kodi'!$G$2)+SUMIFS('intervences kodi'!$U$5:$U$223,'intervences kodi'!$T$5:$T$223,'Visi kodi'!A35,'intervences kodi'!$J$5:$J$223,'Visi kodi'!$G$2)+SUMIFS('intervences kodi'!$W$5:$W$223,'intervences kodi'!$V$5:$V$223,'Visi kodi'!A35,'intervences kodi'!$J$5:$J$223,'Visi kodi'!$G$2)</f>
        <v>0</v>
      </c>
      <c r="H35" s="106">
        <f t="shared" si="0"/>
        <v>0</v>
      </c>
      <c r="I35" s="106">
        <f t="shared" si="1"/>
        <v>0</v>
      </c>
      <c r="J35" s="106">
        <f t="shared" si="2"/>
        <v>0</v>
      </c>
      <c r="K35" s="192">
        <f t="shared" si="3"/>
        <v>0</v>
      </c>
      <c r="L35" s="106">
        <f>SUMIFS('intervences kodi'!$M$5:$M$223,'intervences kodi'!$L$5:$L$223,'Visi kodi'!A35,'intervences kodi'!$J$5:$J$223,'Visi kodi'!$L$2)+SUMIFS('intervences kodi'!$M$5:$M$223,'intervences kodi'!$N$5:$N$223,'Visi kodi'!A35,'intervences kodi'!$J$5:$J$223,'Visi kodi'!$L$2)+SUMIFS('intervences kodi'!$M$5:$M$223,'intervences kodi'!$P$5:$P$223,'Visi kodi'!A35,'intervences kodi'!$J$5:$J$223,'Visi kodi'!$L$2)+SUMIFS('intervences kodi'!$M$5:$M$223,'intervences kodi'!$R$5:$R$223,'Visi kodi'!A35,'intervences kodi'!$J$5:$J$223,'Visi kodi'!$L$2)+SUMIFS('intervences kodi'!$M$5:$M$223,'intervences kodi'!$T$5:$T$223,'Visi kodi'!A35,'intervences kodi'!$J$5:$J$223,'Visi kodi'!$L$2)+SUMIFS('intervences kodi'!$M$5:$M$223,'intervences kodi'!$V$5:$V$223,'Visi kodi'!A35,'intervences kodi'!$J$5:$J$223,'Visi kodi'!$L$2)</f>
        <v>0</v>
      </c>
      <c r="M35" s="84">
        <f t="shared" si="4"/>
        <v>0</v>
      </c>
      <c r="N35" s="84"/>
      <c r="O35" s="84"/>
    </row>
    <row r="36" spans="1:15" ht="11.15" customHeight="1">
      <c r="A36" s="191">
        <v>33</v>
      </c>
      <c r="B36" s="198" t="s">
        <v>1539</v>
      </c>
      <c r="C36" s="56">
        <v>0</v>
      </c>
      <c r="D36" s="56">
        <v>0</v>
      </c>
      <c r="F36" s="106">
        <f>SUMIFS('intervences kodi'!$M$5:$M$223,'intervences kodi'!$L$5:$L$223,'Visi kodi'!A36,'intervences kodi'!$J$5:$J$223,'Visi kodi'!$F$2)+SUMIFS('intervences kodi'!$O$5:$O$223,'intervences kodi'!$N$5:$N$223,'Visi kodi'!A36,'intervences kodi'!$J$5:$J$223,'Visi kodi'!$F$2)+SUMIFS('intervences kodi'!$Q$5:$Q$223,'intervences kodi'!$P$5:$P$223,'Visi kodi'!A36,'intervences kodi'!$J$5:$J$223,'Visi kodi'!$F$2)+SUMIFS('intervences kodi'!$S$5:$S$223,'intervences kodi'!$R$5:$R$223,'Visi kodi'!A36,'intervences kodi'!$J$5:$J$223,'Visi kodi'!$F$2)+SUMIFS('intervences kodi'!$U$5:$U$223,'intervences kodi'!$T$5:$T$223,'Visi kodi'!A36,'intervences kodi'!$J$5:$J$223,'Visi kodi'!$F$2)+SUMIFS('intervences kodi'!$W$5:$W$223,'intervences kodi'!$V$5:$V$223,'Visi kodi'!A36,'intervences kodi'!$J$5:$J$223,'Visi kodi'!$F$2)</f>
        <v>0</v>
      </c>
      <c r="G36" s="106">
        <f>SUMIFS('intervences kodi'!$M$5:$M$223,'intervences kodi'!$L$5:$L$223,'Visi kodi'!A36,'intervences kodi'!$J$5:$J$223,'Visi kodi'!$G$2)+SUMIFS('intervences kodi'!$O$5:$O$223,'intervences kodi'!$N$5:$N$223,'Visi kodi'!A36,'intervences kodi'!$J$5:$J$223,'Visi kodi'!$G$2)+SUMIFS('intervences kodi'!$Q$5:$Q$223,'intervences kodi'!$P$5:$P$223,'Visi kodi'!A36,'intervences kodi'!$J$5:$J$223,'Visi kodi'!$G$2)+SUMIFS('intervences kodi'!$S$5:$S$223,'intervences kodi'!$R$5:$R$223,'Visi kodi'!A36,'intervences kodi'!$J$5:$J$223,'Visi kodi'!$G$2)+SUMIFS('intervences kodi'!$U$5:$U$223,'intervences kodi'!$T$5:$T$223,'Visi kodi'!A36,'intervences kodi'!$J$5:$J$223,'Visi kodi'!$G$2)+SUMIFS('intervences kodi'!$W$5:$W$223,'intervences kodi'!$V$5:$V$223,'Visi kodi'!A36,'intervences kodi'!$J$5:$J$223,'Visi kodi'!$G$2)</f>
        <v>0</v>
      </c>
      <c r="H36" s="106">
        <f t="shared" si="0"/>
        <v>0</v>
      </c>
      <c r="I36" s="106">
        <f t="shared" si="1"/>
        <v>0</v>
      </c>
      <c r="J36" s="106">
        <f t="shared" si="2"/>
        <v>0</v>
      </c>
      <c r="K36" s="192">
        <f t="shared" si="3"/>
        <v>0</v>
      </c>
      <c r="L36" s="106">
        <f>SUMIFS('intervences kodi'!$M$5:$M$223,'intervences kodi'!$L$5:$L$223,'Visi kodi'!A36,'intervences kodi'!$J$5:$J$223,'Visi kodi'!$L$2)+SUMIFS('intervences kodi'!$M$5:$M$223,'intervences kodi'!$N$5:$N$223,'Visi kodi'!A36,'intervences kodi'!$J$5:$J$223,'Visi kodi'!$L$2)+SUMIFS('intervences kodi'!$M$5:$M$223,'intervences kodi'!$P$5:$P$223,'Visi kodi'!A36,'intervences kodi'!$J$5:$J$223,'Visi kodi'!$L$2)+SUMIFS('intervences kodi'!$M$5:$M$223,'intervences kodi'!$R$5:$R$223,'Visi kodi'!A36,'intervences kodi'!$J$5:$J$223,'Visi kodi'!$L$2)+SUMIFS('intervences kodi'!$M$5:$M$223,'intervences kodi'!$T$5:$T$223,'Visi kodi'!A36,'intervences kodi'!$J$5:$J$223,'Visi kodi'!$L$2)+SUMIFS('intervences kodi'!$M$5:$M$223,'intervences kodi'!$V$5:$V$223,'Visi kodi'!A36,'intervences kodi'!$J$5:$J$223,'Visi kodi'!$L$2)</f>
        <v>0</v>
      </c>
      <c r="M36" s="84">
        <f t="shared" si="4"/>
        <v>0</v>
      </c>
      <c r="N36" s="84"/>
      <c r="O36" s="84"/>
    </row>
    <row r="37" spans="1:15" ht="11.15" customHeight="1">
      <c r="A37" s="191">
        <v>34</v>
      </c>
      <c r="B37" s="198" t="s">
        <v>1540</v>
      </c>
      <c r="C37" s="56">
        <v>0</v>
      </c>
      <c r="D37" s="56">
        <v>0</v>
      </c>
      <c r="F37" s="106">
        <f>SUMIFS('intervences kodi'!$M$5:$M$223,'intervences kodi'!$L$5:$L$223,'Visi kodi'!A37,'intervences kodi'!$J$5:$J$223,'Visi kodi'!$F$2)+SUMIFS('intervences kodi'!$O$5:$O$223,'intervences kodi'!$N$5:$N$223,'Visi kodi'!A37,'intervences kodi'!$J$5:$J$223,'Visi kodi'!$F$2)+SUMIFS('intervences kodi'!$Q$5:$Q$223,'intervences kodi'!$P$5:$P$223,'Visi kodi'!A37,'intervences kodi'!$J$5:$J$223,'Visi kodi'!$F$2)+SUMIFS('intervences kodi'!$S$5:$S$223,'intervences kodi'!$R$5:$R$223,'Visi kodi'!A37,'intervences kodi'!$J$5:$J$223,'Visi kodi'!$F$2)+SUMIFS('intervences kodi'!$U$5:$U$223,'intervences kodi'!$T$5:$T$223,'Visi kodi'!A37,'intervences kodi'!$J$5:$J$223,'Visi kodi'!$F$2)+SUMIFS('intervences kodi'!$W$5:$W$223,'intervences kodi'!$V$5:$V$223,'Visi kodi'!A37,'intervences kodi'!$J$5:$J$223,'Visi kodi'!$F$2)</f>
        <v>0</v>
      </c>
      <c r="G37" s="106">
        <f>SUMIFS('intervences kodi'!$M$5:$M$223,'intervences kodi'!$L$5:$L$223,'Visi kodi'!A37,'intervences kodi'!$J$5:$J$223,'Visi kodi'!$G$2)+SUMIFS('intervences kodi'!$O$5:$O$223,'intervences kodi'!$N$5:$N$223,'Visi kodi'!A37,'intervences kodi'!$J$5:$J$223,'Visi kodi'!$G$2)+SUMIFS('intervences kodi'!$Q$5:$Q$223,'intervences kodi'!$P$5:$P$223,'Visi kodi'!A37,'intervences kodi'!$J$5:$J$223,'Visi kodi'!$G$2)+SUMIFS('intervences kodi'!$S$5:$S$223,'intervences kodi'!$R$5:$R$223,'Visi kodi'!A37,'intervences kodi'!$J$5:$J$223,'Visi kodi'!$G$2)+SUMIFS('intervences kodi'!$U$5:$U$223,'intervences kodi'!$T$5:$T$223,'Visi kodi'!A37,'intervences kodi'!$J$5:$J$223,'Visi kodi'!$G$2)+SUMIFS('intervences kodi'!$W$5:$W$223,'intervences kodi'!$V$5:$V$223,'Visi kodi'!A37,'intervences kodi'!$J$5:$J$223,'Visi kodi'!$G$2)</f>
        <v>0</v>
      </c>
      <c r="H37" s="106">
        <f t="shared" si="0"/>
        <v>0</v>
      </c>
      <c r="I37" s="106">
        <f t="shared" si="1"/>
        <v>0</v>
      </c>
      <c r="J37" s="106">
        <f t="shared" si="2"/>
        <v>0</v>
      </c>
      <c r="K37" s="192">
        <f t="shared" si="3"/>
        <v>0</v>
      </c>
      <c r="L37" s="106">
        <f>SUMIFS('intervences kodi'!$M$5:$M$223,'intervences kodi'!$L$5:$L$223,'Visi kodi'!A37,'intervences kodi'!$J$5:$J$223,'Visi kodi'!$L$2)+SUMIFS('intervences kodi'!$M$5:$M$223,'intervences kodi'!$N$5:$N$223,'Visi kodi'!A37,'intervences kodi'!$J$5:$J$223,'Visi kodi'!$L$2)+SUMIFS('intervences kodi'!$M$5:$M$223,'intervences kodi'!$P$5:$P$223,'Visi kodi'!A37,'intervences kodi'!$J$5:$J$223,'Visi kodi'!$L$2)+SUMIFS('intervences kodi'!$M$5:$M$223,'intervences kodi'!$R$5:$R$223,'Visi kodi'!A37,'intervences kodi'!$J$5:$J$223,'Visi kodi'!$L$2)+SUMIFS('intervences kodi'!$M$5:$M$223,'intervences kodi'!$T$5:$T$223,'Visi kodi'!A37,'intervences kodi'!$J$5:$J$223,'Visi kodi'!$L$2)+SUMIFS('intervences kodi'!$M$5:$M$223,'intervences kodi'!$V$5:$V$223,'Visi kodi'!A37,'intervences kodi'!$J$5:$J$223,'Visi kodi'!$L$2)</f>
        <v>0</v>
      </c>
      <c r="M37" s="84">
        <f t="shared" si="4"/>
        <v>0</v>
      </c>
      <c r="N37" s="84"/>
      <c r="O37" s="84"/>
    </row>
    <row r="38" spans="1:15" ht="11.15" customHeight="1">
      <c r="A38" s="191">
        <v>35</v>
      </c>
      <c r="B38" s="198" t="s">
        <v>1541</v>
      </c>
      <c r="C38" s="56">
        <v>0</v>
      </c>
      <c r="D38" s="56">
        <v>0</v>
      </c>
      <c r="F38" s="106">
        <f>SUMIFS('intervences kodi'!$M$5:$M$223,'intervences kodi'!$L$5:$L$223,'Visi kodi'!A38,'intervences kodi'!$J$5:$J$223,'Visi kodi'!$F$2)+SUMIFS('intervences kodi'!$O$5:$O$223,'intervences kodi'!$N$5:$N$223,'Visi kodi'!A38,'intervences kodi'!$J$5:$J$223,'Visi kodi'!$F$2)+SUMIFS('intervences kodi'!$Q$5:$Q$223,'intervences kodi'!$P$5:$P$223,'Visi kodi'!A38,'intervences kodi'!$J$5:$J$223,'Visi kodi'!$F$2)+SUMIFS('intervences kodi'!$S$5:$S$223,'intervences kodi'!$R$5:$R$223,'Visi kodi'!A38,'intervences kodi'!$J$5:$J$223,'Visi kodi'!$F$2)+SUMIFS('intervences kodi'!$U$5:$U$223,'intervences kodi'!$T$5:$T$223,'Visi kodi'!A38,'intervences kodi'!$J$5:$J$223,'Visi kodi'!$F$2)+SUMIFS('intervences kodi'!$W$5:$W$223,'intervences kodi'!$V$5:$V$223,'Visi kodi'!A38,'intervences kodi'!$J$5:$J$223,'Visi kodi'!$F$2)</f>
        <v>0</v>
      </c>
      <c r="G38" s="106">
        <f>SUMIFS('intervences kodi'!$M$5:$M$223,'intervences kodi'!$L$5:$L$223,'Visi kodi'!A38,'intervences kodi'!$J$5:$J$223,'Visi kodi'!$G$2)+SUMIFS('intervences kodi'!$O$5:$O$223,'intervences kodi'!$N$5:$N$223,'Visi kodi'!A38,'intervences kodi'!$J$5:$J$223,'Visi kodi'!$G$2)+SUMIFS('intervences kodi'!$Q$5:$Q$223,'intervences kodi'!$P$5:$P$223,'Visi kodi'!A38,'intervences kodi'!$J$5:$J$223,'Visi kodi'!$G$2)+SUMIFS('intervences kodi'!$S$5:$S$223,'intervences kodi'!$R$5:$R$223,'Visi kodi'!A38,'intervences kodi'!$J$5:$J$223,'Visi kodi'!$G$2)+SUMIFS('intervences kodi'!$U$5:$U$223,'intervences kodi'!$T$5:$T$223,'Visi kodi'!A38,'intervences kodi'!$J$5:$J$223,'Visi kodi'!$G$2)+SUMIFS('intervences kodi'!$W$5:$W$223,'intervences kodi'!$V$5:$V$223,'Visi kodi'!A38,'intervences kodi'!$J$5:$J$223,'Visi kodi'!$G$2)</f>
        <v>0</v>
      </c>
      <c r="H38" s="106">
        <f t="shared" si="0"/>
        <v>0</v>
      </c>
      <c r="I38" s="106">
        <f t="shared" si="1"/>
        <v>0</v>
      </c>
      <c r="J38" s="106">
        <f t="shared" si="2"/>
        <v>0</v>
      </c>
      <c r="K38" s="192">
        <f t="shared" si="3"/>
        <v>0</v>
      </c>
      <c r="L38" s="106">
        <f>SUMIFS('intervences kodi'!$M$5:$M$223,'intervences kodi'!$L$5:$L$223,'Visi kodi'!A38,'intervences kodi'!$J$5:$J$223,'Visi kodi'!$L$2)+SUMIFS('intervences kodi'!$M$5:$M$223,'intervences kodi'!$N$5:$N$223,'Visi kodi'!A38,'intervences kodi'!$J$5:$J$223,'Visi kodi'!$L$2)+SUMIFS('intervences kodi'!$M$5:$M$223,'intervences kodi'!$P$5:$P$223,'Visi kodi'!A38,'intervences kodi'!$J$5:$J$223,'Visi kodi'!$L$2)+SUMIFS('intervences kodi'!$M$5:$M$223,'intervences kodi'!$R$5:$R$223,'Visi kodi'!A38,'intervences kodi'!$J$5:$J$223,'Visi kodi'!$L$2)+SUMIFS('intervences kodi'!$M$5:$M$223,'intervences kodi'!$T$5:$T$223,'Visi kodi'!A38,'intervences kodi'!$J$5:$J$223,'Visi kodi'!$L$2)+SUMIFS('intervences kodi'!$M$5:$M$223,'intervences kodi'!$V$5:$V$223,'Visi kodi'!A38,'intervences kodi'!$J$5:$J$223,'Visi kodi'!$L$2)</f>
        <v>0</v>
      </c>
      <c r="M38" s="84">
        <f t="shared" si="4"/>
        <v>0</v>
      </c>
      <c r="N38" s="84"/>
      <c r="O38" s="84"/>
    </row>
    <row r="39" spans="1:15" ht="11.15" customHeight="1">
      <c r="A39" s="191">
        <v>36</v>
      </c>
      <c r="B39" s="198" t="s">
        <v>1542</v>
      </c>
      <c r="C39" s="56">
        <v>0</v>
      </c>
      <c r="D39" s="56">
        <v>0</v>
      </c>
      <c r="F39" s="106">
        <f>SUMIFS('intervences kodi'!$M$5:$M$223,'intervences kodi'!$L$5:$L$223,'Visi kodi'!A39,'intervences kodi'!$J$5:$J$223,'Visi kodi'!$F$2)+SUMIFS('intervences kodi'!$O$5:$O$223,'intervences kodi'!$N$5:$N$223,'Visi kodi'!A39,'intervences kodi'!$J$5:$J$223,'Visi kodi'!$F$2)+SUMIFS('intervences kodi'!$Q$5:$Q$223,'intervences kodi'!$P$5:$P$223,'Visi kodi'!A39,'intervences kodi'!$J$5:$J$223,'Visi kodi'!$F$2)+SUMIFS('intervences kodi'!$S$5:$S$223,'intervences kodi'!$R$5:$R$223,'Visi kodi'!A39,'intervences kodi'!$J$5:$J$223,'Visi kodi'!$F$2)+SUMIFS('intervences kodi'!$U$5:$U$223,'intervences kodi'!$T$5:$T$223,'Visi kodi'!A39,'intervences kodi'!$J$5:$J$223,'Visi kodi'!$F$2)+SUMIFS('intervences kodi'!$W$5:$W$223,'intervences kodi'!$V$5:$V$223,'Visi kodi'!A39,'intervences kodi'!$J$5:$J$223,'Visi kodi'!$F$2)</f>
        <v>8332176</v>
      </c>
      <c r="G39" s="106">
        <f>SUMIFS('intervences kodi'!$M$5:$M$223,'intervences kodi'!$L$5:$L$223,'Visi kodi'!A39,'intervences kodi'!$J$5:$J$223,'Visi kodi'!$G$2)+SUMIFS('intervences kodi'!$O$5:$O$223,'intervences kodi'!$N$5:$N$223,'Visi kodi'!A39,'intervences kodi'!$J$5:$J$223,'Visi kodi'!$G$2)+SUMIFS('intervences kodi'!$Q$5:$Q$223,'intervences kodi'!$P$5:$P$223,'Visi kodi'!A39,'intervences kodi'!$J$5:$J$223,'Visi kodi'!$G$2)+SUMIFS('intervences kodi'!$S$5:$S$223,'intervences kodi'!$R$5:$R$223,'Visi kodi'!A39,'intervences kodi'!$J$5:$J$223,'Visi kodi'!$G$2)+SUMIFS('intervences kodi'!$U$5:$U$223,'intervences kodi'!$T$5:$T$223,'Visi kodi'!A39,'intervences kodi'!$J$5:$J$223,'Visi kodi'!$G$2)+SUMIFS('intervences kodi'!$W$5:$W$223,'intervences kodi'!$V$5:$V$223,'Visi kodi'!A39,'intervences kodi'!$J$5:$J$223,'Visi kodi'!$G$2)</f>
        <v>0</v>
      </c>
      <c r="H39" s="106">
        <f t="shared" si="0"/>
        <v>0</v>
      </c>
      <c r="I39" s="106">
        <f t="shared" si="1"/>
        <v>0</v>
      </c>
      <c r="J39" s="106">
        <f t="shared" si="2"/>
        <v>0</v>
      </c>
      <c r="K39" s="192">
        <f t="shared" si="3"/>
        <v>0</v>
      </c>
      <c r="L39" s="106">
        <f>SUMIFS('intervences kodi'!$M$5:$M$223,'intervences kodi'!$L$5:$L$223,'Visi kodi'!A39,'intervences kodi'!$J$5:$J$223,'Visi kodi'!$L$2)+SUMIFS('intervences kodi'!$M$5:$M$223,'intervences kodi'!$N$5:$N$223,'Visi kodi'!A39,'intervences kodi'!$J$5:$J$223,'Visi kodi'!$L$2)+SUMIFS('intervences kodi'!$M$5:$M$223,'intervences kodi'!$P$5:$P$223,'Visi kodi'!A39,'intervences kodi'!$J$5:$J$223,'Visi kodi'!$L$2)+SUMIFS('intervences kodi'!$M$5:$M$223,'intervences kodi'!$R$5:$R$223,'Visi kodi'!A39,'intervences kodi'!$J$5:$J$223,'Visi kodi'!$L$2)+SUMIFS('intervences kodi'!$M$5:$M$223,'intervences kodi'!$T$5:$T$223,'Visi kodi'!A39,'intervences kodi'!$J$5:$J$223,'Visi kodi'!$L$2)+SUMIFS('intervences kodi'!$M$5:$M$223,'intervences kodi'!$V$5:$V$223,'Visi kodi'!A39,'intervences kodi'!$J$5:$J$223,'Visi kodi'!$L$2)</f>
        <v>0</v>
      </c>
      <c r="M39" s="84">
        <f t="shared" si="4"/>
        <v>0</v>
      </c>
      <c r="N39" s="84"/>
      <c r="O39" s="84"/>
    </row>
    <row r="40" spans="1:15" ht="11.15" customHeight="1">
      <c r="A40" s="191">
        <v>37</v>
      </c>
      <c r="B40" s="198" t="s">
        <v>1543</v>
      </c>
      <c r="C40" s="195">
        <v>0.4</v>
      </c>
      <c r="D40" s="56">
        <v>0</v>
      </c>
      <c r="F40" s="106">
        <f>SUMIFS('intervences kodi'!$M$5:$M$223,'intervences kodi'!$L$5:$L$223,'Visi kodi'!A40,'intervences kodi'!$J$5:$J$223,'Visi kodi'!$F$2)+SUMIFS('intervences kodi'!$O$5:$O$223,'intervences kodi'!$N$5:$N$223,'Visi kodi'!A40,'intervences kodi'!$J$5:$J$223,'Visi kodi'!$F$2)+SUMIFS('intervences kodi'!$Q$5:$Q$223,'intervences kodi'!$P$5:$P$223,'Visi kodi'!A40,'intervences kodi'!$J$5:$J$223,'Visi kodi'!$F$2)+SUMIFS('intervences kodi'!$S$5:$S$223,'intervences kodi'!$R$5:$R$223,'Visi kodi'!A40,'intervences kodi'!$J$5:$J$223,'Visi kodi'!$F$2)+SUMIFS('intervences kodi'!$U$5:$U$223,'intervences kodi'!$T$5:$T$223,'Visi kodi'!A40,'intervences kodi'!$J$5:$J$223,'Visi kodi'!$F$2)+SUMIFS('intervences kodi'!$W$5:$W$223,'intervences kodi'!$V$5:$V$223,'Visi kodi'!A40,'intervences kodi'!$J$5:$J$223,'Visi kodi'!$F$2)</f>
        <v>35972713</v>
      </c>
      <c r="G40" s="106">
        <f>SUMIFS('intervences kodi'!$M$5:$M$223,'intervences kodi'!$L$5:$L$223,'Visi kodi'!A40,'intervences kodi'!$J$5:$J$223,'Visi kodi'!$G$2)+SUMIFS('intervences kodi'!$O$5:$O$223,'intervences kodi'!$N$5:$N$223,'Visi kodi'!A40,'intervences kodi'!$J$5:$J$223,'Visi kodi'!$G$2)+SUMIFS('intervences kodi'!$Q$5:$Q$223,'intervences kodi'!$P$5:$P$223,'Visi kodi'!A40,'intervences kodi'!$J$5:$J$223,'Visi kodi'!$G$2)+SUMIFS('intervences kodi'!$S$5:$S$223,'intervences kodi'!$R$5:$R$223,'Visi kodi'!A40,'intervences kodi'!$J$5:$J$223,'Visi kodi'!$G$2)+SUMIFS('intervences kodi'!$U$5:$U$223,'intervences kodi'!$T$5:$T$223,'Visi kodi'!A40,'intervences kodi'!$J$5:$J$223,'Visi kodi'!$G$2)+SUMIFS('intervences kodi'!$W$5:$W$223,'intervences kodi'!$V$5:$V$223,'Visi kodi'!A40,'intervences kodi'!$J$5:$J$223,'Visi kodi'!$G$2)</f>
        <v>0</v>
      </c>
      <c r="H40" s="106">
        <f>F40*C40</f>
        <v>14389085.200000001</v>
      </c>
      <c r="I40" s="106">
        <f t="shared" si="1"/>
        <v>0</v>
      </c>
      <c r="J40" s="106">
        <f t="shared" si="2"/>
        <v>0</v>
      </c>
      <c r="K40" s="192">
        <f t="shared" si="3"/>
        <v>0</v>
      </c>
      <c r="L40" s="106">
        <f>SUMIFS('intervences kodi'!$M$5:$M$223,'intervences kodi'!$L$5:$L$223,'Visi kodi'!A40,'intervences kodi'!$J$5:$J$223,'Visi kodi'!$L$2)+SUMIFS('intervences kodi'!$M$5:$M$223,'intervences kodi'!$N$5:$N$223,'Visi kodi'!A40,'intervences kodi'!$J$5:$J$223,'Visi kodi'!$L$2)+SUMIFS('intervences kodi'!$M$5:$M$223,'intervences kodi'!$P$5:$P$223,'Visi kodi'!A40,'intervences kodi'!$J$5:$J$223,'Visi kodi'!$L$2)+SUMIFS('intervences kodi'!$M$5:$M$223,'intervences kodi'!$R$5:$R$223,'Visi kodi'!A40,'intervences kodi'!$J$5:$J$223,'Visi kodi'!$L$2)+SUMIFS('intervences kodi'!$M$5:$M$223,'intervences kodi'!$T$5:$T$223,'Visi kodi'!A40,'intervences kodi'!$J$5:$J$223,'Visi kodi'!$L$2)+SUMIFS('intervences kodi'!$M$5:$M$223,'intervences kodi'!$V$5:$V$223,'Visi kodi'!A40,'intervences kodi'!$J$5:$J$223,'Visi kodi'!$L$2)</f>
        <v>0</v>
      </c>
      <c r="M40" s="84">
        <f t="shared" si="4"/>
        <v>0</v>
      </c>
      <c r="N40" s="84"/>
      <c r="O40" s="84"/>
    </row>
    <row r="41" spans="1:15" ht="11.15" customHeight="1">
      <c r="A41" s="199"/>
      <c r="B41" s="200" t="s">
        <v>1544</v>
      </c>
      <c r="C41" s="200"/>
      <c r="D41" s="201"/>
      <c r="F41" s="106">
        <f>SUMIFS('intervences kodi'!$M$5:$M$223,'intervences kodi'!$L$5:$L$223,'Visi kodi'!A41,'intervences kodi'!$J$5:$J$223,'Visi kodi'!$F$2)+SUMIFS('intervences kodi'!$O$5:$O$223,'intervences kodi'!$N$5:$N$223,'Visi kodi'!A41,'intervences kodi'!$J$5:$J$223,'Visi kodi'!$F$2)+SUMIFS('intervences kodi'!$Q$5:$Q$223,'intervences kodi'!$P$5:$P$223,'Visi kodi'!A41,'intervences kodi'!$J$5:$J$223,'Visi kodi'!$F$2)+SUMIFS('intervences kodi'!$S$5:$S$223,'intervences kodi'!$R$5:$R$223,'Visi kodi'!A41,'intervences kodi'!$J$5:$J$223,'Visi kodi'!$F$2)+SUMIFS('intervences kodi'!$U$5:$U$223,'intervences kodi'!$T$5:$T$223,'Visi kodi'!A41,'intervences kodi'!$J$5:$J$223,'Visi kodi'!$F$2)+SUMIFS('intervences kodi'!$W$5:$W$223,'intervences kodi'!$V$5:$V$223,'Visi kodi'!A41,'intervences kodi'!$J$5:$J$223,'Visi kodi'!$F$2)</f>
        <v>0</v>
      </c>
      <c r="G41" s="106">
        <f>SUMIFS('intervences kodi'!$M$5:$M$223,'intervences kodi'!$L$5:$L$223,'Visi kodi'!A41,'intervences kodi'!$J$5:$J$223,'Visi kodi'!$G$2)+SUMIFS('intervences kodi'!$O$5:$O$223,'intervences kodi'!$N$5:$N$223,'Visi kodi'!A41,'intervences kodi'!$J$5:$J$223,'Visi kodi'!$G$2)+SUMIFS('intervences kodi'!$Q$5:$Q$223,'intervences kodi'!$P$5:$P$223,'Visi kodi'!A41,'intervences kodi'!$J$5:$J$223,'Visi kodi'!$G$2)+SUMIFS('intervences kodi'!$S$5:$S$223,'intervences kodi'!$R$5:$R$223,'Visi kodi'!A41,'intervences kodi'!$J$5:$J$223,'Visi kodi'!$G$2)+SUMIFS('intervences kodi'!$U$5:$U$223,'intervences kodi'!$T$5:$T$223,'Visi kodi'!A41,'intervences kodi'!$J$5:$J$223,'Visi kodi'!$G$2)+SUMIFS('intervences kodi'!$W$5:$W$223,'intervences kodi'!$V$5:$V$223,'Visi kodi'!A41,'intervences kodi'!$J$5:$J$223,'Visi kodi'!$G$2)</f>
        <v>0</v>
      </c>
      <c r="H41" s="106">
        <f t="shared" si="0"/>
        <v>0</v>
      </c>
      <c r="I41" s="106">
        <f t="shared" si="1"/>
        <v>0</v>
      </c>
      <c r="J41" s="106">
        <f t="shared" si="2"/>
        <v>0</v>
      </c>
      <c r="K41" s="192">
        <f t="shared" si="3"/>
        <v>0</v>
      </c>
      <c r="L41" s="106">
        <f>SUMIFS('intervences kodi'!$M$5:$M$223,'intervences kodi'!$L$5:$L$223,'Visi kodi'!A41,'intervences kodi'!$J$5:$J$223,'Visi kodi'!$L$2)+SUMIFS('intervences kodi'!$M$5:$M$223,'intervences kodi'!$N$5:$N$223,'Visi kodi'!A41,'intervences kodi'!$J$5:$J$223,'Visi kodi'!$L$2)+SUMIFS('intervences kodi'!$M$5:$M$223,'intervences kodi'!$P$5:$P$223,'Visi kodi'!A41,'intervences kodi'!$J$5:$J$223,'Visi kodi'!$L$2)+SUMIFS('intervences kodi'!$M$5:$M$223,'intervences kodi'!$R$5:$R$223,'Visi kodi'!A41,'intervences kodi'!$J$5:$J$223,'Visi kodi'!$L$2)+SUMIFS('intervences kodi'!$M$5:$M$223,'intervences kodi'!$T$5:$T$223,'Visi kodi'!A41,'intervences kodi'!$J$5:$J$223,'Visi kodi'!$L$2)+SUMIFS('intervences kodi'!$M$5:$M$223,'intervences kodi'!$V$5:$V$223,'Visi kodi'!A41,'intervences kodi'!$J$5:$J$223,'Visi kodi'!$L$2)</f>
        <v>0</v>
      </c>
      <c r="M41" s="84">
        <f t="shared" si="4"/>
        <v>0</v>
      </c>
      <c r="N41" s="84"/>
      <c r="O41" s="84"/>
    </row>
    <row r="42" spans="1:15" ht="11.15" customHeight="1">
      <c r="A42" s="191">
        <v>38</v>
      </c>
      <c r="B42" s="63" t="s">
        <v>1545</v>
      </c>
      <c r="C42" s="195">
        <v>0.4</v>
      </c>
      <c r="D42" s="195">
        <v>0.4</v>
      </c>
      <c r="F42" s="106">
        <f>SUMIFS('intervences kodi'!$M$5:$M$223,'intervences kodi'!$L$5:$L$223,'Visi kodi'!A42,'intervences kodi'!$J$5:$J$223,'Visi kodi'!$F$2)+SUMIFS('intervences kodi'!$O$5:$O$223,'intervences kodi'!$N$5:$N$223,'Visi kodi'!A42,'intervences kodi'!$J$5:$J$223,'Visi kodi'!$F$2)+SUMIFS('intervences kodi'!$Q$5:$Q$223,'intervences kodi'!$P$5:$P$223,'Visi kodi'!A42,'intervences kodi'!$J$5:$J$223,'Visi kodi'!$F$2)+SUMIFS('intervences kodi'!$S$5:$S$223,'intervences kodi'!$R$5:$R$223,'Visi kodi'!A42,'intervences kodi'!$J$5:$J$223,'Visi kodi'!$F$2)+SUMIFS('intervences kodi'!$U$5:$U$223,'intervences kodi'!$T$5:$T$223,'Visi kodi'!A42,'intervences kodi'!$J$5:$J$223,'Visi kodi'!$F$2)+SUMIFS('intervences kodi'!$W$5:$W$223,'intervences kodi'!$V$5:$V$223,'Visi kodi'!A42,'intervences kodi'!$J$5:$J$223,'Visi kodi'!$F$2)</f>
        <v>0</v>
      </c>
      <c r="G42" s="106">
        <f>SUMIFS('intervences kodi'!$M$5:$M$223,'intervences kodi'!$L$5:$L$223,'Visi kodi'!A42,'intervences kodi'!$J$5:$J$223,'Visi kodi'!$G$2)+SUMIFS('intervences kodi'!$O$5:$O$223,'intervences kodi'!$N$5:$N$223,'Visi kodi'!A42,'intervences kodi'!$J$5:$J$223,'Visi kodi'!$G$2)+SUMIFS('intervences kodi'!$Q$5:$Q$223,'intervences kodi'!$P$5:$P$223,'Visi kodi'!A42,'intervences kodi'!$J$5:$J$223,'Visi kodi'!$G$2)+SUMIFS('intervences kodi'!$S$5:$S$223,'intervences kodi'!$R$5:$R$223,'Visi kodi'!A42,'intervences kodi'!$J$5:$J$223,'Visi kodi'!$G$2)+SUMIFS('intervences kodi'!$U$5:$U$223,'intervences kodi'!$T$5:$T$223,'Visi kodi'!A42,'intervences kodi'!$J$5:$J$223,'Visi kodi'!$G$2)+SUMIFS('intervences kodi'!$W$5:$W$223,'intervences kodi'!$V$5:$V$223,'Visi kodi'!A42,'intervences kodi'!$J$5:$J$223,'Visi kodi'!$G$2)</f>
        <v>0</v>
      </c>
      <c r="H42" s="106">
        <f t="shared" si="0"/>
        <v>0</v>
      </c>
      <c r="I42" s="106">
        <f t="shared" si="1"/>
        <v>0</v>
      </c>
      <c r="J42" s="106">
        <f t="shared" si="2"/>
        <v>0</v>
      </c>
      <c r="K42" s="192">
        <f t="shared" si="3"/>
        <v>0</v>
      </c>
      <c r="L42" s="106">
        <f>SUMIFS('intervences kodi'!$M$5:$M$223,'intervences kodi'!$L$5:$L$223,'Visi kodi'!A42,'intervences kodi'!$J$5:$J$223,'Visi kodi'!$L$2)+SUMIFS('intervences kodi'!$M$5:$M$223,'intervences kodi'!$N$5:$N$223,'Visi kodi'!A42,'intervences kodi'!$J$5:$J$223,'Visi kodi'!$L$2)+SUMIFS('intervences kodi'!$M$5:$M$223,'intervences kodi'!$P$5:$P$223,'Visi kodi'!A42,'intervences kodi'!$J$5:$J$223,'Visi kodi'!$L$2)+SUMIFS('intervences kodi'!$M$5:$M$223,'intervences kodi'!$R$5:$R$223,'Visi kodi'!A42,'intervences kodi'!$J$5:$J$223,'Visi kodi'!$L$2)+SUMIFS('intervences kodi'!$M$5:$M$223,'intervences kodi'!$T$5:$T$223,'Visi kodi'!A42,'intervences kodi'!$J$5:$J$223,'Visi kodi'!$L$2)+SUMIFS('intervences kodi'!$M$5:$M$223,'intervences kodi'!$V$5:$V$223,'Visi kodi'!A42,'intervences kodi'!$J$5:$J$223,'Visi kodi'!$L$2)</f>
        <v>0</v>
      </c>
      <c r="M42" s="84">
        <f t="shared" si="4"/>
        <v>0</v>
      </c>
      <c r="N42" s="84"/>
      <c r="O42" s="84"/>
    </row>
    <row r="43" spans="1:15" ht="11.15" customHeight="1">
      <c r="A43" s="191">
        <v>39</v>
      </c>
      <c r="B43" s="63" t="s">
        <v>1546</v>
      </c>
      <c r="C43" s="195">
        <v>0.4</v>
      </c>
      <c r="D43" s="195">
        <v>0.4</v>
      </c>
      <c r="F43" s="106">
        <f>SUMIFS('intervences kodi'!$M$5:$M$223,'intervences kodi'!$L$5:$L$223,'Visi kodi'!A43,'intervences kodi'!$J$5:$J$223,'Visi kodi'!$F$2)+SUMIFS('intervences kodi'!$O$5:$O$223,'intervences kodi'!$N$5:$N$223,'Visi kodi'!A43,'intervences kodi'!$J$5:$J$223,'Visi kodi'!$F$2)+SUMIFS('intervences kodi'!$Q$5:$Q$223,'intervences kodi'!$P$5:$P$223,'Visi kodi'!A43,'intervences kodi'!$J$5:$J$223,'Visi kodi'!$F$2)+SUMIFS('intervences kodi'!$S$5:$S$223,'intervences kodi'!$R$5:$R$223,'Visi kodi'!A43,'intervences kodi'!$J$5:$J$223,'Visi kodi'!$F$2)+SUMIFS('intervences kodi'!$U$5:$U$223,'intervences kodi'!$T$5:$T$223,'Visi kodi'!A43,'intervences kodi'!$J$5:$J$223,'Visi kodi'!$F$2)+SUMIFS('intervences kodi'!$W$5:$W$223,'intervences kodi'!$V$5:$V$223,'Visi kodi'!A43,'intervences kodi'!$J$5:$J$223,'Visi kodi'!$F$2)</f>
        <v>0</v>
      </c>
      <c r="G43" s="106">
        <f>SUMIFS('intervences kodi'!$M$5:$M$223,'intervences kodi'!$L$5:$L$223,'Visi kodi'!A43,'intervences kodi'!$J$5:$J$223,'Visi kodi'!$G$2)+SUMIFS('intervences kodi'!$O$5:$O$223,'intervences kodi'!$N$5:$N$223,'Visi kodi'!A43,'intervences kodi'!$J$5:$J$223,'Visi kodi'!$G$2)+SUMIFS('intervences kodi'!$Q$5:$Q$223,'intervences kodi'!$P$5:$P$223,'Visi kodi'!A43,'intervences kodi'!$J$5:$J$223,'Visi kodi'!$G$2)+SUMIFS('intervences kodi'!$S$5:$S$223,'intervences kodi'!$R$5:$R$223,'Visi kodi'!A43,'intervences kodi'!$J$5:$J$223,'Visi kodi'!$G$2)+SUMIFS('intervences kodi'!$U$5:$U$223,'intervences kodi'!$T$5:$T$223,'Visi kodi'!A43,'intervences kodi'!$J$5:$J$223,'Visi kodi'!$G$2)+SUMIFS('intervences kodi'!$W$5:$W$223,'intervences kodi'!$V$5:$V$223,'Visi kodi'!A43,'intervences kodi'!$J$5:$J$223,'Visi kodi'!$G$2)</f>
        <v>0</v>
      </c>
      <c r="H43" s="106">
        <f t="shared" si="0"/>
        <v>0</v>
      </c>
      <c r="I43" s="106">
        <f t="shared" si="1"/>
        <v>0</v>
      </c>
      <c r="J43" s="106">
        <f t="shared" si="2"/>
        <v>0</v>
      </c>
      <c r="K43" s="192">
        <f t="shared" si="3"/>
        <v>0</v>
      </c>
      <c r="L43" s="106">
        <f>SUMIFS('intervences kodi'!$M$5:$M$223,'intervences kodi'!$L$5:$L$223,'Visi kodi'!A43,'intervences kodi'!$J$5:$J$223,'Visi kodi'!$L$2)+SUMIFS('intervences kodi'!$M$5:$M$223,'intervences kodi'!$N$5:$N$223,'Visi kodi'!A43,'intervences kodi'!$J$5:$J$223,'Visi kodi'!$L$2)+SUMIFS('intervences kodi'!$M$5:$M$223,'intervences kodi'!$P$5:$P$223,'Visi kodi'!A43,'intervences kodi'!$J$5:$J$223,'Visi kodi'!$L$2)+SUMIFS('intervences kodi'!$M$5:$M$223,'intervences kodi'!$R$5:$R$223,'Visi kodi'!A43,'intervences kodi'!$J$5:$J$223,'Visi kodi'!$L$2)+SUMIFS('intervences kodi'!$M$5:$M$223,'intervences kodi'!$T$5:$T$223,'Visi kodi'!A43,'intervences kodi'!$J$5:$J$223,'Visi kodi'!$L$2)+SUMIFS('intervences kodi'!$M$5:$M$223,'intervences kodi'!$V$5:$V$223,'Visi kodi'!A43,'intervences kodi'!$J$5:$J$223,'Visi kodi'!$L$2)</f>
        <v>0</v>
      </c>
      <c r="M43" s="84">
        <f t="shared" si="4"/>
        <v>0</v>
      </c>
      <c r="N43" s="84"/>
      <c r="O43" s="84"/>
    </row>
    <row r="44" spans="1:15" ht="11.15" customHeight="1">
      <c r="A44" s="191">
        <v>40</v>
      </c>
      <c r="B44" s="202" t="s">
        <v>1547</v>
      </c>
      <c r="C44" s="196">
        <v>1</v>
      </c>
      <c r="D44" s="195">
        <v>0.4</v>
      </c>
      <c r="F44" s="106">
        <f>SUMIFS('intervences kodi'!$M$5:$M$223,'intervences kodi'!$L$5:$L$223,'Visi kodi'!A44,'intervences kodi'!$J$5:$J$223,'Visi kodi'!$F$2)+SUMIFS('intervences kodi'!$O$5:$O$223,'intervences kodi'!$N$5:$N$223,'Visi kodi'!A44,'intervences kodi'!$J$5:$J$223,'Visi kodi'!$F$2)+SUMIFS('intervences kodi'!$Q$5:$Q$223,'intervences kodi'!$P$5:$P$223,'Visi kodi'!A44,'intervences kodi'!$J$5:$J$223,'Visi kodi'!$F$2)+SUMIFS('intervences kodi'!$S$5:$S$223,'intervences kodi'!$R$5:$R$223,'Visi kodi'!A44,'intervences kodi'!$J$5:$J$223,'Visi kodi'!$F$2)+SUMIFS('intervences kodi'!$U$5:$U$223,'intervences kodi'!$T$5:$T$223,'Visi kodi'!A44,'intervences kodi'!$J$5:$J$223,'Visi kodi'!$F$2)+SUMIFS('intervences kodi'!$W$5:$W$223,'intervences kodi'!$V$5:$V$223,'Visi kodi'!A44,'intervences kodi'!$J$5:$J$223,'Visi kodi'!$F$2)</f>
        <v>5311719</v>
      </c>
      <c r="G44" s="106">
        <f>SUMIFS('intervences kodi'!$M$5:$M$223,'intervences kodi'!$L$5:$L$223,'Visi kodi'!A44,'intervences kodi'!$J$5:$J$223,'Visi kodi'!$G$2)+SUMIFS('intervences kodi'!$O$5:$O$223,'intervences kodi'!$N$5:$N$223,'Visi kodi'!A44,'intervences kodi'!$J$5:$J$223,'Visi kodi'!$G$2)+SUMIFS('intervences kodi'!$Q$5:$Q$223,'intervences kodi'!$P$5:$P$223,'Visi kodi'!A44,'intervences kodi'!$J$5:$J$223,'Visi kodi'!$G$2)+SUMIFS('intervences kodi'!$S$5:$S$223,'intervences kodi'!$R$5:$R$223,'Visi kodi'!A44,'intervences kodi'!$J$5:$J$223,'Visi kodi'!$G$2)+SUMIFS('intervences kodi'!$U$5:$U$223,'intervences kodi'!$T$5:$T$223,'Visi kodi'!A44,'intervences kodi'!$J$5:$J$223,'Visi kodi'!$G$2)+SUMIFS('intervences kodi'!$W$5:$W$223,'intervences kodi'!$V$5:$V$223,'Visi kodi'!A44,'intervences kodi'!$J$5:$J$223,'Visi kodi'!$G$2)</f>
        <v>0</v>
      </c>
      <c r="H44" s="106">
        <f t="shared" si="0"/>
        <v>5311719</v>
      </c>
      <c r="I44" s="106">
        <f t="shared" si="1"/>
        <v>0</v>
      </c>
      <c r="J44" s="106">
        <f t="shared" si="2"/>
        <v>2124687.6</v>
      </c>
      <c r="K44" s="192">
        <f t="shared" si="3"/>
        <v>0</v>
      </c>
      <c r="L44" s="106">
        <f>SUMIFS('intervences kodi'!$M$5:$M$223,'intervences kodi'!$L$5:$L$223,'Visi kodi'!A44,'intervences kodi'!$J$5:$J$223,'Visi kodi'!$L$2)+SUMIFS('intervences kodi'!$M$5:$M$223,'intervences kodi'!$N$5:$N$223,'Visi kodi'!A44,'intervences kodi'!$J$5:$J$223,'Visi kodi'!$L$2)+SUMIFS('intervences kodi'!$M$5:$M$223,'intervences kodi'!$P$5:$P$223,'Visi kodi'!A44,'intervences kodi'!$J$5:$J$223,'Visi kodi'!$L$2)+SUMIFS('intervences kodi'!$M$5:$M$223,'intervences kodi'!$R$5:$R$223,'Visi kodi'!A44,'intervences kodi'!$J$5:$J$223,'Visi kodi'!$L$2)+SUMIFS('intervences kodi'!$M$5:$M$223,'intervences kodi'!$T$5:$T$223,'Visi kodi'!A44,'intervences kodi'!$J$5:$J$223,'Visi kodi'!$L$2)+SUMIFS('intervences kodi'!$M$5:$M$223,'intervences kodi'!$V$5:$V$223,'Visi kodi'!A44,'intervences kodi'!$J$5:$J$223,'Visi kodi'!$L$2)</f>
        <v>8824712</v>
      </c>
      <c r="M44" s="84">
        <f t="shared" si="4"/>
        <v>8824712</v>
      </c>
      <c r="N44" s="84"/>
      <c r="O44" s="84"/>
    </row>
    <row r="45" spans="1:15" ht="11.15" customHeight="1">
      <c r="A45" s="191">
        <v>41</v>
      </c>
      <c r="B45" s="63" t="s">
        <v>1548</v>
      </c>
      <c r="C45" s="195">
        <v>0.4</v>
      </c>
      <c r="D45" s="195">
        <v>0.4</v>
      </c>
      <c r="F45" s="106">
        <f>SUMIFS('intervences kodi'!$M$5:$M$223,'intervences kodi'!$L$5:$L$223,'Visi kodi'!A45,'intervences kodi'!$J$5:$J$223,'Visi kodi'!$F$2)+SUMIFS('intervences kodi'!$O$5:$O$223,'intervences kodi'!$N$5:$N$223,'Visi kodi'!A45,'intervences kodi'!$J$5:$J$223,'Visi kodi'!$F$2)+SUMIFS('intervences kodi'!$Q$5:$Q$223,'intervences kodi'!$P$5:$P$223,'Visi kodi'!A45,'intervences kodi'!$J$5:$J$223,'Visi kodi'!$F$2)+SUMIFS('intervences kodi'!$S$5:$S$223,'intervences kodi'!$R$5:$R$223,'Visi kodi'!A45,'intervences kodi'!$J$5:$J$223,'Visi kodi'!$F$2)+SUMIFS('intervences kodi'!$U$5:$U$223,'intervences kodi'!$T$5:$T$223,'Visi kodi'!A45,'intervences kodi'!$J$5:$J$223,'Visi kodi'!$F$2)+SUMIFS('intervences kodi'!$W$5:$W$223,'intervences kodi'!$V$5:$V$223,'Visi kodi'!A45,'intervences kodi'!$J$5:$J$223,'Visi kodi'!$F$2)</f>
        <v>0</v>
      </c>
      <c r="G45" s="106">
        <f>SUMIFS('intervences kodi'!$M$5:$M$223,'intervences kodi'!$L$5:$L$223,'Visi kodi'!A45,'intervences kodi'!$J$5:$J$223,'Visi kodi'!$G$2)+SUMIFS('intervences kodi'!$O$5:$O$223,'intervences kodi'!$N$5:$N$223,'Visi kodi'!A45,'intervences kodi'!$J$5:$J$223,'Visi kodi'!$G$2)+SUMIFS('intervences kodi'!$Q$5:$Q$223,'intervences kodi'!$P$5:$P$223,'Visi kodi'!A45,'intervences kodi'!$J$5:$J$223,'Visi kodi'!$G$2)+SUMIFS('intervences kodi'!$S$5:$S$223,'intervences kodi'!$R$5:$R$223,'Visi kodi'!A45,'intervences kodi'!$J$5:$J$223,'Visi kodi'!$G$2)+SUMIFS('intervences kodi'!$U$5:$U$223,'intervences kodi'!$T$5:$T$223,'Visi kodi'!A45,'intervences kodi'!$J$5:$J$223,'Visi kodi'!$G$2)+SUMIFS('intervences kodi'!$W$5:$W$223,'intervences kodi'!$V$5:$V$223,'Visi kodi'!A45,'intervences kodi'!$J$5:$J$223,'Visi kodi'!$G$2)</f>
        <v>0</v>
      </c>
      <c r="H45" s="106">
        <f t="shared" si="0"/>
        <v>0</v>
      </c>
      <c r="I45" s="106">
        <f t="shared" si="1"/>
        <v>0</v>
      </c>
      <c r="J45" s="106">
        <f t="shared" si="2"/>
        <v>0</v>
      </c>
      <c r="K45" s="192">
        <f t="shared" si="3"/>
        <v>0</v>
      </c>
      <c r="L45" s="106">
        <f>SUMIFS('intervences kodi'!$M$5:$M$223,'intervences kodi'!$L$5:$L$223,'Visi kodi'!A45,'intervences kodi'!$J$5:$J$223,'Visi kodi'!$L$2)+SUMIFS('intervences kodi'!$M$5:$M$223,'intervences kodi'!$N$5:$N$223,'Visi kodi'!A45,'intervences kodi'!$J$5:$J$223,'Visi kodi'!$L$2)+SUMIFS('intervences kodi'!$M$5:$M$223,'intervences kodi'!$P$5:$P$223,'Visi kodi'!A45,'intervences kodi'!$J$5:$J$223,'Visi kodi'!$L$2)+SUMIFS('intervences kodi'!$M$5:$M$223,'intervences kodi'!$R$5:$R$223,'Visi kodi'!A45,'intervences kodi'!$J$5:$J$223,'Visi kodi'!$L$2)+SUMIFS('intervences kodi'!$M$5:$M$223,'intervences kodi'!$T$5:$T$223,'Visi kodi'!A45,'intervences kodi'!$J$5:$J$223,'Visi kodi'!$L$2)+SUMIFS('intervences kodi'!$M$5:$M$223,'intervences kodi'!$V$5:$V$223,'Visi kodi'!A45,'intervences kodi'!$J$5:$J$223,'Visi kodi'!$L$2)</f>
        <v>0</v>
      </c>
      <c r="M45" s="84">
        <f t="shared" si="4"/>
        <v>0</v>
      </c>
      <c r="N45" s="84"/>
      <c r="O45" s="84"/>
    </row>
    <row r="46" spans="1:15" ht="11.15" customHeight="1">
      <c r="A46" s="191">
        <v>42</v>
      </c>
      <c r="B46" s="203" t="s">
        <v>1549</v>
      </c>
      <c r="C46" s="196">
        <v>1</v>
      </c>
      <c r="D46" s="195">
        <v>0.4</v>
      </c>
      <c r="F46" s="106">
        <f>SUMIFS('intervences kodi'!$M$5:$M$223,'intervences kodi'!$L$5:$L$223,'Visi kodi'!A46,'intervences kodi'!$J$5:$J$223,'Visi kodi'!$F$2)+SUMIFS('intervences kodi'!$O$5:$O$223,'intervences kodi'!$N$5:$N$223,'Visi kodi'!A46,'intervences kodi'!$J$5:$J$223,'Visi kodi'!$F$2)+SUMIFS('intervences kodi'!$Q$5:$Q$223,'intervences kodi'!$P$5:$P$223,'Visi kodi'!A46,'intervences kodi'!$J$5:$J$223,'Visi kodi'!$F$2)+SUMIFS('intervences kodi'!$S$5:$S$223,'intervences kodi'!$R$5:$R$223,'Visi kodi'!A46,'intervences kodi'!$J$5:$J$223,'Visi kodi'!$F$2)+SUMIFS('intervences kodi'!$U$5:$U$223,'intervences kodi'!$T$5:$T$223,'Visi kodi'!A46,'intervences kodi'!$J$5:$J$223,'Visi kodi'!$F$2)+SUMIFS('intervences kodi'!$W$5:$W$223,'intervences kodi'!$V$5:$V$223,'Visi kodi'!A46,'intervences kodi'!$J$5:$J$223,'Visi kodi'!$F$2)</f>
        <v>102870335</v>
      </c>
      <c r="G46" s="106">
        <f>SUMIFS('intervences kodi'!$M$5:$M$223,'intervences kodi'!$L$5:$L$223,'Visi kodi'!A46,'intervences kodi'!$J$5:$J$223,'Visi kodi'!$G$2)+SUMIFS('intervences kodi'!$O$5:$O$223,'intervences kodi'!$N$5:$N$223,'Visi kodi'!A46,'intervences kodi'!$J$5:$J$223,'Visi kodi'!$G$2)+SUMIFS('intervences kodi'!$Q$5:$Q$223,'intervences kodi'!$P$5:$P$223,'Visi kodi'!A46,'intervences kodi'!$J$5:$J$223,'Visi kodi'!$G$2)+SUMIFS('intervences kodi'!$S$5:$S$223,'intervences kodi'!$R$5:$R$223,'Visi kodi'!A46,'intervences kodi'!$J$5:$J$223,'Visi kodi'!$G$2)+SUMIFS('intervences kodi'!$U$5:$U$223,'intervences kodi'!$T$5:$T$223,'Visi kodi'!A46,'intervences kodi'!$J$5:$J$223,'Visi kodi'!$G$2)+SUMIFS('intervences kodi'!$W$5:$W$223,'intervences kodi'!$V$5:$V$223,'Visi kodi'!A46,'intervences kodi'!$J$5:$J$223,'Visi kodi'!$G$2)</f>
        <v>0</v>
      </c>
      <c r="H46" s="106">
        <f t="shared" si="0"/>
        <v>102870335</v>
      </c>
      <c r="I46" s="106">
        <f t="shared" si="1"/>
        <v>0</v>
      </c>
      <c r="J46" s="106">
        <f t="shared" si="2"/>
        <v>41148134</v>
      </c>
      <c r="K46" s="192">
        <f t="shared" si="3"/>
        <v>0</v>
      </c>
      <c r="L46" s="106">
        <f>SUMIFS('intervences kodi'!$M$5:$M$223,'intervences kodi'!$L$5:$L$223,'Visi kodi'!A46,'intervences kodi'!$J$5:$J$223,'Visi kodi'!$L$2)+SUMIFS('intervences kodi'!$M$5:$M$223,'intervences kodi'!$N$5:$N$223,'Visi kodi'!A46,'intervences kodi'!$J$5:$J$223,'Visi kodi'!$L$2)+SUMIFS('intervences kodi'!$M$5:$M$223,'intervences kodi'!$P$5:$P$223,'Visi kodi'!A46,'intervences kodi'!$J$5:$J$223,'Visi kodi'!$L$2)+SUMIFS('intervences kodi'!$M$5:$M$223,'intervences kodi'!$R$5:$R$223,'Visi kodi'!A46,'intervences kodi'!$J$5:$J$223,'Visi kodi'!$L$2)+SUMIFS('intervences kodi'!$M$5:$M$223,'intervences kodi'!$T$5:$T$223,'Visi kodi'!A46,'intervences kodi'!$J$5:$J$223,'Visi kodi'!$L$2)+SUMIFS('intervences kodi'!$M$5:$M$223,'intervences kodi'!$V$5:$V$223,'Visi kodi'!A46,'intervences kodi'!$J$5:$J$223,'Visi kodi'!$L$2)</f>
        <v>8824712</v>
      </c>
      <c r="M46" s="84">
        <f t="shared" si="4"/>
        <v>8824712</v>
      </c>
      <c r="N46" s="84"/>
      <c r="O46" s="84"/>
    </row>
    <row r="47" spans="1:15" ht="11.15" customHeight="1">
      <c r="A47" s="191">
        <v>43</v>
      </c>
      <c r="B47" s="203" t="s">
        <v>1550</v>
      </c>
      <c r="C47" s="195">
        <v>0.4</v>
      </c>
      <c r="D47" s="195">
        <v>0.4</v>
      </c>
      <c r="F47" s="106">
        <f>SUMIFS('intervences kodi'!$M$5:$M$223,'intervences kodi'!$L$5:$L$223,'Visi kodi'!A47,'intervences kodi'!$J$5:$J$223,'Visi kodi'!$F$2)+SUMIFS('intervences kodi'!$O$5:$O$223,'intervences kodi'!$N$5:$N$223,'Visi kodi'!A47,'intervences kodi'!$J$5:$J$223,'Visi kodi'!$F$2)+SUMIFS('intervences kodi'!$Q$5:$Q$223,'intervences kodi'!$P$5:$P$223,'Visi kodi'!A47,'intervences kodi'!$J$5:$J$223,'Visi kodi'!$F$2)+SUMIFS('intervences kodi'!$S$5:$S$223,'intervences kodi'!$R$5:$R$223,'Visi kodi'!A47,'intervences kodi'!$J$5:$J$223,'Visi kodi'!$F$2)+SUMIFS('intervences kodi'!$U$5:$U$223,'intervences kodi'!$T$5:$T$223,'Visi kodi'!A47,'intervences kodi'!$J$5:$J$223,'Visi kodi'!$F$2)+SUMIFS('intervences kodi'!$W$5:$W$223,'intervences kodi'!$V$5:$V$223,'Visi kodi'!A47,'intervences kodi'!$J$5:$J$223,'Visi kodi'!$F$2)</f>
        <v>0</v>
      </c>
      <c r="G47" s="106">
        <f>SUMIFS('intervences kodi'!$M$5:$M$223,'intervences kodi'!$L$5:$L$223,'Visi kodi'!A47,'intervences kodi'!$J$5:$J$223,'Visi kodi'!$G$2)+SUMIFS('intervences kodi'!$O$5:$O$223,'intervences kodi'!$N$5:$N$223,'Visi kodi'!A47,'intervences kodi'!$J$5:$J$223,'Visi kodi'!$G$2)+SUMIFS('intervences kodi'!$Q$5:$Q$223,'intervences kodi'!$P$5:$P$223,'Visi kodi'!A47,'intervences kodi'!$J$5:$J$223,'Visi kodi'!$G$2)+SUMIFS('intervences kodi'!$S$5:$S$223,'intervences kodi'!$R$5:$R$223,'Visi kodi'!A47,'intervences kodi'!$J$5:$J$223,'Visi kodi'!$G$2)+SUMIFS('intervences kodi'!$U$5:$U$223,'intervences kodi'!$T$5:$T$223,'Visi kodi'!A47,'intervences kodi'!$J$5:$J$223,'Visi kodi'!$G$2)+SUMIFS('intervences kodi'!$W$5:$W$223,'intervences kodi'!$V$5:$V$223,'Visi kodi'!A47,'intervences kodi'!$J$5:$J$223,'Visi kodi'!$G$2)</f>
        <v>0</v>
      </c>
      <c r="H47" s="106">
        <f t="shared" si="0"/>
        <v>0</v>
      </c>
      <c r="I47" s="106">
        <f t="shared" si="1"/>
        <v>0</v>
      </c>
      <c r="J47" s="106">
        <f t="shared" si="2"/>
        <v>0</v>
      </c>
      <c r="K47" s="192">
        <f t="shared" si="3"/>
        <v>0</v>
      </c>
      <c r="L47" s="106">
        <f>SUMIFS('intervences kodi'!$M$5:$M$223,'intervences kodi'!$L$5:$L$223,'Visi kodi'!A47,'intervences kodi'!$J$5:$J$223,'Visi kodi'!$L$2)+SUMIFS('intervences kodi'!$M$5:$M$223,'intervences kodi'!$N$5:$N$223,'Visi kodi'!A47,'intervences kodi'!$J$5:$J$223,'Visi kodi'!$L$2)+SUMIFS('intervences kodi'!$M$5:$M$223,'intervences kodi'!$P$5:$P$223,'Visi kodi'!A47,'intervences kodi'!$J$5:$J$223,'Visi kodi'!$L$2)+SUMIFS('intervences kodi'!$M$5:$M$223,'intervences kodi'!$R$5:$R$223,'Visi kodi'!A47,'intervences kodi'!$J$5:$J$223,'Visi kodi'!$L$2)+SUMIFS('intervences kodi'!$M$5:$M$223,'intervences kodi'!$T$5:$T$223,'Visi kodi'!A47,'intervences kodi'!$J$5:$J$223,'Visi kodi'!$L$2)+SUMIFS('intervences kodi'!$M$5:$M$223,'intervences kodi'!$V$5:$V$223,'Visi kodi'!A47,'intervences kodi'!$J$5:$J$223,'Visi kodi'!$L$2)</f>
        <v>0</v>
      </c>
      <c r="M47" s="84">
        <f t="shared" si="4"/>
        <v>0</v>
      </c>
      <c r="N47" s="84"/>
      <c r="O47" s="84"/>
    </row>
    <row r="48" spans="1:15" ht="11.15" customHeight="1">
      <c r="A48" s="191">
        <v>44</v>
      </c>
      <c r="B48" s="126" t="s">
        <v>1551</v>
      </c>
      <c r="C48" s="195">
        <v>0.4</v>
      </c>
      <c r="D48" s="195">
        <v>0.4</v>
      </c>
      <c r="F48" s="106">
        <f>SUMIFS('intervences kodi'!$M$5:$M$223,'intervences kodi'!$L$5:$L$223,'Visi kodi'!A48,'intervences kodi'!$J$5:$J$223,'Visi kodi'!$F$2)+SUMIFS('intervences kodi'!$O$5:$O$223,'intervences kodi'!$N$5:$N$223,'Visi kodi'!A48,'intervences kodi'!$J$5:$J$223,'Visi kodi'!$F$2)+SUMIFS('intervences kodi'!$Q$5:$Q$223,'intervences kodi'!$P$5:$P$223,'Visi kodi'!A48,'intervences kodi'!$J$5:$J$223,'Visi kodi'!$F$2)+SUMIFS('intervences kodi'!$S$5:$S$223,'intervences kodi'!$R$5:$R$223,'Visi kodi'!A48,'intervences kodi'!$J$5:$J$223,'Visi kodi'!$F$2)+SUMIFS('intervences kodi'!$U$5:$U$223,'intervences kodi'!$T$5:$T$223,'Visi kodi'!A48,'intervences kodi'!$J$5:$J$223,'Visi kodi'!$F$2)+SUMIFS('intervences kodi'!$W$5:$W$223,'intervences kodi'!$V$5:$V$223,'Visi kodi'!A48,'intervences kodi'!$J$5:$J$223,'Visi kodi'!$F$2)</f>
        <v>231504223</v>
      </c>
      <c r="G48" s="106">
        <f>SUMIFS('intervences kodi'!$M$5:$M$223,'intervences kodi'!$L$5:$L$223,'Visi kodi'!A48,'intervences kodi'!$J$5:$J$223,'Visi kodi'!$G$2)+SUMIFS('intervences kodi'!$O$5:$O$223,'intervences kodi'!$N$5:$N$223,'Visi kodi'!A48,'intervences kodi'!$J$5:$J$223,'Visi kodi'!$G$2)+SUMIFS('intervences kodi'!$Q$5:$Q$223,'intervences kodi'!$P$5:$P$223,'Visi kodi'!A48,'intervences kodi'!$J$5:$J$223,'Visi kodi'!$G$2)+SUMIFS('intervences kodi'!$S$5:$S$223,'intervences kodi'!$R$5:$R$223,'Visi kodi'!A48,'intervences kodi'!$J$5:$J$223,'Visi kodi'!$G$2)+SUMIFS('intervences kodi'!$U$5:$U$223,'intervences kodi'!$T$5:$T$223,'Visi kodi'!A48,'intervences kodi'!$J$5:$J$223,'Visi kodi'!$G$2)+SUMIFS('intervences kodi'!$W$5:$W$223,'intervences kodi'!$V$5:$V$223,'Visi kodi'!A48,'intervences kodi'!$J$5:$J$223,'Visi kodi'!$G$2)</f>
        <v>0</v>
      </c>
      <c r="H48" s="106">
        <f>F48*C48</f>
        <v>92601689.200000003</v>
      </c>
      <c r="I48" s="106">
        <f t="shared" si="1"/>
        <v>0</v>
      </c>
      <c r="J48" s="106">
        <f t="shared" si="2"/>
        <v>92601689.200000003</v>
      </c>
      <c r="K48" s="192">
        <f t="shared" si="3"/>
        <v>0</v>
      </c>
      <c r="L48" s="106">
        <f>SUMIFS('intervences kodi'!$M$5:$M$223,'intervences kodi'!$L$5:$L$223,'Visi kodi'!A48,'intervences kodi'!$J$5:$J$223,'Visi kodi'!$L$2)+SUMIFS('intervences kodi'!$M$5:$M$223,'intervences kodi'!$N$5:$N$223,'Visi kodi'!A48,'intervences kodi'!$J$5:$J$223,'Visi kodi'!$L$2)+SUMIFS('intervences kodi'!$M$5:$M$223,'intervences kodi'!$P$5:$P$223,'Visi kodi'!A48,'intervences kodi'!$J$5:$J$223,'Visi kodi'!$L$2)+SUMIFS('intervences kodi'!$M$5:$M$223,'intervences kodi'!$R$5:$R$223,'Visi kodi'!A48,'intervences kodi'!$J$5:$J$223,'Visi kodi'!$L$2)+SUMIFS('intervences kodi'!$M$5:$M$223,'intervences kodi'!$T$5:$T$223,'Visi kodi'!A48,'intervences kodi'!$J$5:$J$223,'Visi kodi'!$L$2)+SUMIFS('intervences kodi'!$M$5:$M$223,'intervences kodi'!$V$5:$V$223,'Visi kodi'!A48,'intervences kodi'!$J$5:$J$223,'Visi kodi'!$L$2)</f>
        <v>0</v>
      </c>
      <c r="M48" s="84">
        <f t="shared" si="4"/>
        <v>0</v>
      </c>
      <c r="N48" s="84"/>
      <c r="O48" s="84"/>
    </row>
    <row r="49" spans="1:15" ht="11.15" customHeight="1">
      <c r="A49" s="191">
        <v>45</v>
      </c>
      <c r="B49" s="203" t="s">
        <v>1552</v>
      </c>
      <c r="C49" s="196">
        <v>1</v>
      </c>
      <c r="D49" s="195">
        <v>0.4</v>
      </c>
      <c r="F49" s="106">
        <f>SUMIFS('intervences kodi'!$M$5:$M$223,'intervences kodi'!$L$5:$L$223,'Visi kodi'!A49,'intervences kodi'!$J$5:$J$223,'Visi kodi'!$F$2)+SUMIFS('intervences kodi'!$O$5:$O$223,'intervences kodi'!$N$5:$N$223,'Visi kodi'!A49,'intervences kodi'!$J$5:$J$223,'Visi kodi'!$F$2)+SUMIFS('intervences kodi'!$Q$5:$Q$223,'intervences kodi'!$P$5:$P$223,'Visi kodi'!A49,'intervences kodi'!$J$5:$J$223,'Visi kodi'!$F$2)+SUMIFS('intervences kodi'!$S$5:$S$223,'intervences kodi'!$R$5:$R$223,'Visi kodi'!A49,'intervences kodi'!$J$5:$J$223,'Visi kodi'!$F$2)+SUMIFS('intervences kodi'!$U$5:$U$223,'intervences kodi'!$T$5:$T$223,'Visi kodi'!A49,'intervences kodi'!$J$5:$J$223,'Visi kodi'!$F$2)+SUMIFS('intervences kodi'!$W$5:$W$223,'intervences kodi'!$V$5:$V$223,'Visi kodi'!A49,'intervences kodi'!$J$5:$J$223,'Visi kodi'!$F$2)</f>
        <v>62833577</v>
      </c>
      <c r="G49" s="106">
        <f>SUMIFS('intervences kodi'!$M$5:$M$223,'intervences kodi'!$L$5:$L$223,'Visi kodi'!A49,'intervences kodi'!$J$5:$J$223,'Visi kodi'!$G$2)+SUMIFS('intervences kodi'!$O$5:$O$223,'intervences kodi'!$N$5:$N$223,'Visi kodi'!A49,'intervences kodi'!$J$5:$J$223,'Visi kodi'!$G$2)+SUMIFS('intervences kodi'!$Q$5:$Q$223,'intervences kodi'!$P$5:$P$223,'Visi kodi'!A49,'intervences kodi'!$J$5:$J$223,'Visi kodi'!$G$2)+SUMIFS('intervences kodi'!$S$5:$S$223,'intervences kodi'!$R$5:$R$223,'Visi kodi'!A49,'intervences kodi'!$J$5:$J$223,'Visi kodi'!$G$2)+SUMIFS('intervences kodi'!$U$5:$U$223,'intervences kodi'!$T$5:$T$223,'Visi kodi'!A49,'intervences kodi'!$J$5:$J$223,'Visi kodi'!$G$2)+SUMIFS('intervences kodi'!$W$5:$W$223,'intervences kodi'!$V$5:$V$223,'Visi kodi'!A49,'intervences kodi'!$J$5:$J$223,'Visi kodi'!$G$2)</f>
        <v>0</v>
      </c>
      <c r="H49" s="106">
        <f t="shared" si="0"/>
        <v>62833577</v>
      </c>
      <c r="I49" s="106">
        <f t="shared" si="1"/>
        <v>0</v>
      </c>
      <c r="J49" s="106">
        <f t="shared" si="2"/>
        <v>25133430.800000001</v>
      </c>
      <c r="K49" s="192">
        <f t="shared" si="3"/>
        <v>0</v>
      </c>
      <c r="L49" s="106">
        <f>SUMIFS('intervences kodi'!$M$5:$M$223,'intervences kodi'!$L$5:$L$223,'Visi kodi'!A49,'intervences kodi'!$J$5:$J$223,'Visi kodi'!$L$2)+SUMIFS('intervences kodi'!$M$5:$M$223,'intervences kodi'!$N$5:$N$223,'Visi kodi'!A49,'intervences kodi'!$J$5:$J$223,'Visi kodi'!$L$2)+SUMIFS('intervences kodi'!$M$5:$M$223,'intervences kodi'!$P$5:$P$223,'Visi kodi'!A49,'intervences kodi'!$J$5:$J$223,'Visi kodi'!$L$2)+SUMIFS('intervences kodi'!$M$5:$M$223,'intervences kodi'!$R$5:$R$223,'Visi kodi'!A49,'intervences kodi'!$J$5:$J$223,'Visi kodi'!$L$2)+SUMIFS('intervences kodi'!$M$5:$M$223,'intervences kodi'!$T$5:$T$223,'Visi kodi'!A49,'intervences kodi'!$J$5:$J$223,'Visi kodi'!$L$2)+SUMIFS('intervences kodi'!$M$5:$M$223,'intervences kodi'!$V$5:$V$223,'Visi kodi'!A49,'intervences kodi'!$J$5:$J$223,'Visi kodi'!$L$2)</f>
        <v>0</v>
      </c>
      <c r="M49" s="84">
        <f t="shared" si="4"/>
        <v>0</v>
      </c>
      <c r="N49" s="84"/>
      <c r="O49" s="84"/>
    </row>
    <row r="50" spans="1:15" ht="11.15" customHeight="1">
      <c r="A50" s="191">
        <v>46</v>
      </c>
      <c r="B50" s="203" t="s">
        <v>1553</v>
      </c>
      <c r="C50" s="196">
        <v>1</v>
      </c>
      <c r="D50" s="195">
        <v>0.4</v>
      </c>
      <c r="F50" s="106">
        <f>SUMIFS('intervences kodi'!$M$5:$M$223,'intervences kodi'!$L$5:$L$223,'Visi kodi'!A50,'intervences kodi'!$J$5:$J$223,'Visi kodi'!$F$2)+SUMIFS('intervences kodi'!$O$5:$O$223,'intervences kodi'!$N$5:$N$223,'Visi kodi'!A50,'intervences kodi'!$J$5:$J$223,'Visi kodi'!$F$2)+SUMIFS('intervences kodi'!$Q$5:$Q$223,'intervences kodi'!$P$5:$P$223,'Visi kodi'!A50,'intervences kodi'!$J$5:$J$223,'Visi kodi'!$F$2)+SUMIFS('intervences kodi'!$S$5:$S$223,'intervences kodi'!$R$5:$R$223,'Visi kodi'!A50,'intervences kodi'!$J$5:$J$223,'Visi kodi'!$F$2)+SUMIFS('intervences kodi'!$U$5:$U$223,'intervences kodi'!$T$5:$T$223,'Visi kodi'!A50,'intervences kodi'!$J$5:$J$223,'Visi kodi'!$F$2)+SUMIFS('intervences kodi'!$W$5:$W$223,'intervences kodi'!$V$5:$V$223,'Visi kodi'!A50,'intervences kodi'!$J$5:$J$223,'Visi kodi'!$F$2)</f>
        <v>0</v>
      </c>
      <c r="G50" s="106">
        <f>SUMIFS('intervences kodi'!$M$5:$M$223,'intervences kodi'!$L$5:$L$223,'Visi kodi'!A50,'intervences kodi'!$J$5:$J$223,'Visi kodi'!$G$2)+SUMIFS('intervences kodi'!$O$5:$O$223,'intervences kodi'!$N$5:$N$223,'Visi kodi'!A50,'intervences kodi'!$J$5:$J$223,'Visi kodi'!$G$2)+SUMIFS('intervences kodi'!$Q$5:$Q$223,'intervences kodi'!$P$5:$P$223,'Visi kodi'!A50,'intervences kodi'!$J$5:$J$223,'Visi kodi'!$G$2)+SUMIFS('intervences kodi'!$S$5:$S$223,'intervences kodi'!$R$5:$R$223,'Visi kodi'!A50,'intervences kodi'!$J$5:$J$223,'Visi kodi'!$G$2)+SUMIFS('intervences kodi'!$U$5:$U$223,'intervences kodi'!$T$5:$T$223,'Visi kodi'!A50,'intervences kodi'!$J$5:$J$223,'Visi kodi'!$G$2)+SUMIFS('intervences kodi'!$W$5:$W$223,'intervences kodi'!$V$5:$V$223,'Visi kodi'!A50,'intervences kodi'!$J$5:$J$223,'Visi kodi'!$G$2)</f>
        <v>0</v>
      </c>
      <c r="H50" s="106">
        <f t="shared" si="0"/>
        <v>0</v>
      </c>
      <c r="I50" s="106">
        <f t="shared" si="1"/>
        <v>0</v>
      </c>
      <c r="J50" s="106">
        <f t="shared" si="2"/>
        <v>0</v>
      </c>
      <c r="K50" s="192">
        <f t="shared" si="3"/>
        <v>0</v>
      </c>
      <c r="L50" s="106">
        <f>SUMIFS('intervences kodi'!$M$5:$M$223,'intervences kodi'!$L$5:$L$223,'Visi kodi'!A50,'intervences kodi'!$J$5:$J$223,'Visi kodi'!$L$2)+SUMIFS('intervences kodi'!$M$5:$M$223,'intervences kodi'!$N$5:$N$223,'Visi kodi'!A50,'intervences kodi'!$J$5:$J$223,'Visi kodi'!$L$2)+SUMIFS('intervences kodi'!$M$5:$M$223,'intervences kodi'!$P$5:$P$223,'Visi kodi'!A50,'intervences kodi'!$J$5:$J$223,'Visi kodi'!$L$2)+SUMIFS('intervences kodi'!$M$5:$M$223,'intervences kodi'!$R$5:$R$223,'Visi kodi'!A50,'intervences kodi'!$J$5:$J$223,'Visi kodi'!$L$2)+SUMIFS('intervences kodi'!$M$5:$M$223,'intervences kodi'!$T$5:$T$223,'Visi kodi'!A50,'intervences kodi'!$J$5:$J$223,'Visi kodi'!$L$2)+SUMIFS('intervences kodi'!$M$5:$M$223,'intervences kodi'!$V$5:$V$223,'Visi kodi'!A50,'intervences kodi'!$J$5:$J$223,'Visi kodi'!$L$2)</f>
        <v>0</v>
      </c>
      <c r="M50" s="84">
        <f t="shared" si="4"/>
        <v>0</v>
      </c>
      <c r="N50" s="84"/>
      <c r="O50" s="84"/>
    </row>
    <row r="51" spans="1:15" ht="11.15" customHeight="1">
      <c r="A51" s="191">
        <v>47</v>
      </c>
      <c r="B51" s="63" t="s">
        <v>1554</v>
      </c>
      <c r="C51" s="196">
        <v>1</v>
      </c>
      <c r="D51" s="195">
        <v>0.4</v>
      </c>
      <c r="F51" s="106">
        <f>SUMIFS('intervences kodi'!$M$5:$M$223,'intervences kodi'!$L$5:$L$223,'Visi kodi'!A51,'intervences kodi'!$J$5:$J$223,'Visi kodi'!$F$2)+SUMIFS('intervences kodi'!$O$5:$O$223,'intervences kodi'!$N$5:$N$223,'Visi kodi'!A51,'intervences kodi'!$J$5:$J$223,'Visi kodi'!$F$2)+SUMIFS('intervences kodi'!$Q$5:$Q$223,'intervences kodi'!$P$5:$P$223,'Visi kodi'!A51,'intervences kodi'!$J$5:$J$223,'Visi kodi'!$F$2)+SUMIFS('intervences kodi'!$S$5:$S$223,'intervences kodi'!$R$5:$R$223,'Visi kodi'!A51,'intervences kodi'!$J$5:$J$223,'Visi kodi'!$F$2)+SUMIFS('intervences kodi'!$U$5:$U$223,'intervences kodi'!$T$5:$T$223,'Visi kodi'!A51,'intervences kodi'!$J$5:$J$223,'Visi kodi'!$F$2)+SUMIFS('intervences kodi'!$W$5:$W$223,'intervences kodi'!$V$5:$V$223,'Visi kodi'!A51,'intervences kodi'!$J$5:$J$223,'Visi kodi'!$F$2)</f>
        <v>0</v>
      </c>
      <c r="G51" s="106">
        <f>SUMIFS('intervences kodi'!$M$5:$M$223,'intervences kodi'!$L$5:$L$223,'Visi kodi'!A51,'intervences kodi'!$J$5:$J$223,'Visi kodi'!$G$2)+SUMIFS('intervences kodi'!$O$5:$O$223,'intervences kodi'!$N$5:$N$223,'Visi kodi'!A51,'intervences kodi'!$J$5:$J$223,'Visi kodi'!$G$2)+SUMIFS('intervences kodi'!$Q$5:$Q$223,'intervences kodi'!$P$5:$P$223,'Visi kodi'!A51,'intervences kodi'!$J$5:$J$223,'Visi kodi'!$G$2)+SUMIFS('intervences kodi'!$S$5:$S$223,'intervences kodi'!$R$5:$R$223,'Visi kodi'!A51,'intervences kodi'!$J$5:$J$223,'Visi kodi'!$G$2)+SUMIFS('intervences kodi'!$U$5:$U$223,'intervences kodi'!$T$5:$T$223,'Visi kodi'!A51,'intervences kodi'!$J$5:$J$223,'Visi kodi'!$G$2)+SUMIFS('intervences kodi'!$W$5:$W$223,'intervences kodi'!$V$5:$V$223,'Visi kodi'!A51,'intervences kodi'!$J$5:$J$223,'Visi kodi'!$G$2)</f>
        <v>0</v>
      </c>
      <c r="H51" s="106">
        <f t="shared" si="0"/>
        <v>0</v>
      </c>
      <c r="I51" s="106">
        <f t="shared" si="1"/>
        <v>0</v>
      </c>
      <c r="J51" s="106">
        <f t="shared" si="2"/>
        <v>0</v>
      </c>
      <c r="K51" s="192">
        <f t="shared" si="3"/>
        <v>0</v>
      </c>
      <c r="L51" s="106">
        <f>SUMIFS('intervences kodi'!$M$5:$M$223,'intervences kodi'!$L$5:$L$223,'Visi kodi'!A51,'intervences kodi'!$J$5:$J$223,'Visi kodi'!$L$2)+SUMIFS('intervences kodi'!$M$5:$M$223,'intervences kodi'!$N$5:$N$223,'Visi kodi'!A51,'intervences kodi'!$J$5:$J$223,'Visi kodi'!$L$2)+SUMIFS('intervences kodi'!$M$5:$M$223,'intervences kodi'!$P$5:$P$223,'Visi kodi'!A51,'intervences kodi'!$J$5:$J$223,'Visi kodi'!$L$2)+SUMIFS('intervences kodi'!$M$5:$M$223,'intervences kodi'!$R$5:$R$223,'Visi kodi'!A51,'intervences kodi'!$J$5:$J$223,'Visi kodi'!$L$2)+SUMIFS('intervences kodi'!$M$5:$M$223,'intervences kodi'!$T$5:$T$223,'Visi kodi'!A51,'intervences kodi'!$J$5:$J$223,'Visi kodi'!$L$2)+SUMIFS('intervences kodi'!$M$5:$M$223,'intervences kodi'!$V$5:$V$223,'Visi kodi'!A51,'intervences kodi'!$J$5:$J$223,'Visi kodi'!$L$2)</f>
        <v>0</v>
      </c>
      <c r="M51" s="84">
        <f t="shared" si="4"/>
        <v>0</v>
      </c>
      <c r="N51" s="84"/>
      <c r="O51" s="84"/>
    </row>
    <row r="52" spans="1:15" ht="11.15" customHeight="1">
      <c r="A52" s="191">
        <v>48</v>
      </c>
      <c r="B52" s="63" t="s">
        <v>1555</v>
      </c>
      <c r="C52" s="196">
        <v>1</v>
      </c>
      <c r="D52" s="195">
        <v>0.4</v>
      </c>
      <c r="F52" s="106">
        <f>SUMIFS('intervences kodi'!$M$5:$M$223,'intervences kodi'!$L$5:$L$223,'Visi kodi'!A52,'intervences kodi'!$J$5:$J$223,'Visi kodi'!$F$2)+SUMIFS('intervences kodi'!$O$5:$O$223,'intervences kodi'!$N$5:$N$223,'Visi kodi'!A52,'intervences kodi'!$J$5:$J$223,'Visi kodi'!$F$2)+SUMIFS('intervences kodi'!$Q$5:$Q$223,'intervences kodi'!$P$5:$P$223,'Visi kodi'!A52,'intervences kodi'!$J$5:$J$223,'Visi kodi'!$F$2)+SUMIFS('intervences kodi'!$S$5:$S$223,'intervences kodi'!$R$5:$R$223,'Visi kodi'!A52,'intervences kodi'!$J$5:$J$223,'Visi kodi'!$F$2)+SUMIFS('intervences kodi'!$U$5:$U$223,'intervences kodi'!$T$5:$T$223,'Visi kodi'!A52,'intervences kodi'!$J$5:$J$223,'Visi kodi'!$F$2)+SUMIFS('intervences kodi'!$W$5:$W$223,'intervences kodi'!$V$5:$V$223,'Visi kodi'!A52,'intervences kodi'!$J$5:$J$223,'Visi kodi'!$F$2)</f>
        <v>2953559</v>
      </c>
      <c r="G52" s="106">
        <f>SUMIFS('intervences kodi'!$M$5:$M$223,'intervences kodi'!$L$5:$L$223,'Visi kodi'!A52,'intervences kodi'!$J$5:$J$223,'Visi kodi'!$G$2)+SUMIFS('intervences kodi'!$O$5:$O$223,'intervences kodi'!$N$5:$N$223,'Visi kodi'!A52,'intervences kodi'!$J$5:$J$223,'Visi kodi'!$G$2)+SUMIFS('intervences kodi'!$Q$5:$Q$223,'intervences kodi'!$P$5:$P$223,'Visi kodi'!A52,'intervences kodi'!$J$5:$J$223,'Visi kodi'!$G$2)+SUMIFS('intervences kodi'!$S$5:$S$223,'intervences kodi'!$R$5:$R$223,'Visi kodi'!A52,'intervences kodi'!$J$5:$J$223,'Visi kodi'!$G$2)+SUMIFS('intervences kodi'!$U$5:$U$223,'intervences kodi'!$T$5:$T$223,'Visi kodi'!A52,'intervences kodi'!$J$5:$J$223,'Visi kodi'!$G$2)+SUMIFS('intervences kodi'!$W$5:$W$223,'intervences kodi'!$V$5:$V$223,'Visi kodi'!A52,'intervences kodi'!$J$5:$J$223,'Visi kodi'!$G$2)</f>
        <v>0</v>
      </c>
      <c r="H52" s="106">
        <f t="shared" si="0"/>
        <v>2953559</v>
      </c>
      <c r="I52" s="106">
        <f t="shared" si="1"/>
        <v>0</v>
      </c>
      <c r="J52" s="106">
        <f t="shared" si="2"/>
        <v>1181423.6000000001</v>
      </c>
      <c r="K52" s="192">
        <f t="shared" si="3"/>
        <v>0</v>
      </c>
      <c r="L52" s="106">
        <f>SUMIFS('intervences kodi'!$M$5:$M$223,'intervences kodi'!$L$5:$L$223,'Visi kodi'!A52,'intervences kodi'!$J$5:$J$223,'Visi kodi'!$L$2)+SUMIFS('intervences kodi'!$M$5:$M$223,'intervences kodi'!$N$5:$N$223,'Visi kodi'!A52,'intervences kodi'!$J$5:$J$223,'Visi kodi'!$L$2)+SUMIFS('intervences kodi'!$M$5:$M$223,'intervences kodi'!$P$5:$P$223,'Visi kodi'!A52,'intervences kodi'!$J$5:$J$223,'Visi kodi'!$L$2)+SUMIFS('intervences kodi'!$M$5:$M$223,'intervences kodi'!$R$5:$R$223,'Visi kodi'!A52,'intervences kodi'!$J$5:$J$223,'Visi kodi'!$L$2)+SUMIFS('intervences kodi'!$M$5:$M$223,'intervences kodi'!$T$5:$T$223,'Visi kodi'!A52,'intervences kodi'!$J$5:$J$223,'Visi kodi'!$L$2)+SUMIFS('intervences kodi'!$M$5:$M$223,'intervences kodi'!$V$5:$V$223,'Visi kodi'!A52,'intervences kodi'!$J$5:$J$223,'Visi kodi'!$L$2)</f>
        <v>63206860</v>
      </c>
      <c r="M52" s="84">
        <f t="shared" si="4"/>
        <v>63206860</v>
      </c>
      <c r="N52" s="84"/>
      <c r="O52" s="84"/>
    </row>
    <row r="53" spans="1:15" ht="11.15" customHeight="1">
      <c r="A53" s="191">
        <v>49</v>
      </c>
      <c r="B53" s="63" t="s">
        <v>1556</v>
      </c>
      <c r="C53" s="195">
        <v>0.4</v>
      </c>
      <c r="D53" s="195">
        <v>0.4</v>
      </c>
      <c r="F53" s="106">
        <f>SUMIFS('intervences kodi'!$M$5:$M$223,'intervences kodi'!$L$5:$L$223,'Visi kodi'!A53,'intervences kodi'!$J$5:$J$223,'Visi kodi'!$F$2)+SUMIFS('intervences kodi'!$O$5:$O$223,'intervences kodi'!$N$5:$N$223,'Visi kodi'!A53,'intervences kodi'!$J$5:$J$223,'Visi kodi'!$F$2)+SUMIFS('intervences kodi'!$Q$5:$Q$223,'intervences kodi'!$P$5:$P$223,'Visi kodi'!A53,'intervences kodi'!$J$5:$J$223,'Visi kodi'!$F$2)+SUMIFS('intervences kodi'!$S$5:$S$223,'intervences kodi'!$R$5:$R$223,'Visi kodi'!A53,'intervences kodi'!$J$5:$J$223,'Visi kodi'!$F$2)+SUMIFS('intervences kodi'!$U$5:$U$223,'intervences kodi'!$T$5:$T$223,'Visi kodi'!A53,'intervences kodi'!$J$5:$J$223,'Visi kodi'!$F$2)+SUMIFS('intervences kodi'!$W$5:$W$223,'intervences kodi'!$V$5:$V$223,'Visi kodi'!A53,'intervences kodi'!$J$5:$J$223,'Visi kodi'!$F$2)</f>
        <v>4000000</v>
      </c>
      <c r="G53" s="106">
        <f>SUMIFS('intervences kodi'!$M$5:$M$223,'intervences kodi'!$L$5:$L$223,'Visi kodi'!A53,'intervences kodi'!$J$5:$J$223,'Visi kodi'!$G$2)+SUMIFS('intervences kodi'!$O$5:$O$223,'intervences kodi'!$N$5:$N$223,'Visi kodi'!A53,'intervences kodi'!$J$5:$J$223,'Visi kodi'!$G$2)+SUMIFS('intervences kodi'!$Q$5:$Q$223,'intervences kodi'!$P$5:$P$223,'Visi kodi'!A53,'intervences kodi'!$J$5:$J$223,'Visi kodi'!$G$2)+SUMIFS('intervences kodi'!$S$5:$S$223,'intervences kodi'!$R$5:$R$223,'Visi kodi'!A53,'intervences kodi'!$J$5:$J$223,'Visi kodi'!$G$2)+SUMIFS('intervences kodi'!$U$5:$U$223,'intervences kodi'!$T$5:$T$223,'Visi kodi'!A53,'intervences kodi'!$J$5:$J$223,'Visi kodi'!$G$2)+SUMIFS('intervences kodi'!$W$5:$W$223,'intervences kodi'!$V$5:$V$223,'Visi kodi'!A53,'intervences kodi'!$J$5:$J$223,'Visi kodi'!$G$2)</f>
        <v>18246193</v>
      </c>
      <c r="H53" s="106">
        <f t="shared" si="0"/>
        <v>1600000</v>
      </c>
      <c r="I53" s="106">
        <f t="shared" si="1"/>
        <v>7298477.2000000002</v>
      </c>
      <c r="J53" s="106">
        <f t="shared" si="2"/>
        <v>1600000</v>
      </c>
      <c r="K53" s="192">
        <f t="shared" si="3"/>
        <v>7298477.2000000002</v>
      </c>
      <c r="L53" s="106">
        <f>SUMIFS('intervences kodi'!$M$5:$M$223,'intervences kodi'!$L$5:$L$223,'Visi kodi'!A53,'intervences kodi'!$J$5:$J$223,'Visi kodi'!$L$2)+SUMIFS('intervences kodi'!$M$5:$M$223,'intervences kodi'!$N$5:$N$223,'Visi kodi'!A53,'intervences kodi'!$J$5:$J$223,'Visi kodi'!$L$2)+SUMIFS('intervences kodi'!$M$5:$M$223,'intervences kodi'!$P$5:$P$223,'Visi kodi'!A53,'intervences kodi'!$J$5:$J$223,'Visi kodi'!$L$2)+SUMIFS('intervences kodi'!$M$5:$M$223,'intervences kodi'!$R$5:$R$223,'Visi kodi'!A53,'intervences kodi'!$J$5:$J$223,'Visi kodi'!$L$2)+SUMIFS('intervences kodi'!$M$5:$M$223,'intervences kodi'!$T$5:$T$223,'Visi kodi'!A53,'intervences kodi'!$J$5:$J$223,'Visi kodi'!$L$2)+SUMIFS('intervences kodi'!$M$5:$M$223,'intervences kodi'!$V$5:$V$223,'Visi kodi'!A53,'intervences kodi'!$J$5:$J$223,'Visi kodi'!$L$2)</f>
        <v>0</v>
      </c>
      <c r="M53" s="84">
        <f t="shared" si="4"/>
        <v>0</v>
      </c>
      <c r="N53" s="84"/>
      <c r="O53" s="84"/>
    </row>
    <row r="54" spans="1:15" ht="11.15" customHeight="1">
      <c r="A54" s="191">
        <v>50</v>
      </c>
      <c r="B54" s="203" t="s">
        <v>1557</v>
      </c>
      <c r="C54" s="196">
        <v>1</v>
      </c>
      <c r="D54" s="195">
        <v>0.4</v>
      </c>
      <c r="F54" s="106">
        <f>SUMIFS('intervences kodi'!$M$5:$M$223,'intervences kodi'!$L$5:$L$223,'Visi kodi'!A54,'intervences kodi'!$J$5:$J$223,'Visi kodi'!$F$2)+SUMIFS('intervences kodi'!$O$5:$O$223,'intervences kodi'!$N$5:$N$223,'Visi kodi'!A54,'intervences kodi'!$J$5:$J$223,'Visi kodi'!$F$2)+SUMIFS('intervences kodi'!$Q$5:$Q$223,'intervences kodi'!$P$5:$P$223,'Visi kodi'!A54,'intervences kodi'!$J$5:$J$223,'Visi kodi'!$F$2)+SUMIFS('intervences kodi'!$S$5:$S$223,'intervences kodi'!$R$5:$R$223,'Visi kodi'!A54,'intervences kodi'!$J$5:$J$223,'Visi kodi'!$F$2)+SUMIFS('intervences kodi'!$U$5:$U$223,'intervences kodi'!$T$5:$T$223,'Visi kodi'!A54,'intervences kodi'!$J$5:$J$223,'Visi kodi'!$F$2)+SUMIFS('intervences kodi'!$W$5:$W$223,'intervences kodi'!$V$5:$V$223,'Visi kodi'!A54,'intervences kodi'!$J$5:$J$223,'Visi kodi'!$F$2)</f>
        <v>0</v>
      </c>
      <c r="G54" s="106">
        <f>SUMIFS('intervences kodi'!$M$5:$M$223,'intervences kodi'!$L$5:$L$223,'Visi kodi'!A54,'intervences kodi'!$J$5:$J$223,'Visi kodi'!$G$2)+SUMIFS('intervences kodi'!$O$5:$O$223,'intervences kodi'!$N$5:$N$223,'Visi kodi'!A54,'intervences kodi'!$J$5:$J$223,'Visi kodi'!$G$2)+SUMIFS('intervences kodi'!$Q$5:$Q$223,'intervences kodi'!$P$5:$P$223,'Visi kodi'!A54,'intervences kodi'!$J$5:$J$223,'Visi kodi'!$G$2)+SUMIFS('intervences kodi'!$S$5:$S$223,'intervences kodi'!$R$5:$R$223,'Visi kodi'!A54,'intervences kodi'!$J$5:$J$223,'Visi kodi'!$G$2)+SUMIFS('intervences kodi'!$U$5:$U$223,'intervences kodi'!$T$5:$T$223,'Visi kodi'!A54,'intervences kodi'!$J$5:$J$223,'Visi kodi'!$G$2)+SUMIFS('intervences kodi'!$W$5:$W$223,'intervences kodi'!$V$5:$V$223,'Visi kodi'!A54,'intervences kodi'!$J$5:$J$223,'Visi kodi'!$G$2)</f>
        <v>0</v>
      </c>
      <c r="H54" s="106">
        <f t="shared" si="0"/>
        <v>0</v>
      </c>
      <c r="I54" s="106">
        <f t="shared" si="1"/>
        <v>0</v>
      </c>
      <c r="J54" s="106">
        <f t="shared" si="2"/>
        <v>0</v>
      </c>
      <c r="K54" s="192">
        <f t="shared" si="3"/>
        <v>0</v>
      </c>
      <c r="L54" s="106">
        <f>SUMIFS('intervences kodi'!$M$5:$M$223,'intervences kodi'!$L$5:$L$223,'Visi kodi'!A54,'intervences kodi'!$J$5:$J$223,'Visi kodi'!$L$2)+SUMIFS('intervences kodi'!$M$5:$M$223,'intervences kodi'!$N$5:$N$223,'Visi kodi'!A54,'intervences kodi'!$J$5:$J$223,'Visi kodi'!$L$2)+SUMIFS('intervences kodi'!$M$5:$M$223,'intervences kodi'!$P$5:$P$223,'Visi kodi'!A54,'intervences kodi'!$J$5:$J$223,'Visi kodi'!$L$2)+SUMIFS('intervences kodi'!$M$5:$M$223,'intervences kodi'!$R$5:$R$223,'Visi kodi'!A54,'intervences kodi'!$J$5:$J$223,'Visi kodi'!$L$2)+SUMIFS('intervences kodi'!$M$5:$M$223,'intervences kodi'!$T$5:$T$223,'Visi kodi'!A54,'intervences kodi'!$J$5:$J$223,'Visi kodi'!$L$2)+SUMIFS('intervences kodi'!$M$5:$M$223,'intervences kodi'!$V$5:$V$223,'Visi kodi'!A54,'intervences kodi'!$J$5:$J$223,'Visi kodi'!$L$2)</f>
        <v>8824712</v>
      </c>
      <c r="M54" s="84">
        <f t="shared" si="4"/>
        <v>8824712</v>
      </c>
      <c r="N54" s="84"/>
      <c r="O54" s="84"/>
    </row>
    <row r="55" spans="1:15" ht="11.15" customHeight="1">
      <c r="A55" s="191">
        <v>51</v>
      </c>
      <c r="B55" s="63" t="s">
        <v>1558</v>
      </c>
      <c r="C55" s="196">
        <v>1</v>
      </c>
      <c r="D55" s="195">
        <v>0.4</v>
      </c>
      <c r="F55" s="106">
        <f>SUMIFS('intervences kodi'!$M$5:$M$223,'intervences kodi'!$L$5:$L$223,'Visi kodi'!A55,'intervences kodi'!$J$5:$J$223,'Visi kodi'!$F$2)+SUMIFS('intervences kodi'!$O$5:$O$223,'intervences kodi'!$N$5:$N$223,'Visi kodi'!A55,'intervences kodi'!$J$5:$J$223,'Visi kodi'!$F$2)+SUMIFS('intervences kodi'!$Q$5:$Q$223,'intervences kodi'!$P$5:$P$223,'Visi kodi'!A55,'intervences kodi'!$J$5:$J$223,'Visi kodi'!$F$2)+SUMIFS('intervences kodi'!$S$5:$S$223,'intervences kodi'!$R$5:$R$223,'Visi kodi'!A55,'intervences kodi'!$J$5:$J$223,'Visi kodi'!$F$2)+SUMIFS('intervences kodi'!$U$5:$U$223,'intervences kodi'!$T$5:$T$223,'Visi kodi'!A55,'intervences kodi'!$J$5:$J$223,'Visi kodi'!$F$2)+SUMIFS('intervences kodi'!$W$5:$W$223,'intervences kodi'!$V$5:$V$223,'Visi kodi'!A55,'intervences kodi'!$J$5:$J$223,'Visi kodi'!$F$2)</f>
        <v>0</v>
      </c>
      <c r="G55" s="106">
        <f>SUMIFS('intervences kodi'!$M$5:$M$223,'intervences kodi'!$L$5:$L$223,'Visi kodi'!A55,'intervences kodi'!$J$5:$J$223,'Visi kodi'!$G$2)+SUMIFS('intervences kodi'!$O$5:$O$223,'intervences kodi'!$N$5:$N$223,'Visi kodi'!A55,'intervences kodi'!$J$5:$J$223,'Visi kodi'!$G$2)+SUMIFS('intervences kodi'!$Q$5:$Q$223,'intervences kodi'!$P$5:$P$223,'Visi kodi'!A55,'intervences kodi'!$J$5:$J$223,'Visi kodi'!$G$2)+SUMIFS('intervences kodi'!$S$5:$S$223,'intervences kodi'!$R$5:$R$223,'Visi kodi'!A55,'intervences kodi'!$J$5:$J$223,'Visi kodi'!$G$2)+SUMIFS('intervences kodi'!$U$5:$U$223,'intervences kodi'!$T$5:$T$223,'Visi kodi'!A55,'intervences kodi'!$J$5:$J$223,'Visi kodi'!$G$2)+SUMIFS('intervences kodi'!$W$5:$W$223,'intervences kodi'!$V$5:$V$223,'Visi kodi'!A55,'intervences kodi'!$J$5:$J$223,'Visi kodi'!$G$2)</f>
        <v>0</v>
      </c>
      <c r="H55" s="106">
        <f t="shared" si="0"/>
        <v>0</v>
      </c>
      <c r="I55" s="106">
        <f t="shared" si="1"/>
        <v>0</v>
      </c>
      <c r="J55" s="106">
        <f t="shared" si="2"/>
        <v>0</v>
      </c>
      <c r="K55" s="192">
        <f t="shared" si="3"/>
        <v>0</v>
      </c>
      <c r="L55" s="106">
        <f>SUMIFS('intervences kodi'!$M$5:$M$223,'intervences kodi'!$L$5:$L$223,'Visi kodi'!A55,'intervences kodi'!$J$5:$J$223,'Visi kodi'!$L$2)+SUMIFS('intervences kodi'!$M$5:$M$223,'intervences kodi'!$N$5:$N$223,'Visi kodi'!A55,'intervences kodi'!$J$5:$J$223,'Visi kodi'!$L$2)+SUMIFS('intervences kodi'!$M$5:$M$223,'intervences kodi'!$P$5:$P$223,'Visi kodi'!A55,'intervences kodi'!$J$5:$J$223,'Visi kodi'!$L$2)+SUMIFS('intervences kodi'!$M$5:$M$223,'intervences kodi'!$R$5:$R$223,'Visi kodi'!A55,'intervences kodi'!$J$5:$J$223,'Visi kodi'!$L$2)+SUMIFS('intervences kodi'!$M$5:$M$223,'intervences kodi'!$T$5:$T$223,'Visi kodi'!A55,'intervences kodi'!$J$5:$J$223,'Visi kodi'!$L$2)+SUMIFS('intervences kodi'!$M$5:$M$223,'intervences kodi'!$V$5:$V$223,'Visi kodi'!A55,'intervences kodi'!$J$5:$J$223,'Visi kodi'!$L$2)</f>
        <v>0</v>
      </c>
      <c r="M55" s="84">
        <f t="shared" si="4"/>
        <v>0</v>
      </c>
      <c r="N55" s="84"/>
      <c r="O55" s="84"/>
    </row>
    <row r="56" spans="1:15" ht="11.15" customHeight="1">
      <c r="A56" s="191">
        <v>52</v>
      </c>
      <c r="B56" s="63" t="s">
        <v>1559</v>
      </c>
      <c r="C56" s="196">
        <v>1</v>
      </c>
      <c r="D56" s="195">
        <v>0.4</v>
      </c>
      <c r="F56" s="106">
        <f>SUMIFS('intervences kodi'!$M$5:$M$223,'intervences kodi'!$L$5:$L$223,'Visi kodi'!A56,'intervences kodi'!$J$5:$J$223,'Visi kodi'!$F$2)+SUMIFS('intervences kodi'!$O$5:$O$223,'intervences kodi'!$N$5:$N$223,'Visi kodi'!A56,'intervences kodi'!$J$5:$J$223,'Visi kodi'!$F$2)+SUMIFS('intervences kodi'!$Q$5:$Q$223,'intervences kodi'!$P$5:$P$223,'Visi kodi'!A56,'intervences kodi'!$J$5:$J$223,'Visi kodi'!$F$2)+SUMIFS('intervences kodi'!$S$5:$S$223,'intervences kodi'!$R$5:$R$223,'Visi kodi'!A56,'intervences kodi'!$J$5:$J$223,'Visi kodi'!$F$2)+SUMIFS('intervences kodi'!$U$5:$U$223,'intervences kodi'!$T$5:$T$223,'Visi kodi'!A56,'intervences kodi'!$J$5:$J$223,'Visi kodi'!$F$2)+SUMIFS('intervences kodi'!$W$5:$W$223,'intervences kodi'!$V$5:$V$223,'Visi kodi'!A56,'intervences kodi'!$J$5:$J$223,'Visi kodi'!$F$2)</f>
        <v>95436061</v>
      </c>
      <c r="G56" s="106">
        <f>SUMIFS('intervences kodi'!$M$5:$M$223,'intervences kodi'!$L$5:$L$223,'Visi kodi'!A56,'intervences kodi'!$J$5:$J$223,'Visi kodi'!$G$2)+SUMIFS('intervences kodi'!$O$5:$O$223,'intervences kodi'!$N$5:$N$223,'Visi kodi'!A56,'intervences kodi'!$J$5:$J$223,'Visi kodi'!$G$2)+SUMIFS('intervences kodi'!$Q$5:$Q$223,'intervences kodi'!$P$5:$P$223,'Visi kodi'!A56,'intervences kodi'!$J$5:$J$223,'Visi kodi'!$G$2)+SUMIFS('intervences kodi'!$S$5:$S$223,'intervences kodi'!$R$5:$R$223,'Visi kodi'!A56,'intervences kodi'!$J$5:$J$223,'Visi kodi'!$G$2)+SUMIFS('intervences kodi'!$U$5:$U$223,'intervences kodi'!$T$5:$T$223,'Visi kodi'!A56,'intervences kodi'!$J$5:$J$223,'Visi kodi'!$G$2)+SUMIFS('intervences kodi'!$W$5:$W$223,'intervences kodi'!$V$5:$V$223,'Visi kodi'!A56,'intervences kodi'!$J$5:$J$223,'Visi kodi'!$G$2)</f>
        <v>0</v>
      </c>
      <c r="H56" s="106">
        <f t="shared" si="0"/>
        <v>95436061</v>
      </c>
      <c r="I56" s="106">
        <f t="shared" si="1"/>
        <v>0</v>
      </c>
      <c r="J56" s="106">
        <f t="shared" si="2"/>
        <v>38174424.399999999</v>
      </c>
      <c r="K56" s="192">
        <f t="shared" si="3"/>
        <v>0</v>
      </c>
      <c r="L56" s="106">
        <f>SUMIFS('intervences kodi'!$M$5:$M$223,'intervences kodi'!$L$5:$L$223,'Visi kodi'!A56,'intervences kodi'!$J$5:$J$223,'Visi kodi'!$L$2)+SUMIFS('intervences kodi'!$M$5:$M$223,'intervences kodi'!$N$5:$N$223,'Visi kodi'!A56,'intervences kodi'!$J$5:$J$223,'Visi kodi'!$L$2)+SUMIFS('intervences kodi'!$M$5:$M$223,'intervences kodi'!$P$5:$P$223,'Visi kodi'!A56,'intervences kodi'!$J$5:$J$223,'Visi kodi'!$L$2)+SUMIFS('intervences kodi'!$M$5:$M$223,'intervences kodi'!$R$5:$R$223,'Visi kodi'!A56,'intervences kodi'!$J$5:$J$223,'Visi kodi'!$L$2)+SUMIFS('intervences kodi'!$M$5:$M$223,'intervences kodi'!$T$5:$T$223,'Visi kodi'!A56,'intervences kodi'!$J$5:$J$223,'Visi kodi'!$L$2)+SUMIFS('intervences kodi'!$M$5:$M$223,'intervences kodi'!$V$5:$V$223,'Visi kodi'!A56,'intervences kodi'!$J$5:$J$223,'Visi kodi'!$L$2)</f>
        <v>54382148</v>
      </c>
      <c r="M56" s="84">
        <f t="shared" si="4"/>
        <v>54382148</v>
      </c>
      <c r="N56" s="84"/>
      <c r="O56" s="84"/>
    </row>
    <row r="57" spans="1:15" ht="11.15" customHeight="1">
      <c r="A57" s="191">
        <v>53</v>
      </c>
      <c r="B57" s="63" t="s">
        <v>1560</v>
      </c>
      <c r="C57" s="196">
        <v>1</v>
      </c>
      <c r="D57" s="195">
        <v>0.4</v>
      </c>
      <c r="F57" s="106">
        <f>SUMIFS('intervences kodi'!$M$5:$M$223,'intervences kodi'!$L$5:$L$223,'Visi kodi'!A57,'intervences kodi'!$J$5:$J$223,'Visi kodi'!$F$2)+SUMIFS('intervences kodi'!$O$5:$O$223,'intervences kodi'!$N$5:$N$223,'Visi kodi'!A57,'intervences kodi'!$J$5:$J$223,'Visi kodi'!$F$2)+SUMIFS('intervences kodi'!$Q$5:$Q$223,'intervences kodi'!$P$5:$P$223,'Visi kodi'!A57,'intervences kodi'!$J$5:$J$223,'Visi kodi'!$F$2)+SUMIFS('intervences kodi'!$S$5:$S$223,'intervences kodi'!$R$5:$R$223,'Visi kodi'!A57,'intervences kodi'!$J$5:$J$223,'Visi kodi'!$F$2)+SUMIFS('intervences kodi'!$U$5:$U$223,'intervences kodi'!$T$5:$T$223,'Visi kodi'!A57,'intervences kodi'!$J$5:$J$223,'Visi kodi'!$F$2)+SUMIFS('intervences kodi'!$W$5:$W$223,'intervences kodi'!$V$5:$V$223,'Visi kodi'!A57,'intervences kodi'!$J$5:$J$223,'Visi kodi'!$F$2)</f>
        <v>6663000</v>
      </c>
      <c r="G57" s="106">
        <f>SUMIFS('intervences kodi'!$M$5:$M$223,'intervences kodi'!$L$5:$L$223,'Visi kodi'!A57,'intervences kodi'!$J$5:$J$223,'Visi kodi'!$G$2)+SUMIFS('intervences kodi'!$O$5:$O$223,'intervences kodi'!$N$5:$N$223,'Visi kodi'!A57,'intervences kodi'!$J$5:$J$223,'Visi kodi'!$G$2)+SUMIFS('intervences kodi'!$Q$5:$Q$223,'intervences kodi'!$P$5:$P$223,'Visi kodi'!A57,'intervences kodi'!$J$5:$J$223,'Visi kodi'!$G$2)+SUMIFS('intervences kodi'!$S$5:$S$223,'intervences kodi'!$R$5:$R$223,'Visi kodi'!A57,'intervences kodi'!$J$5:$J$223,'Visi kodi'!$G$2)+SUMIFS('intervences kodi'!$U$5:$U$223,'intervences kodi'!$T$5:$T$223,'Visi kodi'!A57,'intervences kodi'!$J$5:$J$223,'Visi kodi'!$G$2)+SUMIFS('intervences kodi'!$W$5:$W$223,'intervences kodi'!$V$5:$V$223,'Visi kodi'!A57,'intervences kodi'!$J$5:$J$223,'Visi kodi'!$G$2)</f>
        <v>0</v>
      </c>
      <c r="H57" s="106">
        <f t="shared" si="0"/>
        <v>6663000</v>
      </c>
      <c r="I57" s="106">
        <f t="shared" si="1"/>
        <v>0</v>
      </c>
      <c r="J57" s="106">
        <f t="shared" si="2"/>
        <v>2665200</v>
      </c>
      <c r="K57" s="192">
        <f t="shared" si="3"/>
        <v>0</v>
      </c>
      <c r="L57" s="106">
        <f>SUMIFS('intervences kodi'!$M$5:$M$223,'intervences kodi'!$L$5:$L$223,'Visi kodi'!A57,'intervences kodi'!$J$5:$J$223,'Visi kodi'!$L$2)+SUMIFS('intervences kodi'!$M$5:$M$223,'intervences kodi'!$N$5:$N$223,'Visi kodi'!A57,'intervences kodi'!$J$5:$J$223,'Visi kodi'!$L$2)+SUMIFS('intervences kodi'!$M$5:$M$223,'intervences kodi'!$P$5:$P$223,'Visi kodi'!A57,'intervences kodi'!$J$5:$J$223,'Visi kodi'!$L$2)+SUMIFS('intervences kodi'!$M$5:$M$223,'intervences kodi'!$R$5:$R$223,'Visi kodi'!A57,'intervences kodi'!$J$5:$J$223,'Visi kodi'!$L$2)+SUMIFS('intervences kodi'!$M$5:$M$223,'intervences kodi'!$T$5:$T$223,'Visi kodi'!A57,'intervences kodi'!$J$5:$J$223,'Visi kodi'!$L$2)+SUMIFS('intervences kodi'!$M$5:$M$223,'intervences kodi'!$V$5:$V$223,'Visi kodi'!A57,'intervences kodi'!$J$5:$J$223,'Visi kodi'!$L$2)</f>
        <v>0</v>
      </c>
      <c r="M57" s="84">
        <f t="shared" si="4"/>
        <v>0</v>
      </c>
      <c r="N57" s="84"/>
      <c r="O57" s="84"/>
    </row>
    <row r="58" spans="1:15" ht="11.15" customHeight="1">
      <c r="A58" s="191">
        <v>54</v>
      </c>
      <c r="B58" s="63" t="s">
        <v>1561</v>
      </c>
      <c r="C58" s="195">
        <v>0.4</v>
      </c>
      <c r="D58" s="195">
        <v>0.4</v>
      </c>
      <c r="F58" s="106">
        <f>SUMIFS('intervences kodi'!$M$5:$M$223,'intervences kodi'!$L$5:$L$223,'Visi kodi'!A58,'intervences kodi'!$J$5:$J$223,'Visi kodi'!$F$2)+SUMIFS('intervences kodi'!$O$5:$O$223,'intervences kodi'!$N$5:$N$223,'Visi kodi'!A58,'intervences kodi'!$J$5:$J$223,'Visi kodi'!$F$2)+SUMIFS('intervences kodi'!$Q$5:$Q$223,'intervences kodi'!$P$5:$P$223,'Visi kodi'!A58,'intervences kodi'!$J$5:$J$223,'Visi kodi'!$F$2)+SUMIFS('intervences kodi'!$S$5:$S$223,'intervences kodi'!$R$5:$R$223,'Visi kodi'!A58,'intervences kodi'!$J$5:$J$223,'Visi kodi'!$F$2)+SUMIFS('intervences kodi'!$U$5:$U$223,'intervences kodi'!$T$5:$T$223,'Visi kodi'!A58,'intervences kodi'!$J$5:$J$223,'Visi kodi'!$F$2)+SUMIFS('intervences kodi'!$W$5:$W$223,'intervences kodi'!$V$5:$V$223,'Visi kodi'!A58,'intervences kodi'!$J$5:$J$223,'Visi kodi'!$F$2)</f>
        <v>0</v>
      </c>
      <c r="G58" s="106">
        <f>SUMIFS('intervences kodi'!$M$5:$M$223,'intervences kodi'!$L$5:$L$223,'Visi kodi'!A58,'intervences kodi'!$J$5:$J$223,'Visi kodi'!$G$2)+SUMIFS('intervences kodi'!$O$5:$O$223,'intervences kodi'!$N$5:$N$223,'Visi kodi'!A58,'intervences kodi'!$J$5:$J$223,'Visi kodi'!$G$2)+SUMIFS('intervences kodi'!$Q$5:$Q$223,'intervences kodi'!$P$5:$P$223,'Visi kodi'!A58,'intervences kodi'!$J$5:$J$223,'Visi kodi'!$G$2)+SUMIFS('intervences kodi'!$S$5:$S$223,'intervences kodi'!$R$5:$R$223,'Visi kodi'!A58,'intervences kodi'!$J$5:$J$223,'Visi kodi'!$G$2)+SUMIFS('intervences kodi'!$U$5:$U$223,'intervences kodi'!$T$5:$T$223,'Visi kodi'!A58,'intervences kodi'!$J$5:$J$223,'Visi kodi'!$G$2)+SUMIFS('intervences kodi'!$W$5:$W$223,'intervences kodi'!$V$5:$V$223,'Visi kodi'!A58,'intervences kodi'!$J$5:$J$223,'Visi kodi'!$G$2)</f>
        <v>0</v>
      </c>
      <c r="H58" s="106">
        <f t="shared" si="0"/>
        <v>0</v>
      </c>
      <c r="I58" s="106">
        <f t="shared" si="1"/>
        <v>0</v>
      </c>
      <c r="J58" s="106">
        <f t="shared" si="2"/>
        <v>0</v>
      </c>
      <c r="K58" s="192">
        <f t="shared" si="3"/>
        <v>0</v>
      </c>
      <c r="L58" s="106">
        <f>SUMIFS('intervences kodi'!$M$5:$M$223,'intervences kodi'!$L$5:$L$223,'Visi kodi'!A58,'intervences kodi'!$J$5:$J$223,'Visi kodi'!$L$2)+SUMIFS('intervences kodi'!$M$5:$M$223,'intervences kodi'!$N$5:$N$223,'Visi kodi'!A58,'intervences kodi'!$J$5:$J$223,'Visi kodi'!$L$2)+SUMIFS('intervences kodi'!$M$5:$M$223,'intervences kodi'!$P$5:$P$223,'Visi kodi'!A58,'intervences kodi'!$J$5:$J$223,'Visi kodi'!$L$2)+SUMIFS('intervences kodi'!$M$5:$M$223,'intervences kodi'!$R$5:$R$223,'Visi kodi'!A58,'intervences kodi'!$J$5:$J$223,'Visi kodi'!$L$2)+SUMIFS('intervences kodi'!$M$5:$M$223,'intervences kodi'!$T$5:$T$223,'Visi kodi'!A58,'intervences kodi'!$J$5:$J$223,'Visi kodi'!$L$2)+SUMIFS('intervences kodi'!$M$5:$M$223,'intervences kodi'!$V$5:$V$223,'Visi kodi'!A58,'intervences kodi'!$J$5:$J$223,'Visi kodi'!$L$2)</f>
        <v>0</v>
      </c>
      <c r="M58" s="84">
        <f t="shared" si="4"/>
        <v>0</v>
      </c>
      <c r="N58" s="84"/>
      <c r="O58" s="84"/>
    </row>
    <row r="59" spans="1:15" ht="11.15" customHeight="1">
      <c r="A59" s="191">
        <v>55</v>
      </c>
      <c r="B59" s="203" t="s">
        <v>1562</v>
      </c>
      <c r="C59" s="196">
        <v>1</v>
      </c>
      <c r="D59" s="195">
        <v>0.4</v>
      </c>
      <c r="F59" s="106">
        <f>SUMIFS('intervences kodi'!$M$5:$M$223,'intervences kodi'!$L$5:$L$223,'Visi kodi'!A59,'intervences kodi'!$J$5:$J$223,'Visi kodi'!$F$2)+SUMIFS('intervences kodi'!$O$5:$O$223,'intervences kodi'!$N$5:$N$223,'Visi kodi'!A59,'intervences kodi'!$J$5:$J$223,'Visi kodi'!$F$2)+SUMIFS('intervences kodi'!$Q$5:$Q$223,'intervences kodi'!$P$5:$P$223,'Visi kodi'!A59,'intervences kodi'!$J$5:$J$223,'Visi kodi'!$F$2)+SUMIFS('intervences kodi'!$S$5:$S$223,'intervences kodi'!$R$5:$R$223,'Visi kodi'!A59,'intervences kodi'!$J$5:$J$223,'Visi kodi'!$F$2)+SUMIFS('intervences kodi'!$U$5:$U$223,'intervences kodi'!$T$5:$T$223,'Visi kodi'!A59,'intervences kodi'!$J$5:$J$223,'Visi kodi'!$F$2)+SUMIFS('intervences kodi'!$W$5:$W$223,'intervences kodi'!$V$5:$V$223,'Visi kodi'!A59,'intervences kodi'!$J$5:$J$223,'Visi kodi'!$F$2)</f>
        <v>47694061</v>
      </c>
      <c r="G59" s="106">
        <f>SUMIFS('intervences kodi'!$M$5:$M$223,'intervences kodi'!$L$5:$L$223,'Visi kodi'!A59,'intervences kodi'!$J$5:$J$223,'Visi kodi'!$G$2)+SUMIFS('intervences kodi'!$O$5:$O$223,'intervences kodi'!$N$5:$N$223,'Visi kodi'!A59,'intervences kodi'!$J$5:$J$223,'Visi kodi'!$G$2)+SUMIFS('intervences kodi'!$Q$5:$Q$223,'intervences kodi'!$P$5:$P$223,'Visi kodi'!A59,'intervences kodi'!$J$5:$J$223,'Visi kodi'!$G$2)+SUMIFS('intervences kodi'!$S$5:$S$223,'intervences kodi'!$R$5:$R$223,'Visi kodi'!A59,'intervences kodi'!$J$5:$J$223,'Visi kodi'!$G$2)+SUMIFS('intervences kodi'!$U$5:$U$223,'intervences kodi'!$T$5:$T$223,'Visi kodi'!A59,'intervences kodi'!$J$5:$J$223,'Visi kodi'!$G$2)+SUMIFS('intervences kodi'!$W$5:$W$223,'intervences kodi'!$V$5:$V$223,'Visi kodi'!A59,'intervences kodi'!$J$5:$J$223,'Visi kodi'!$G$2)</f>
        <v>0</v>
      </c>
      <c r="H59" s="106">
        <f t="shared" si="0"/>
        <v>47694061</v>
      </c>
      <c r="I59" s="106">
        <f t="shared" si="1"/>
        <v>0</v>
      </c>
      <c r="J59" s="106">
        <f t="shared" si="2"/>
        <v>19077624.400000002</v>
      </c>
      <c r="K59" s="192">
        <f t="shared" si="3"/>
        <v>0</v>
      </c>
      <c r="L59" s="106">
        <f>SUMIFS('intervences kodi'!$M$5:$M$223,'intervences kodi'!$L$5:$L$223,'Visi kodi'!A59,'intervences kodi'!$J$5:$J$223,'Visi kodi'!$L$2)+SUMIFS('intervences kodi'!$M$5:$M$223,'intervences kodi'!$N$5:$N$223,'Visi kodi'!A59,'intervences kodi'!$J$5:$J$223,'Visi kodi'!$L$2)+SUMIFS('intervences kodi'!$M$5:$M$223,'intervences kodi'!$P$5:$P$223,'Visi kodi'!A59,'intervences kodi'!$J$5:$J$223,'Visi kodi'!$L$2)+SUMIFS('intervences kodi'!$M$5:$M$223,'intervences kodi'!$R$5:$R$223,'Visi kodi'!A59,'intervences kodi'!$J$5:$J$223,'Visi kodi'!$L$2)+SUMIFS('intervences kodi'!$M$5:$M$223,'intervences kodi'!$T$5:$T$223,'Visi kodi'!A59,'intervences kodi'!$J$5:$J$223,'Visi kodi'!$L$2)+SUMIFS('intervences kodi'!$M$5:$M$223,'intervences kodi'!$V$5:$V$223,'Visi kodi'!A59,'intervences kodi'!$J$5:$J$223,'Visi kodi'!$L$2)</f>
        <v>0</v>
      </c>
      <c r="M59" s="84">
        <f t="shared" si="4"/>
        <v>0</v>
      </c>
      <c r="N59" s="84"/>
      <c r="O59" s="84"/>
    </row>
    <row r="60" spans="1:15" ht="11.15" customHeight="1">
      <c r="A60" s="191">
        <v>56</v>
      </c>
      <c r="B60" s="63" t="s">
        <v>1563</v>
      </c>
      <c r="C60" s="56">
        <v>0</v>
      </c>
      <c r="D60" s="56">
        <v>0</v>
      </c>
      <c r="F60" s="106">
        <f>SUMIFS('intervences kodi'!$M$5:$M$223,'intervences kodi'!$L$5:$L$223,'Visi kodi'!A60,'intervences kodi'!$J$5:$J$223,'Visi kodi'!$F$2)+SUMIFS('intervences kodi'!$O$5:$O$223,'intervences kodi'!$N$5:$N$223,'Visi kodi'!A60,'intervences kodi'!$J$5:$J$223,'Visi kodi'!$F$2)+SUMIFS('intervences kodi'!$Q$5:$Q$223,'intervences kodi'!$P$5:$P$223,'Visi kodi'!A60,'intervences kodi'!$J$5:$J$223,'Visi kodi'!$F$2)+SUMIFS('intervences kodi'!$S$5:$S$223,'intervences kodi'!$R$5:$R$223,'Visi kodi'!A60,'intervences kodi'!$J$5:$J$223,'Visi kodi'!$F$2)+SUMIFS('intervences kodi'!$U$5:$U$223,'intervences kodi'!$T$5:$T$223,'Visi kodi'!A60,'intervences kodi'!$J$5:$J$223,'Visi kodi'!$F$2)+SUMIFS('intervences kodi'!$W$5:$W$223,'intervences kodi'!$V$5:$V$223,'Visi kodi'!A60,'intervences kodi'!$J$5:$J$223,'Visi kodi'!$F$2)</f>
        <v>0</v>
      </c>
      <c r="G60" s="106">
        <f>SUMIFS('intervences kodi'!$M$5:$M$223,'intervences kodi'!$L$5:$L$223,'Visi kodi'!A60,'intervences kodi'!$J$5:$J$223,'Visi kodi'!$G$2)+SUMIFS('intervences kodi'!$O$5:$O$223,'intervences kodi'!$N$5:$N$223,'Visi kodi'!A60,'intervences kodi'!$J$5:$J$223,'Visi kodi'!$G$2)+SUMIFS('intervences kodi'!$Q$5:$Q$223,'intervences kodi'!$P$5:$P$223,'Visi kodi'!A60,'intervences kodi'!$J$5:$J$223,'Visi kodi'!$G$2)+SUMIFS('intervences kodi'!$S$5:$S$223,'intervences kodi'!$R$5:$R$223,'Visi kodi'!A60,'intervences kodi'!$J$5:$J$223,'Visi kodi'!$G$2)+SUMIFS('intervences kodi'!$U$5:$U$223,'intervences kodi'!$T$5:$T$223,'Visi kodi'!A60,'intervences kodi'!$J$5:$J$223,'Visi kodi'!$G$2)+SUMIFS('intervences kodi'!$W$5:$W$223,'intervences kodi'!$V$5:$V$223,'Visi kodi'!A60,'intervences kodi'!$J$5:$J$223,'Visi kodi'!$G$2)</f>
        <v>0</v>
      </c>
      <c r="H60" s="106">
        <f t="shared" si="0"/>
        <v>0</v>
      </c>
      <c r="I60" s="106">
        <f t="shared" si="1"/>
        <v>0</v>
      </c>
      <c r="J60" s="106">
        <f t="shared" si="2"/>
        <v>0</v>
      </c>
      <c r="K60" s="192">
        <f t="shared" si="3"/>
        <v>0</v>
      </c>
      <c r="L60" s="106">
        <f>SUMIFS('intervences kodi'!$M$5:$M$223,'intervences kodi'!$L$5:$L$223,'Visi kodi'!A60,'intervences kodi'!$J$5:$J$223,'Visi kodi'!$L$2)+SUMIFS('intervences kodi'!$M$5:$M$223,'intervences kodi'!$N$5:$N$223,'Visi kodi'!A60,'intervences kodi'!$J$5:$J$223,'Visi kodi'!$L$2)+SUMIFS('intervences kodi'!$M$5:$M$223,'intervences kodi'!$P$5:$P$223,'Visi kodi'!A60,'intervences kodi'!$J$5:$J$223,'Visi kodi'!$L$2)+SUMIFS('intervences kodi'!$M$5:$M$223,'intervences kodi'!$R$5:$R$223,'Visi kodi'!A60,'intervences kodi'!$J$5:$J$223,'Visi kodi'!$L$2)+SUMIFS('intervences kodi'!$M$5:$M$223,'intervences kodi'!$T$5:$T$223,'Visi kodi'!A60,'intervences kodi'!$J$5:$J$223,'Visi kodi'!$L$2)+SUMIFS('intervences kodi'!$M$5:$M$223,'intervences kodi'!$V$5:$V$223,'Visi kodi'!A60,'intervences kodi'!$J$5:$J$223,'Visi kodi'!$L$2)</f>
        <v>0</v>
      </c>
      <c r="M60" s="84">
        <f t="shared" si="4"/>
        <v>0</v>
      </c>
      <c r="N60" s="84"/>
      <c r="O60" s="84"/>
    </row>
    <row r="61" spans="1:15" ht="11.15" customHeight="1">
      <c r="A61" s="191">
        <v>57</v>
      </c>
      <c r="B61" s="63" t="s">
        <v>1564</v>
      </c>
      <c r="C61" s="56">
        <v>0</v>
      </c>
      <c r="D61" s="56">
        <v>0</v>
      </c>
      <c r="F61" s="106">
        <f>SUMIFS('intervences kodi'!$M$5:$M$223,'intervences kodi'!$L$5:$L$223,'Visi kodi'!A61,'intervences kodi'!$J$5:$J$223,'Visi kodi'!$F$2)+SUMIFS('intervences kodi'!$O$5:$O$223,'intervences kodi'!$N$5:$N$223,'Visi kodi'!A61,'intervences kodi'!$J$5:$J$223,'Visi kodi'!$F$2)+SUMIFS('intervences kodi'!$Q$5:$Q$223,'intervences kodi'!$P$5:$P$223,'Visi kodi'!A61,'intervences kodi'!$J$5:$J$223,'Visi kodi'!$F$2)+SUMIFS('intervences kodi'!$S$5:$S$223,'intervences kodi'!$R$5:$R$223,'Visi kodi'!A61,'intervences kodi'!$J$5:$J$223,'Visi kodi'!$F$2)+SUMIFS('intervences kodi'!$U$5:$U$223,'intervences kodi'!$T$5:$T$223,'Visi kodi'!A61,'intervences kodi'!$J$5:$J$223,'Visi kodi'!$F$2)+SUMIFS('intervences kodi'!$W$5:$W$223,'intervences kodi'!$V$5:$V$223,'Visi kodi'!A61,'intervences kodi'!$J$5:$J$223,'Visi kodi'!$F$2)</f>
        <v>0</v>
      </c>
      <c r="G61" s="106">
        <f>SUMIFS('intervences kodi'!$M$5:$M$223,'intervences kodi'!$L$5:$L$223,'Visi kodi'!A61,'intervences kodi'!$J$5:$J$223,'Visi kodi'!$G$2)+SUMIFS('intervences kodi'!$O$5:$O$223,'intervences kodi'!$N$5:$N$223,'Visi kodi'!A61,'intervences kodi'!$J$5:$J$223,'Visi kodi'!$G$2)+SUMIFS('intervences kodi'!$Q$5:$Q$223,'intervences kodi'!$P$5:$P$223,'Visi kodi'!A61,'intervences kodi'!$J$5:$J$223,'Visi kodi'!$G$2)+SUMIFS('intervences kodi'!$S$5:$S$223,'intervences kodi'!$R$5:$R$223,'Visi kodi'!A61,'intervences kodi'!$J$5:$J$223,'Visi kodi'!$G$2)+SUMIFS('intervences kodi'!$U$5:$U$223,'intervences kodi'!$T$5:$T$223,'Visi kodi'!A61,'intervences kodi'!$J$5:$J$223,'Visi kodi'!$G$2)+SUMIFS('intervences kodi'!$W$5:$W$223,'intervences kodi'!$V$5:$V$223,'Visi kodi'!A61,'intervences kodi'!$J$5:$J$223,'Visi kodi'!$G$2)</f>
        <v>0</v>
      </c>
      <c r="H61" s="106">
        <f t="shared" si="0"/>
        <v>0</v>
      </c>
      <c r="I61" s="106">
        <f t="shared" si="1"/>
        <v>0</v>
      </c>
      <c r="J61" s="106">
        <f t="shared" si="2"/>
        <v>0</v>
      </c>
      <c r="K61" s="192">
        <f t="shared" si="3"/>
        <v>0</v>
      </c>
      <c r="L61" s="106">
        <f>SUMIFS('intervences kodi'!$M$5:$M$223,'intervences kodi'!$L$5:$L$223,'Visi kodi'!A61,'intervences kodi'!$J$5:$J$223,'Visi kodi'!$L$2)+SUMIFS('intervences kodi'!$M$5:$M$223,'intervences kodi'!$N$5:$N$223,'Visi kodi'!A61,'intervences kodi'!$J$5:$J$223,'Visi kodi'!$L$2)+SUMIFS('intervences kodi'!$M$5:$M$223,'intervences kodi'!$P$5:$P$223,'Visi kodi'!A61,'intervences kodi'!$J$5:$J$223,'Visi kodi'!$L$2)+SUMIFS('intervences kodi'!$M$5:$M$223,'intervences kodi'!$R$5:$R$223,'Visi kodi'!A61,'intervences kodi'!$J$5:$J$223,'Visi kodi'!$L$2)+SUMIFS('intervences kodi'!$M$5:$M$223,'intervences kodi'!$T$5:$T$223,'Visi kodi'!A61,'intervences kodi'!$J$5:$J$223,'Visi kodi'!$L$2)+SUMIFS('intervences kodi'!$M$5:$M$223,'intervences kodi'!$V$5:$V$223,'Visi kodi'!A61,'intervences kodi'!$J$5:$J$223,'Visi kodi'!$L$2)</f>
        <v>0</v>
      </c>
      <c r="M61" s="84">
        <f t="shared" si="4"/>
        <v>0</v>
      </c>
      <c r="N61" s="84"/>
      <c r="O61" s="84"/>
    </row>
    <row r="62" spans="1:15" ht="11.15" customHeight="1">
      <c r="A62" s="191">
        <v>58</v>
      </c>
      <c r="B62" s="63" t="s">
        <v>1565</v>
      </c>
      <c r="C62" s="196">
        <v>1</v>
      </c>
      <c r="D62" s="196">
        <v>1</v>
      </c>
      <c r="F62" s="106">
        <f>SUMIFS('intervences kodi'!$M$5:$M$223,'intervences kodi'!$L$5:$L$223,'Visi kodi'!A62,'intervences kodi'!$J$5:$J$223,'Visi kodi'!$F$2)+SUMIFS('intervences kodi'!$O$5:$O$223,'intervences kodi'!$N$5:$N$223,'Visi kodi'!A62,'intervences kodi'!$J$5:$J$223,'Visi kodi'!$F$2)+SUMIFS('intervences kodi'!$Q$5:$Q$223,'intervences kodi'!$P$5:$P$223,'Visi kodi'!A62,'intervences kodi'!$J$5:$J$223,'Visi kodi'!$F$2)+SUMIFS('intervences kodi'!$S$5:$S$223,'intervences kodi'!$R$5:$R$223,'Visi kodi'!A62,'intervences kodi'!$J$5:$J$223,'Visi kodi'!$F$2)+SUMIFS('intervences kodi'!$U$5:$U$223,'intervences kodi'!$T$5:$T$223,'Visi kodi'!A62,'intervences kodi'!$J$5:$J$223,'Visi kodi'!$F$2)+SUMIFS('intervences kodi'!$W$5:$W$223,'intervences kodi'!$V$5:$V$223,'Visi kodi'!A62,'intervences kodi'!$J$5:$J$223,'Visi kodi'!$F$2)</f>
        <v>52230000</v>
      </c>
      <c r="G62" s="106">
        <f>SUMIFS('intervences kodi'!$M$5:$M$223,'intervences kodi'!$L$5:$L$223,'Visi kodi'!A62,'intervences kodi'!$J$5:$J$223,'Visi kodi'!$G$2)+SUMIFS('intervences kodi'!$O$5:$O$223,'intervences kodi'!$N$5:$N$223,'Visi kodi'!A62,'intervences kodi'!$J$5:$J$223,'Visi kodi'!$G$2)+SUMIFS('intervences kodi'!$Q$5:$Q$223,'intervences kodi'!$P$5:$P$223,'Visi kodi'!A62,'intervences kodi'!$J$5:$J$223,'Visi kodi'!$G$2)+SUMIFS('intervences kodi'!$S$5:$S$223,'intervences kodi'!$R$5:$R$223,'Visi kodi'!A62,'intervences kodi'!$J$5:$J$223,'Visi kodi'!$G$2)+SUMIFS('intervences kodi'!$U$5:$U$223,'intervences kodi'!$T$5:$T$223,'Visi kodi'!A62,'intervences kodi'!$J$5:$J$223,'Visi kodi'!$G$2)+SUMIFS('intervences kodi'!$W$5:$W$223,'intervences kodi'!$V$5:$V$223,'Visi kodi'!A62,'intervences kodi'!$J$5:$J$223,'Visi kodi'!$G$2)</f>
        <v>0</v>
      </c>
      <c r="H62" s="106">
        <f t="shared" si="0"/>
        <v>52230000</v>
      </c>
      <c r="I62" s="106">
        <f t="shared" si="1"/>
        <v>0</v>
      </c>
      <c r="J62" s="106">
        <f t="shared" si="2"/>
        <v>52230000</v>
      </c>
      <c r="K62" s="192">
        <f t="shared" si="3"/>
        <v>0</v>
      </c>
      <c r="L62" s="106">
        <f>SUMIFS('intervences kodi'!$M$5:$M$223,'intervences kodi'!$L$5:$L$223,'Visi kodi'!A62,'intervences kodi'!$J$5:$J$223,'Visi kodi'!$L$2)+SUMIFS('intervences kodi'!$M$5:$M$223,'intervences kodi'!$N$5:$N$223,'Visi kodi'!A62,'intervences kodi'!$J$5:$J$223,'Visi kodi'!$L$2)+SUMIFS('intervences kodi'!$M$5:$M$223,'intervences kodi'!$P$5:$P$223,'Visi kodi'!A62,'intervences kodi'!$J$5:$J$223,'Visi kodi'!$L$2)+SUMIFS('intervences kodi'!$M$5:$M$223,'intervences kodi'!$R$5:$R$223,'Visi kodi'!A62,'intervences kodi'!$J$5:$J$223,'Visi kodi'!$L$2)+SUMIFS('intervences kodi'!$M$5:$M$223,'intervences kodi'!$T$5:$T$223,'Visi kodi'!A62,'intervences kodi'!$J$5:$J$223,'Visi kodi'!$L$2)+SUMIFS('intervences kodi'!$M$5:$M$223,'intervences kodi'!$V$5:$V$223,'Visi kodi'!A62,'intervences kodi'!$J$5:$J$223,'Visi kodi'!$L$2)</f>
        <v>0</v>
      </c>
      <c r="M62" s="84">
        <f t="shared" si="4"/>
        <v>0</v>
      </c>
      <c r="N62" s="204">
        <f t="shared" ref="N62:O64" si="5">F62</f>
        <v>52230000</v>
      </c>
      <c r="O62" s="204">
        <f t="shared" si="5"/>
        <v>0</v>
      </c>
    </row>
    <row r="63" spans="1:15" ht="11.15" customHeight="1">
      <c r="A63" s="191">
        <v>59</v>
      </c>
      <c r="B63" s="63" t="s">
        <v>1566</v>
      </c>
      <c r="C63" s="196">
        <v>1</v>
      </c>
      <c r="D63" s="196">
        <v>1</v>
      </c>
      <c r="F63" s="106">
        <f>SUMIFS('intervences kodi'!$M$5:$M$223,'intervences kodi'!$L$5:$L$223,'Visi kodi'!A63,'intervences kodi'!$J$5:$J$223,'Visi kodi'!$F$2)+SUMIFS('intervences kodi'!$O$5:$O$223,'intervences kodi'!$N$5:$N$223,'Visi kodi'!A63,'intervences kodi'!$J$5:$J$223,'Visi kodi'!$F$2)+SUMIFS('intervences kodi'!$Q$5:$Q$223,'intervences kodi'!$P$5:$P$223,'Visi kodi'!A63,'intervences kodi'!$J$5:$J$223,'Visi kodi'!$F$2)+SUMIFS('intervences kodi'!$S$5:$S$223,'intervences kodi'!$R$5:$R$223,'Visi kodi'!A63,'intervences kodi'!$J$5:$J$223,'Visi kodi'!$F$2)+SUMIFS('intervences kodi'!$U$5:$U$223,'intervences kodi'!$T$5:$T$223,'Visi kodi'!A63,'intervences kodi'!$J$5:$J$223,'Visi kodi'!$F$2)+SUMIFS('intervences kodi'!$W$5:$W$223,'intervences kodi'!$V$5:$V$223,'Visi kodi'!A63,'intervences kodi'!$J$5:$J$223,'Visi kodi'!$F$2)</f>
        <v>76222476</v>
      </c>
      <c r="G63" s="106">
        <f>SUMIFS('intervences kodi'!$M$5:$M$223,'intervences kodi'!$L$5:$L$223,'Visi kodi'!A63,'intervences kodi'!$J$5:$J$223,'Visi kodi'!$G$2)+SUMIFS('intervences kodi'!$O$5:$O$223,'intervences kodi'!$N$5:$N$223,'Visi kodi'!A63,'intervences kodi'!$J$5:$J$223,'Visi kodi'!$G$2)+SUMIFS('intervences kodi'!$Q$5:$Q$223,'intervences kodi'!$P$5:$P$223,'Visi kodi'!A63,'intervences kodi'!$J$5:$J$223,'Visi kodi'!$G$2)+SUMIFS('intervences kodi'!$S$5:$S$223,'intervences kodi'!$R$5:$R$223,'Visi kodi'!A63,'intervences kodi'!$J$5:$J$223,'Visi kodi'!$G$2)+SUMIFS('intervences kodi'!$U$5:$U$223,'intervences kodi'!$T$5:$T$223,'Visi kodi'!A63,'intervences kodi'!$J$5:$J$223,'Visi kodi'!$G$2)+SUMIFS('intervences kodi'!$W$5:$W$223,'intervences kodi'!$V$5:$V$223,'Visi kodi'!A63,'intervences kodi'!$J$5:$J$223,'Visi kodi'!$G$2)</f>
        <v>0</v>
      </c>
      <c r="H63" s="106">
        <f t="shared" si="0"/>
        <v>76222476</v>
      </c>
      <c r="I63" s="106">
        <f t="shared" si="1"/>
        <v>0</v>
      </c>
      <c r="J63" s="106">
        <f t="shared" si="2"/>
        <v>76222476</v>
      </c>
      <c r="K63" s="192">
        <f t="shared" si="3"/>
        <v>0</v>
      </c>
      <c r="L63" s="106">
        <f>SUMIFS('intervences kodi'!$M$5:$M$223,'intervences kodi'!$L$5:$L$223,'Visi kodi'!A63,'intervences kodi'!$J$5:$J$223,'Visi kodi'!$L$2)+SUMIFS('intervences kodi'!$M$5:$M$223,'intervences kodi'!$N$5:$N$223,'Visi kodi'!A63,'intervences kodi'!$J$5:$J$223,'Visi kodi'!$L$2)+SUMIFS('intervences kodi'!$M$5:$M$223,'intervences kodi'!$P$5:$P$223,'Visi kodi'!A63,'intervences kodi'!$J$5:$J$223,'Visi kodi'!$L$2)+SUMIFS('intervences kodi'!$M$5:$M$223,'intervences kodi'!$R$5:$R$223,'Visi kodi'!A63,'intervences kodi'!$J$5:$J$223,'Visi kodi'!$L$2)+SUMIFS('intervences kodi'!$M$5:$M$223,'intervences kodi'!$T$5:$T$223,'Visi kodi'!A63,'intervences kodi'!$J$5:$J$223,'Visi kodi'!$L$2)+SUMIFS('intervences kodi'!$M$5:$M$223,'intervences kodi'!$V$5:$V$223,'Visi kodi'!A63,'intervences kodi'!$J$5:$J$223,'Visi kodi'!$L$2)</f>
        <v>0</v>
      </c>
      <c r="M63" s="84">
        <f t="shared" si="4"/>
        <v>0</v>
      </c>
      <c r="N63" s="205">
        <f t="shared" si="5"/>
        <v>76222476</v>
      </c>
      <c r="O63" s="205">
        <f t="shared" si="5"/>
        <v>0</v>
      </c>
    </row>
    <row r="64" spans="1:15" ht="11.15" customHeight="1">
      <c r="A64" s="191">
        <v>60</v>
      </c>
      <c r="B64" s="63" t="s">
        <v>1567</v>
      </c>
      <c r="C64" s="196">
        <v>1</v>
      </c>
      <c r="D64" s="196">
        <v>1</v>
      </c>
      <c r="F64" s="106">
        <f>SUMIFS('intervences kodi'!$M$5:$M$223,'intervences kodi'!$L$5:$L$223,'Visi kodi'!A64,'intervences kodi'!$J$5:$J$223,'Visi kodi'!$F$2)+SUMIFS('intervences kodi'!$O$5:$O$223,'intervences kodi'!$N$5:$N$223,'Visi kodi'!A64,'intervences kodi'!$J$5:$J$223,'Visi kodi'!$F$2)+SUMIFS('intervences kodi'!$Q$5:$Q$223,'intervences kodi'!$P$5:$P$223,'Visi kodi'!A64,'intervences kodi'!$J$5:$J$223,'Visi kodi'!$F$2)+SUMIFS('intervences kodi'!$S$5:$S$223,'intervences kodi'!$R$5:$R$223,'Visi kodi'!A64,'intervences kodi'!$J$5:$J$223,'Visi kodi'!$F$2)+SUMIFS('intervences kodi'!$U$5:$U$223,'intervences kodi'!$T$5:$T$223,'Visi kodi'!A64,'intervences kodi'!$J$5:$J$223,'Visi kodi'!$F$2)+SUMIFS('intervences kodi'!$W$5:$W$223,'intervences kodi'!$V$5:$V$223,'Visi kodi'!A64,'intervences kodi'!$J$5:$J$223,'Visi kodi'!$F$2)</f>
        <v>44639063</v>
      </c>
      <c r="G64" s="106">
        <f>SUMIFS('intervences kodi'!$M$5:$M$223,'intervences kodi'!$L$5:$L$223,'Visi kodi'!A64,'intervences kodi'!$J$5:$J$223,'Visi kodi'!$G$2)+SUMIFS('intervences kodi'!$O$5:$O$223,'intervences kodi'!$N$5:$N$223,'Visi kodi'!A64,'intervences kodi'!$J$5:$J$223,'Visi kodi'!$G$2)+SUMIFS('intervences kodi'!$Q$5:$Q$223,'intervences kodi'!$P$5:$P$223,'Visi kodi'!A64,'intervences kodi'!$J$5:$J$223,'Visi kodi'!$G$2)+SUMIFS('intervences kodi'!$S$5:$S$223,'intervences kodi'!$R$5:$R$223,'Visi kodi'!A64,'intervences kodi'!$J$5:$J$223,'Visi kodi'!$G$2)+SUMIFS('intervences kodi'!$U$5:$U$223,'intervences kodi'!$T$5:$T$223,'Visi kodi'!A64,'intervences kodi'!$J$5:$J$223,'Visi kodi'!$G$2)+SUMIFS('intervences kodi'!$W$5:$W$223,'intervences kodi'!$V$5:$V$223,'Visi kodi'!A64,'intervences kodi'!$J$5:$J$223,'Visi kodi'!$G$2)</f>
        <v>0</v>
      </c>
      <c r="H64" s="106">
        <f t="shared" si="0"/>
        <v>44639063</v>
      </c>
      <c r="I64" s="106">
        <f t="shared" si="1"/>
        <v>0</v>
      </c>
      <c r="J64" s="106">
        <f t="shared" si="2"/>
        <v>44639063</v>
      </c>
      <c r="K64" s="192">
        <f t="shared" si="3"/>
        <v>0</v>
      </c>
      <c r="L64" s="106">
        <f>SUMIFS('intervences kodi'!$M$5:$M$223,'intervences kodi'!$L$5:$L$223,'Visi kodi'!A64,'intervences kodi'!$J$5:$J$223,'Visi kodi'!$L$2)+SUMIFS('intervences kodi'!$M$5:$M$223,'intervences kodi'!$N$5:$N$223,'Visi kodi'!A64,'intervences kodi'!$J$5:$J$223,'Visi kodi'!$L$2)+SUMIFS('intervences kodi'!$M$5:$M$223,'intervences kodi'!$P$5:$P$223,'Visi kodi'!A64,'intervences kodi'!$J$5:$J$223,'Visi kodi'!$L$2)+SUMIFS('intervences kodi'!$M$5:$M$223,'intervences kodi'!$R$5:$R$223,'Visi kodi'!A64,'intervences kodi'!$J$5:$J$223,'Visi kodi'!$L$2)+SUMIFS('intervences kodi'!$M$5:$M$223,'intervences kodi'!$T$5:$T$223,'Visi kodi'!A64,'intervences kodi'!$J$5:$J$223,'Visi kodi'!$L$2)+SUMIFS('intervences kodi'!$M$5:$M$223,'intervences kodi'!$V$5:$V$223,'Visi kodi'!A64,'intervences kodi'!$J$5:$J$223,'Visi kodi'!$L$2)</f>
        <v>0</v>
      </c>
      <c r="M64" s="84">
        <f t="shared" si="4"/>
        <v>0</v>
      </c>
      <c r="N64" s="205">
        <f t="shared" si="5"/>
        <v>44639063</v>
      </c>
      <c r="O64" s="205">
        <f t="shared" si="5"/>
        <v>0</v>
      </c>
    </row>
    <row r="65" spans="1:15" ht="11.15" customHeight="1">
      <c r="A65" s="191">
        <v>61</v>
      </c>
      <c r="B65" s="63" t="s">
        <v>1568</v>
      </c>
      <c r="C65" s="56">
        <v>0</v>
      </c>
      <c r="D65" s="196">
        <v>1</v>
      </c>
      <c r="F65" s="106">
        <f>SUMIFS('intervences kodi'!$M$5:$M$223,'intervences kodi'!$L$5:$L$223,'Visi kodi'!A65,'intervences kodi'!$J$5:$J$223,'Visi kodi'!$F$2)+SUMIFS('intervences kodi'!$O$5:$O$223,'intervences kodi'!$N$5:$N$223,'Visi kodi'!A65,'intervences kodi'!$J$5:$J$223,'Visi kodi'!$F$2)+SUMIFS('intervences kodi'!$Q$5:$Q$223,'intervences kodi'!$P$5:$P$223,'Visi kodi'!A65,'intervences kodi'!$J$5:$J$223,'Visi kodi'!$F$2)+SUMIFS('intervences kodi'!$S$5:$S$223,'intervences kodi'!$R$5:$R$223,'Visi kodi'!A65,'intervences kodi'!$J$5:$J$223,'Visi kodi'!$F$2)+SUMIFS('intervences kodi'!$U$5:$U$223,'intervences kodi'!$T$5:$T$223,'Visi kodi'!A65,'intervences kodi'!$J$5:$J$223,'Visi kodi'!$F$2)+SUMIFS('intervences kodi'!$W$5:$W$223,'intervences kodi'!$V$5:$V$223,'Visi kodi'!A65,'intervences kodi'!$J$5:$J$223,'Visi kodi'!$F$2)</f>
        <v>353514</v>
      </c>
      <c r="G65" s="106">
        <f>SUMIFS('intervences kodi'!$M$5:$M$223,'intervences kodi'!$L$5:$L$223,'Visi kodi'!A65,'intervences kodi'!$J$5:$J$223,'Visi kodi'!$G$2)+SUMIFS('intervences kodi'!$O$5:$O$223,'intervences kodi'!$N$5:$N$223,'Visi kodi'!A65,'intervences kodi'!$J$5:$J$223,'Visi kodi'!$G$2)+SUMIFS('intervences kodi'!$Q$5:$Q$223,'intervences kodi'!$P$5:$P$223,'Visi kodi'!A65,'intervences kodi'!$J$5:$J$223,'Visi kodi'!$G$2)+SUMIFS('intervences kodi'!$S$5:$S$223,'intervences kodi'!$R$5:$R$223,'Visi kodi'!A65,'intervences kodi'!$J$5:$J$223,'Visi kodi'!$G$2)+SUMIFS('intervences kodi'!$U$5:$U$223,'intervences kodi'!$T$5:$T$223,'Visi kodi'!A65,'intervences kodi'!$J$5:$J$223,'Visi kodi'!$G$2)+SUMIFS('intervences kodi'!$W$5:$W$223,'intervences kodi'!$V$5:$V$223,'Visi kodi'!A65,'intervences kodi'!$J$5:$J$223,'Visi kodi'!$G$2)</f>
        <v>0</v>
      </c>
      <c r="H65" s="106">
        <f t="shared" si="0"/>
        <v>0</v>
      </c>
      <c r="I65" s="106">
        <f t="shared" si="1"/>
        <v>0</v>
      </c>
      <c r="J65" s="106">
        <f t="shared" si="2"/>
        <v>353514</v>
      </c>
      <c r="K65" s="192">
        <f t="shared" si="3"/>
        <v>0</v>
      </c>
      <c r="L65" s="106">
        <f>SUMIFS('intervences kodi'!$M$5:$M$223,'intervences kodi'!$L$5:$L$223,'Visi kodi'!A65,'intervences kodi'!$J$5:$J$223,'Visi kodi'!$L$2)+SUMIFS('intervences kodi'!$M$5:$M$223,'intervences kodi'!$N$5:$N$223,'Visi kodi'!A65,'intervences kodi'!$J$5:$J$223,'Visi kodi'!$L$2)+SUMIFS('intervences kodi'!$M$5:$M$223,'intervences kodi'!$P$5:$P$223,'Visi kodi'!A65,'intervences kodi'!$J$5:$J$223,'Visi kodi'!$L$2)+SUMIFS('intervences kodi'!$M$5:$M$223,'intervences kodi'!$R$5:$R$223,'Visi kodi'!A65,'intervences kodi'!$J$5:$J$223,'Visi kodi'!$L$2)+SUMIFS('intervences kodi'!$M$5:$M$223,'intervences kodi'!$T$5:$T$223,'Visi kodi'!A65,'intervences kodi'!$J$5:$J$223,'Visi kodi'!$L$2)+SUMIFS('intervences kodi'!$M$5:$M$223,'intervences kodi'!$V$5:$V$223,'Visi kodi'!A65,'intervences kodi'!$J$5:$J$223,'Visi kodi'!$L$2)</f>
        <v>0</v>
      </c>
      <c r="M65" s="84">
        <f t="shared" si="4"/>
        <v>0</v>
      </c>
      <c r="N65" s="84"/>
      <c r="O65" s="84"/>
    </row>
    <row r="66" spans="1:15" ht="11.15" customHeight="1">
      <c r="A66" s="191">
        <v>62</v>
      </c>
      <c r="B66" s="63" t="s">
        <v>1569</v>
      </c>
      <c r="C66" s="56">
        <v>0</v>
      </c>
      <c r="D66" s="196">
        <v>1</v>
      </c>
      <c r="F66" s="106">
        <f>SUMIFS('intervences kodi'!$M$5:$M$223,'intervences kodi'!$L$5:$L$223,'Visi kodi'!A66,'intervences kodi'!$J$5:$J$223,'Visi kodi'!$F$2)+SUMIFS('intervences kodi'!$O$5:$O$223,'intervences kodi'!$N$5:$N$223,'Visi kodi'!A66,'intervences kodi'!$J$5:$J$223,'Visi kodi'!$F$2)+SUMIFS('intervences kodi'!$Q$5:$Q$223,'intervences kodi'!$P$5:$P$223,'Visi kodi'!A66,'intervences kodi'!$J$5:$J$223,'Visi kodi'!$F$2)+SUMIFS('intervences kodi'!$S$5:$S$223,'intervences kodi'!$R$5:$R$223,'Visi kodi'!A66,'intervences kodi'!$J$5:$J$223,'Visi kodi'!$F$2)+SUMIFS('intervences kodi'!$U$5:$U$223,'intervences kodi'!$T$5:$T$223,'Visi kodi'!A66,'intervences kodi'!$J$5:$J$223,'Visi kodi'!$F$2)+SUMIFS('intervences kodi'!$W$5:$W$223,'intervences kodi'!$V$5:$V$223,'Visi kodi'!A66,'intervences kodi'!$J$5:$J$223,'Visi kodi'!$F$2)</f>
        <v>0</v>
      </c>
      <c r="G66" s="106">
        <f>SUMIFS('intervences kodi'!$M$5:$M$223,'intervences kodi'!$L$5:$L$223,'Visi kodi'!A66,'intervences kodi'!$J$5:$J$223,'Visi kodi'!$G$2)+SUMIFS('intervences kodi'!$O$5:$O$223,'intervences kodi'!$N$5:$N$223,'Visi kodi'!A66,'intervences kodi'!$J$5:$J$223,'Visi kodi'!$G$2)+SUMIFS('intervences kodi'!$Q$5:$Q$223,'intervences kodi'!$P$5:$P$223,'Visi kodi'!A66,'intervences kodi'!$J$5:$J$223,'Visi kodi'!$G$2)+SUMIFS('intervences kodi'!$S$5:$S$223,'intervences kodi'!$R$5:$R$223,'Visi kodi'!A66,'intervences kodi'!$J$5:$J$223,'Visi kodi'!$G$2)+SUMIFS('intervences kodi'!$U$5:$U$223,'intervences kodi'!$T$5:$T$223,'Visi kodi'!A66,'intervences kodi'!$J$5:$J$223,'Visi kodi'!$G$2)+SUMIFS('intervences kodi'!$W$5:$W$223,'intervences kodi'!$V$5:$V$223,'Visi kodi'!A66,'intervences kodi'!$J$5:$J$223,'Visi kodi'!$G$2)</f>
        <v>0</v>
      </c>
      <c r="H66" s="106">
        <f t="shared" si="0"/>
        <v>0</v>
      </c>
      <c r="I66" s="106">
        <f t="shared" si="1"/>
        <v>0</v>
      </c>
      <c r="J66" s="106">
        <f t="shared" si="2"/>
        <v>0</v>
      </c>
      <c r="K66" s="192">
        <f t="shared" si="3"/>
        <v>0</v>
      </c>
      <c r="L66" s="106">
        <f>SUMIFS('intervences kodi'!$M$5:$M$223,'intervences kodi'!$L$5:$L$223,'Visi kodi'!A66,'intervences kodi'!$J$5:$J$223,'Visi kodi'!$L$2)+SUMIFS('intervences kodi'!$M$5:$M$223,'intervences kodi'!$N$5:$N$223,'Visi kodi'!A66,'intervences kodi'!$J$5:$J$223,'Visi kodi'!$L$2)+SUMIFS('intervences kodi'!$M$5:$M$223,'intervences kodi'!$P$5:$P$223,'Visi kodi'!A66,'intervences kodi'!$J$5:$J$223,'Visi kodi'!$L$2)+SUMIFS('intervences kodi'!$M$5:$M$223,'intervences kodi'!$R$5:$R$223,'Visi kodi'!A66,'intervences kodi'!$J$5:$J$223,'Visi kodi'!$L$2)+SUMIFS('intervences kodi'!$M$5:$M$223,'intervences kodi'!$T$5:$T$223,'Visi kodi'!A66,'intervences kodi'!$J$5:$J$223,'Visi kodi'!$L$2)+SUMIFS('intervences kodi'!$M$5:$M$223,'intervences kodi'!$V$5:$V$223,'Visi kodi'!A66,'intervences kodi'!$J$5:$J$223,'Visi kodi'!$L$2)</f>
        <v>0</v>
      </c>
      <c r="M66" s="84">
        <f t="shared" si="4"/>
        <v>0</v>
      </c>
      <c r="N66" s="84"/>
      <c r="O66" s="84"/>
    </row>
    <row r="67" spans="1:15" ht="11.15" customHeight="1">
      <c r="A67" s="191">
        <v>63</v>
      </c>
      <c r="B67" s="203" t="s">
        <v>1570</v>
      </c>
      <c r="C67" s="195">
        <v>0.4</v>
      </c>
      <c r="D67" s="196">
        <v>1</v>
      </c>
      <c r="F67" s="106">
        <f>SUMIFS('intervences kodi'!$M$5:$M$223,'intervences kodi'!$L$5:$L$223,'Visi kodi'!A67,'intervences kodi'!$J$5:$J$223,'Visi kodi'!$F$2)+SUMIFS('intervences kodi'!$O$5:$O$223,'intervences kodi'!$N$5:$N$223,'Visi kodi'!A67,'intervences kodi'!$J$5:$J$223,'Visi kodi'!$F$2)+SUMIFS('intervences kodi'!$Q$5:$Q$223,'intervences kodi'!$P$5:$P$223,'Visi kodi'!A67,'intervences kodi'!$J$5:$J$223,'Visi kodi'!$F$2)+SUMIFS('intervences kodi'!$S$5:$S$223,'intervences kodi'!$R$5:$R$223,'Visi kodi'!A67,'intervences kodi'!$J$5:$J$223,'Visi kodi'!$F$2)+SUMIFS('intervences kodi'!$U$5:$U$223,'intervences kodi'!$T$5:$T$223,'Visi kodi'!A67,'intervences kodi'!$J$5:$J$223,'Visi kodi'!$F$2)+SUMIFS('intervences kodi'!$W$5:$W$223,'intervences kodi'!$V$5:$V$223,'Visi kodi'!A67,'intervences kodi'!$J$5:$J$223,'Visi kodi'!$F$2)</f>
        <v>0</v>
      </c>
      <c r="G67" s="106">
        <f>SUMIFS('intervences kodi'!$M$5:$M$223,'intervences kodi'!$L$5:$L$223,'Visi kodi'!A67,'intervences kodi'!$J$5:$J$223,'Visi kodi'!$G$2)+SUMIFS('intervences kodi'!$O$5:$O$223,'intervences kodi'!$N$5:$N$223,'Visi kodi'!A67,'intervences kodi'!$J$5:$J$223,'Visi kodi'!$G$2)+SUMIFS('intervences kodi'!$Q$5:$Q$223,'intervences kodi'!$P$5:$P$223,'Visi kodi'!A67,'intervences kodi'!$J$5:$J$223,'Visi kodi'!$G$2)+SUMIFS('intervences kodi'!$S$5:$S$223,'intervences kodi'!$R$5:$R$223,'Visi kodi'!A67,'intervences kodi'!$J$5:$J$223,'Visi kodi'!$G$2)+SUMIFS('intervences kodi'!$U$5:$U$223,'intervences kodi'!$T$5:$T$223,'Visi kodi'!A67,'intervences kodi'!$J$5:$J$223,'Visi kodi'!$G$2)+SUMIFS('intervences kodi'!$W$5:$W$223,'intervences kodi'!$V$5:$V$223,'Visi kodi'!A67,'intervences kodi'!$J$5:$J$223,'Visi kodi'!$G$2)</f>
        <v>0</v>
      </c>
      <c r="H67" s="106">
        <f t="shared" si="0"/>
        <v>0</v>
      </c>
      <c r="I67" s="106">
        <f t="shared" si="1"/>
        <v>0</v>
      </c>
      <c r="J67" s="106">
        <f t="shared" si="2"/>
        <v>0</v>
      </c>
      <c r="K67" s="192">
        <f t="shared" si="3"/>
        <v>0</v>
      </c>
      <c r="L67" s="106">
        <f>SUMIFS('intervences kodi'!$M$5:$M$223,'intervences kodi'!$L$5:$L$223,'Visi kodi'!A67,'intervences kodi'!$J$5:$J$223,'Visi kodi'!$L$2)+SUMIFS('intervences kodi'!$M$5:$M$223,'intervences kodi'!$N$5:$N$223,'Visi kodi'!A67,'intervences kodi'!$J$5:$J$223,'Visi kodi'!$L$2)+SUMIFS('intervences kodi'!$M$5:$M$223,'intervences kodi'!$P$5:$P$223,'Visi kodi'!A67,'intervences kodi'!$J$5:$J$223,'Visi kodi'!$L$2)+SUMIFS('intervences kodi'!$M$5:$M$223,'intervences kodi'!$R$5:$R$223,'Visi kodi'!A67,'intervences kodi'!$J$5:$J$223,'Visi kodi'!$L$2)+SUMIFS('intervences kodi'!$M$5:$M$223,'intervences kodi'!$T$5:$T$223,'Visi kodi'!A67,'intervences kodi'!$J$5:$J$223,'Visi kodi'!$L$2)+SUMIFS('intervences kodi'!$M$5:$M$223,'intervences kodi'!$V$5:$V$223,'Visi kodi'!A67,'intervences kodi'!$J$5:$J$223,'Visi kodi'!$L$2)</f>
        <v>0</v>
      </c>
      <c r="M67" s="84">
        <f t="shared" si="4"/>
        <v>0</v>
      </c>
      <c r="N67" s="84"/>
      <c r="O67" s="84"/>
    </row>
    <row r="68" spans="1:15" ht="11.15" customHeight="1">
      <c r="A68" s="191">
        <v>64</v>
      </c>
      <c r="B68" s="63" t="s">
        <v>1571</v>
      </c>
      <c r="C68" s="195">
        <v>0.4</v>
      </c>
      <c r="D68" s="196">
        <v>1</v>
      </c>
      <c r="F68" s="106">
        <f>SUMIFS('intervences kodi'!$M$5:$M$223,'intervences kodi'!$L$5:$L$223,'Visi kodi'!A68,'intervences kodi'!$J$5:$J$223,'Visi kodi'!$F$2)+SUMIFS('intervences kodi'!$O$5:$O$223,'intervences kodi'!$N$5:$N$223,'Visi kodi'!A68,'intervences kodi'!$J$5:$J$223,'Visi kodi'!$F$2)+SUMIFS('intervences kodi'!$Q$5:$Q$223,'intervences kodi'!$P$5:$P$223,'Visi kodi'!A68,'intervences kodi'!$J$5:$J$223,'Visi kodi'!$F$2)+SUMIFS('intervences kodi'!$S$5:$S$223,'intervences kodi'!$R$5:$R$223,'Visi kodi'!A68,'intervences kodi'!$J$5:$J$223,'Visi kodi'!$F$2)+SUMIFS('intervences kodi'!$U$5:$U$223,'intervences kodi'!$T$5:$T$223,'Visi kodi'!A68,'intervences kodi'!$J$5:$J$223,'Visi kodi'!$F$2)+SUMIFS('intervences kodi'!$W$5:$W$223,'intervences kodi'!$V$5:$V$223,'Visi kodi'!A68,'intervences kodi'!$J$5:$J$223,'Visi kodi'!$F$2)</f>
        <v>46753085</v>
      </c>
      <c r="G68" s="106">
        <f>SUMIFS('intervences kodi'!$M$5:$M$223,'intervences kodi'!$L$5:$L$223,'Visi kodi'!A68,'intervences kodi'!$J$5:$J$223,'Visi kodi'!$G$2)+SUMIFS('intervences kodi'!$O$5:$O$223,'intervences kodi'!$N$5:$N$223,'Visi kodi'!A68,'intervences kodi'!$J$5:$J$223,'Visi kodi'!$G$2)+SUMIFS('intervences kodi'!$Q$5:$Q$223,'intervences kodi'!$P$5:$P$223,'Visi kodi'!A68,'intervences kodi'!$J$5:$J$223,'Visi kodi'!$G$2)+SUMIFS('intervences kodi'!$S$5:$S$223,'intervences kodi'!$R$5:$R$223,'Visi kodi'!A68,'intervences kodi'!$J$5:$J$223,'Visi kodi'!$G$2)+SUMIFS('intervences kodi'!$U$5:$U$223,'intervences kodi'!$T$5:$T$223,'Visi kodi'!A68,'intervences kodi'!$J$5:$J$223,'Visi kodi'!$G$2)+SUMIFS('intervences kodi'!$W$5:$W$223,'intervences kodi'!$V$5:$V$223,'Visi kodi'!A68,'intervences kodi'!$J$5:$J$223,'Visi kodi'!$G$2)</f>
        <v>0</v>
      </c>
      <c r="H68" s="106">
        <f t="shared" si="0"/>
        <v>18701234</v>
      </c>
      <c r="I68" s="106">
        <f t="shared" si="1"/>
        <v>0</v>
      </c>
      <c r="J68" s="106">
        <f t="shared" si="2"/>
        <v>46753085</v>
      </c>
      <c r="K68" s="192">
        <f t="shared" si="3"/>
        <v>0</v>
      </c>
      <c r="L68" s="106">
        <f>SUMIFS('intervences kodi'!$M$5:$M$223,'intervences kodi'!$L$5:$L$223,'Visi kodi'!A68,'intervences kodi'!$J$5:$J$223,'Visi kodi'!$L$2)+SUMIFS('intervences kodi'!$M$5:$M$223,'intervences kodi'!$N$5:$N$223,'Visi kodi'!A68,'intervences kodi'!$J$5:$J$223,'Visi kodi'!$L$2)+SUMIFS('intervences kodi'!$M$5:$M$223,'intervences kodi'!$P$5:$P$223,'Visi kodi'!A68,'intervences kodi'!$J$5:$J$223,'Visi kodi'!$L$2)+SUMIFS('intervences kodi'!$M$5:$M$223,'intervences kodi'!$R$5:$R$223,'Visi kodi'!A68,'intervences kodi'!$J$5:$J$223,'Visi kodi'!$L$2)+SUMIFS('intervences kodi'!$M$5:$M$223,'intervences kodi'!$T$5:$T$223,'Visi kodi'!A68,'intervences kodi'!$J$5:$J$223,'Visi kodi'!$L$2)+SUMIFS('intervences kodi'!$M$5:$M$223,'intervences kodi'!$V$5:$V$223,'Visi kodi'!A68,'intervences kodi'!$J$5:$J$223,'Visi kodi'!$L$2)</f>
        <v>0</v>
      </c>
      <c r="M68" s="84">
        <f t="shared" si="4"/>
        <v>0</v>
      </c>
      <c r="N68" s="84"/>
      <c r="O68" s="84"/>
    </row>
    <row r="69" spans="1:15" ht="11.15" customHeight="1">
      <c r="A69" s="191">
        <v>65</v>
      </c>
      <c r="B69" s="63" t="s">
        <v>1572</v>
      </c>
      <c r="C69" s="56">
        <v>0</v>
      </c>
      <c r="D69" s="196">
        <v>1</v>
      </c>
      <c r="F69" s="106">
        <f>SUMIFS('intervences kodi'!$M$5:$M$223,'intervences kodi'!$L$5:$L$223,'Visi kodi'!A69,'intervences kodi'!$J$5:$J$223,'Visi kodi'!$F$2)+SUMIFS('intervences kodi'!$O$5:$O$223,'intervences kodi'!$N$5:$N$223,'Visi kodi'!A69,'intervences kodi'!$J$5:$J$223,'Visi kodi'!$F$2)+SUMIFS('intervences kodi'!$Q$5:$Q$223,'intervences kodi'!$P$5:$P$223,'Visi kodi'!A69,'intervences kodi'!$J$5:$J$223,'Visi kodi'!$F$2)+SUMIFS('intervences kodi'!$S$5:$S$223,'intervences kodi'!$R$5:$R$223,'Visi kodi'!A69,'intervences kodi'!$J$5:$J$223,'Visi kodi'!$F$2)+SUMIFS('intervences kodi'!$U$5:$U$223,'intervences kodi'!$T$5:$T$223,'Visi kodi'!A69,'intervences kodi'!$J$5:$J$223,'Visi kodi'!$F$2)+SUMIFS('intervences kodi'!$W$5:$W$223,'intervences kodi'!$V$5:$V$223,'Visi kodi'!A69,'intervences kodi'!$J$5:$J$223,'Visi kodi'!$F$2)</f>
        <v>10138831</v>
      </c>
      <c r="G69" s="106">
        <f>SUMIFS('intervences kodi'!$M$5:$M$223,'intervences kodi'!$L$5:$L$223,'Visi kodi'!A69,'intervences kodi'!$J$5:$J$223,'Visi kodi'!$G$2)+SUMIFS('intervences kodi'!$O$5:$O$223,'intervences kodi'!$N$5:$N$223,'Visi kodi'!A69,'intervences kodi'!$J$5:$J$223,'Visi kodi'!$G$2)+SUMIFS('intervences kodi'!$Q$5:$Q$223,'intervences kodi'!$P$5:$P$223,'Visi kodi'!A69,'intervences kodi'!$J$5:$J$223,'Visi kodi'!$G$2)+SUMIFS('intervences kodi'!$S$5:$S$223,'intervences kodi'!$R$5:$R$223,'Visi kodi'!A69,'intervences kodi'!$J$5:$J$223,'Visi kodi'!$G$2)+SUMIFS('intervences kodi'!$U$5:$U$223,'intervences kodi'!$T$5:$T$223,'Visi kodi'!A69,'intervences kodi'!$J$5:$J$223,'Visi kodi'!$G$2)+SUMIFS('intervences kodi'!$W$5:$W$223,'intervences kodi'!$V$5:$V$223,'Visi kodi'!A69,'intervences kodi'!$J$5:$J$223,'Visi kodi'!$G$2)</f>
        <v>0</v>
      </c>
      <c r="H69" s="106">
        <f t="shared" ref="H69:H132" si="6">F69*C69</f>
        <v>0</v>
      </c>
      <c r="I69" s="106">
        <f t="shared" ref="I69:I132" si="7">G69*C69</f>
        <v>0</v>
      </c>
      <c r="J69" s="106">
        <f t="shared" ref="J69:J132" si="8">F69*D69</f>
        <v>10138831</v>
      </c>
      <c r="K69" s="192">
        <f t="shared" ref="K69:K132" si="9">G69*D69</f>
        <v>0</v>
      </c>
      <c r="L69" s="106">
        <f>SUMIFS('intervences kodi'!$M$5:$M$223,'intervences kodi'!$L$5:$L$223,'Visi kodi'!A69,'intervences kodi'!$J$5:$J$223,'Visi kodi'!$L$2)+SUMIFS('intervences kodi'!$M$5:$M$223,'intervences kodi'!$N$5:$N$223,'Visi kodi'!A69,'intervences kodi'!$J$5:$J$223,'Visi kodi'!$L$2)+SUMIFS('intervences kodi'!$M$5:$M$223,'intervences kodi'!$P$5:$P$223,'Visi kodi'!A69,'intervences kodi'!$J$5:$J$223,'Visi kodi'!$L$2)+SUMIFS('intervences kodi'!$M$5:$M$223,'intervences kodi'!$R$5:$R$223,'Visi kodi'!A69,'intervences kodi'!$J$5:$J$223,'Visi kodi'!$L$2)+SUMIFS('intervences kodi'!$M$5:$M$223,'intervences kodi'!$T$5:$T$223,'Visi kodi'!A69,'intervences kodi'!$J$5:$J$223,'Visi kodi'!$L$2)+SUMIFS('intervences kodi'!$M$5:$M$223,'intervences kodi'!$V$5:$V$223,'Visi kodi'!A69,'intervences kodi'!$J$5:$J$223,'Visi kodi'!$L$2)</f>
        <v>0</v>
      </c>
      <c r="M69" s="84">
        <f t="shared" si="4"/>
        <v>0</v>
      </c>
      <c r="N69" s="205">
        <f>F69</f>
        <v>10138831</v>
      </c>
      <c r="O69" s="205">
        <f>G69</f>
        <v>0</v>
      </c>
    </row>
    <row r="70" spans="1:15" ht="11.15" customHeight="1">
      <c r="A70" s="191">
        <v>66</v>
      </c>
      <c r="B70" s="203" t="s">
        <v>1573</v>
      </c>
      <c r="C70" s="195">
        <v>0.4</v>
      </c>
      <c r="D70" s="196">
        <v>1</v>
      </c>
      <c r="F70" s="106">
        <f>SUMIFS('intervences kodi'!$M$5:$M$223,'intervences kodi'!$L$5:$L$223,'Visi kodi'!A70,'intervences kodi'!$J$5:$J$223,'Visi kodi'!$F$2)+SUMIFS('intervences kodi'!$O$5:$O$223,'intervences kodi'!$N$5:$N$223,'Visi kodi'!A70,'intervences kodi'!$J$5:$J$223,'Visi kodi'!$F$2)+SUMIFS('intervences kodi'!$Q$5:$Q$223,'intervences kodi'!$P$5:$P$223,'Visi kodi'!A70,'intervences kodi'!$J$5:$J$223,'Visi kodi'!$F$2)+SUMIFS('intervences kodi'!$S$5:$S$223,'intervences kodi'!$R$5:$R$223,'Visi kodi'!A70,'intervences kodi'!$J$5:$J$223,'Visi kodi'!$F$2)+SUMIFS('intervences kodi'!$U$5:$U$223,'intervences kodi'!$T$5:$T$223,'Visi kodi'!A70,'intervences kodi'!$J$5:$J$223,'Visi kodi'!$F$2)+SUMIFS('intervences kodi'!$W$5:$W$223,'intervences kodi'!$V$5:$V$223,'Visi kodi'!A70,'intervences kodi'!$J$5:$J$223,'Visi kodi'!$F$2)</f>
        <v>0</v>
      </c>
      <c r="G70" s="106">
        <f>SUMIFS('intervences kodi'!$M$5:$M$223,'intervences kodi'!$L$5:$L$223,'Visi kodi'!A70,'intervences kodi'!$J$5:$J$223,'Visi kodi'!$G$2)+SUMIFS('intervences kodi'!$O$5:$O$223,'intervences kodi'!$N$5:$N$223,'Visi kodi'!A70,'intervences kodi'!$J$5:$J$223,'Visi kodi'!$G$2)+SUMIFS('intervences kodi'!$Q$5:$Q$223,'intervences kodi'!$P$5:$P$223,'Visi kodi'!A70,'intervences kodi'!$J$5:$J$223,'Visi kodi'!$G$2)+SUMIFS('intervences kodi'!$S$5:$S$223,'intervences kodi'!$R$5:$R$223,'Visi kodi'!A70,'intervences kodi'!$J$5:$J$223,'Visi kodi'!$G$2)+SUMIFS('intervences kodi'!$U$5:$U$223,'intervences kodi'!$T$5:$T$223,'Visi kodi'!A70,'intervences kodi'!$J$5:$J$223,'Visi kodi'!$G$2)+SUMIFS('intervences kodi'!$W$5:$W$223,'intervences kodi'!$V$5:$V$223,'Visi kodi'!A70,'intervences kodi'!$J$5:$J$223,'Visi kodi'!$G$2)</f>
        <v>0</v>
      </c>
      <c r="H70" s="106">
        <f t="shared" si="6"/>
        <v>0</v>
      </c>
      <c r="I70" s="106">
        <f t="shared" si="7"/>
        <v>0</v>
      </c>
      <c r="J70" s="106">
        <f t="shared" si="8"/>
        <v>0</v>
      </c>
      <c r="K70" s="192">
        <f t="shared" si="9"/>
        <v>0</v>
      </c>
      <c r="L70" s="106">
        <f>SUMIFS('intervences kodi'!$M$5:$M$223,'intervences kodi'!$L$5:$L$223,'Visi kodi'!A70,'intervences kodi'!$J$5:$J$223,'Visi kodi'!$L$2)+SUMIFS('intervences kodi'!$M$5:$M$223,'intervences kodi'!$N$5:$N$223,'Visi kodi'!A70,'intervences kodi'!$J$5:$J$223,'Visi kodi'!$L$2)+SUMIFS('intervences kodi'!$M$5:$M$223,'intervences kodi'!$P$5:$P$223,'Visi kodi'!A70,'intervences kodi'!$J$5:$J$223,'Visi kodi'!$L$2)+SUMIFS('intervences kodi'!$M$5:$M$223,'intervences kodi'!$R$5:$R$223,'Visi kodi'!A70,'intervences kodi'!$J$5:$J$223,'Visi kodi'!$L$2)+SUMIFS('intervences kodi'!$M$5:$M$223,'intervences kodi'!$T$5:$T$223,'Visi kodi'!A70,'intervences kodi'!$J$5:$J$223,'Visi kodi'!$L$2)+SUMIFS('intervences kodi'!$M$5:$M$223,'intervences kodi'!$V$5:$V$223,'Visi kodi'!A70,'intervences kodi'!$J$5:$J$223,'Visi kodi'!$L$2)</f>
        <v>0</v>
      </c>
      <c r="M70" s="84">
        <f t="shared" si="4"/>
        <v>0</v>
      </c>
      <c r="N70" s="205">
        <f>F70</f>
        <v>0</v>
      </c>
      <c r="O70" s="205">
        <f>G70</f>
        <v>0</v>
      </c>
    </row>
    <row r="71" spans="1:15" ht="11.15" customHeight="1">
      <c r="A71" s="191">
        <v>67</v>
      </c>
      <c r="B71" s="63" t="s">
        <v>1574</v>
      </c>
      <c r="C71" s="195">
        <v>0.4</v>
      </c>
      <c r="D71" s="196">
        <v>1</v>
      </c>
      <c r="F71" s="106">
        <f>SUMIFS('intervences kodi'!$M$5:$M$223,'intervences kodi'!$L$5:$L$223,'Visi kodi'!A71,'intervences kodi'!$J$5:$J$223,'Visi kodi'!$F$2)+SUMIFS('intervences kodi'!$O$5:$O$223,'intervences kodi'!$N$5:$N$223,'Visi kodi'!A71,'intervences kodi'!$J$5:$J$223,'Visi kodi'!$F$2)+SUMIFS('intervences kodi'!$Q$5:$Q$223,'intervences kodi'!$P$5:$P$223,'Visi kodi'!A71,'intervences kodi'!$J$5:$J$223,'Visi kodi'!$F$2)+SUMIFS('intervences kodi'!$S$5:$S$223,'intervences kodi'!$R$5:$R$223,'Visi kodi'!A71,'intervences kodi'!$J$5:$J$223,'Visi kodi'!$F$2)+SUMIFS('intervences kodi'!$U$5:$U$223,'intervences kodi'!$T$5:$T$223,'Visi kodi'!A71,'intervences kodi'!$J$5:$J$223,'Visi kodi'!$F$2)+SUMIFS('intervences kodi'!$W$5:$W$223,'intervences kodi'!$V$5:$V$223,'Visi kodi'!A71,'intervences kodi'!$J$5:$J$223,'Visi kodi'!$F$2)</f>
        <v>0</v>
      </c>
      <c r="G71" s="106">
        <f>SUMIFS('intervences kodi'!$M$5:$M$223,'intervences kodi'!$L$5:$L$223,'Visi kodi'!A71,'intervences kodi'!$J$5:$J$223,'Visi kodi'!$G$2)+SUMIFS('intervences kodi'!$O$5:$O$223,'intervences kodi'!$N$5:$N$223,'Visi kodi'!A71,'intervences kodi'!$J$5:$J$223,'Visi kodi'!$G$2)+SUMIFS('intervences kodi'!$Q$5:$Q$223,'intervences kodi'!$P$5:$P$223,'Visi kodi'!A71,'intervences kodi'!$J$5:$J$223,'Visi kodi'!$G$2)+SUMIFS('intervences kodi'!$S$5:$S$223,'intervences kodi'!$R$5:$R$223,'Visi kodi'!A71,'intervences kodi'!$J$5:$J$223,'Visi kodi'!$G$2)+SUMIFS('intervences kodi'!$U$5:$U$223,'intervences kodi'!$T$5:$T$223,'Visi kodi'!A71,'intervences kodi'!$J$5:$J$223,'Visi kodi'!$G$2)+SUMIFS('intervences kodi'!$W$5:$W$223,'intervences kodi'!$V$5:$V$223,'Visi kodi'!A71,'intervences kodi'!$J$5:$J$223,'Visi kodi'!$G$2)</f>
        <v>60857763</v>
      </c>
      <c r="H71" s="106">
        <f t="shared" si="6"/>
        <v>0</v>
      </c>
      <c r="I71" s="106">
        <f t="shared" si="7"/>
        <v>24343105.200000003</v>
      </c>
      <c r="J71" s="106">
        <f t="shared" si="8"/>
        <v>0</v>
      </c>
      <c r="K71" s="192">
        <f t="shared" si="9"/>
        <v>60857763</v>
      </c>
      <c r="L71" s="106">
        <f>SUMIFS('intervences kodi'!$M$5:$M$223,'intervences kodi'!$L$5:$L$223,'Visi kodi'!A71,'intervences kodi'!$J$5:$J$223,'Visi kodi'!$L$2)+SUMIFS('intervences kodi'!$M$5:$M$223,'intervences kodi'!$N$5:$N$223,'Visi kodi'!A71,'intervences kodi'!$J$5:$J$223,'Visi kodi'!$L$2)+SUMIFS('intervences kodi'!$M$5:$M$223,'intervences kodi'!$P$5:$P$223,'Visi kodi'!A71,'intervences kodi'!$J$5:$J$223,'Visi kodi'!$L$2)+SUMIFS('intervences kodi'!$M$5:$M$223,'intervences kodi'!$R$5:$R$223,'Visi kodi'!A71,'intervences kodi'!$J$5:$J$223,'Visi kodi'!$L$2)+SUMIFS('intervences kodi'!$M$5:$M$223,'intervences kodi'!$T$5:$T$223,'Visi kodi'!A71,'intervences kodi'!$J$5:$J$223,'Visi kodi'!$L$2)+SUMIFS('intervences kodi'!$M$5:$M$223,'intervences kodi'!$V$5:$V$223,'Visi kodi'!A71,'intervences kodi'!$J$5:$J$223,'Visi kodi'!$L$2)</f>
        <v>0</v>
      </c>
      <c r="M71" s="84">
        <f t="shared" si="4"/>
        <v>0</v>
      </c>
      <c r="N71" s="84"/>
      <c r="O71" s="84"/>
    </row>
    <row r="72" spans="1:15" ht="11.15" customHeight="1">
      <c r="A72" s="191">
        <v>68</v>
      </c>
      <c r="B72" s="63" t="s">
        <v>1575</v>
      </c>
      <c r="C72" s="56">
        <v>0</v>
      </c>
      <c r="D72" s="196">
        <v>1</v>
      </c>
      <c r="F72" s="106">
        <f>SUMIFS('intervences kodi'!$M$5:$M$223,'intervences kodi'!$L$5:$L$223,'Visi kodi'!A72,'intervences kodi'!$J$5:$J$223,'Visi kodi'!$F$2)+SUMIFS('intervences kodi'!$O$5:$O$223,'intervences kodi'!$N$5:$N$223,'Visi kodi'!A72,'intervences kodi'!$J$5:$J$223,'Visi kodi'!$F$2)+SUMIFS('intervences kodi'!$Q$5:$Q$223,'intervences kodi'!$P$5:$P$223,'Visi kodi'!A72,'intervences kodi'!$J$5:$J$223,'Visi kodi'!$F$2)+SUMIFS('intervences kodi'!$S$5:$S$223,'intervences kodi'!$R$5:$R$223,'Visi kodi'!A72,'intervences kodi'!$J$5:$J$223,'Visi kodi'!$F$2)+SUMIFS('intervences kodi'!$U$5:$U$223,'intervences kodi'!$T$5:$T$223,'Visi kodi'!A72,'intervences kodi'!$J$5:$J$223,'Visi kodi'!$F$2)+SUMIFS('intervences kodi'!$W$5:$W$223,'intervences kodi'!$V$5:$V$223,'Visi kodi'!A72,'intervences kodi'!$J$5:$J$223,'Visi kodi'!$F$2)</f>
        <v>0</v>
      </c>
      <c r="G72" s="106">
        <f>SUMIFS('intervences kodi'!$M$5:$M$223,'intervences kodi'!$L$5:$L$223,'Visi kodi'!A72,'intervences kodi'!$J$5:$J$223,'Visi kodi'!$G$2)+SUMIFS('intervences kodi'!$O$5:$O$223,'intervences kodi'!$N$5:$N$223,'Visi kodi'!A72,'intervences kodi'!$J$5:$J$223,'Visi kodi'!$G$2)+SUMIFS('intervences kodi'!$Q$5:$Q$223,'intervences kodi'!$P$5:$P$223,'Visi kodi'!A72,'intervences kodi'!$J$5:$J$223,'Visi kodi'!$G$2)+SUMIFS('intervences kodi'!$S$5:$S$223,'intervences kodi'!$R$5:$R$223,'Visi kodi'!A72,'intervences kodi'!$J$5:$J$223,'Visi kodi'!$G$2)+SUMIFS('intervences kodi'!$U$5:$U$223,'intervences kodi'!$T$5:$T$223,'Visi kodi'!A72,'intervences kodi'!$J$5:$J$223,'Visi kodi'!$G$2)+SUMIFS('intervences kodi'!$W$5:$W$223,'intervences kodi'!$V$5:$V$223,'Visi kodi'!A72,'intervences kodi'!$J$5:$J$223,'Visi kodi'!$G$2)</f>
        <v>0</v>
      </c>
      <c r="H72" s="106">
        <f t="shared" si="6"/>
        <v>0</v>
      </c>
      <c r="I72" s="106">
        <f t="shared" si="7"/>
        <v>0</v>
      </c>
      <c r="J72" s="106">
        <f t="shared" si="8"/>
        <v>0</v>
      </c>
      <c r="K72" s="192">
        <f t="shared" si="9"/>
        <v>0</v>
      </c>
      <c r="L72" s="106">
        <f>SUMIFS('intervences kodi'!$M$5:$M$223,'intervences kodi'!$L$5:$L$223,'Visi kodi'!A72,'intervences kodi'!$J$5:$J$223,'Visi kodi'!$L$2)+SUMIFS('intervences kodi'!$M$5:$M$223,'intervences kodi'!$N$5:$N$223,'Visi kodi'!A72,'intervences kodi'!$J$5:$J$223,'Visi kodi'!$L$2)+SUMIFS('intervences kodi'!$M$5:$M$223,'intervences kodi'!$P$5:$P$223,'Visi kodi'!A72,'intervences kodi'!$J$5:$J$223,'Visi kodi'!$L$2)+SUMIFS('intervences kodi'!$M$5:$M$223,'intervences kodi'!$R$5:$R$223,'Visi kodi'!A72,'intervences kodi'!$J$5:$J$223,'Visi kodi'!$L$2)+SUMIFS('intervences kodi'!$M$5:$M$223,'intervences kodi'!$T$5:$T$223,'Visi kodi'!A72,'intervences kodi'!$J$5:$J$223,'Visi kodi'!$L$2)+SUMIFS('intervences kodi'!$M$5:$M$223,'intervences kodi'!$V$5:$V$223,'Visi kodi'!A72,'intervences kodi'!$J$5:$J$223,'Visi kodi'!$L$2)</f>
        <v>0</v>
      </c>
      <c r="M72" s="84">
        <f t="shared" si="4"/>
        <v>0</v>
      </c>
      <c r="N72" s="84"/>
      <c r="O72" s="84"/>
    </row>
    <row r="73" spans="1:15" ht="11.15" customHeight="1">
      <c r="B73" s="194" t="s">
        <v>1576</v>
      </c>
      <c r="C73" s="206"/>
      <c r="D73" s="206"/>
      <c r="F73" s="106">
        <f>SUMIFS('intervences kodi'!$M$5:$M$223,'intervences kodi'!$L$5:$L$223,'Visi kodi'!A73,'intervences kodi'!$J$5:$J$223,'Visi kodi'!$F$2)+SUMIFS('intervences kodi'!$O$5:$O$223,'intervences kodi'!$N$5:$N$223,'Visi kodi'!A73,'intervences kodi'!$J$5:$J$223,'Visi kodi'!$F$2)+SUMIFS('intervences kodi'!$Q$5:$Q$223,'intervences kodi'!$P$5:$P$223,'Visi kodi'!A73,'intervences kodi'!$J$5:$J$223,'Visi kodi'!$F$2)+SUMIFS('intervences kodi'!$S$5:$S$223,'intervences kodi'!$R$5:$R$223,'Visi kodi'!A73,'intervences kodi'!$J$5:$J$223,'Visi kodi'!$F$2)+SUMIFS('intervences kodi'!$U$5:$U$223,'intervences kodi'!$T$5:$T$223,'Visi kodi'!A73,'intervences kodi'!$J$5:$J$223,'Visi kodi'!$F$2)+SUMIFS('intervences kodi'!$W$5:$W$223,'intervences kodi'!$V$5:$V$223,'Visi kodi'!A73,'intervences kodi'!$J$5:$J$223,'Visi kodi'!$F$2)</f>
        <v>0</v>
      </c>
      <c r="G73" s="106">
        <f>SUMIFS('intervences kodi'!$M$5:$M$223,'intervences kodi'!$L$5:$L$223,'Visi kodi'!A73,'intervences kodi'!$J$5:$J$223,'Visi kodi'!$G$2)+SUMIFS('intervences kodi'!$O$5:$O$223,'intervences kodi'!$N$5:$N$223,'Visi kodi'!A73,'intervences kodi'!$J$5:$J$223,'Visi kodi'!$G$2)+SUMIFS('intervences kodi'!$Q$5:$Q$223,'intervences kodi'!$P$5:$P$223,'Visi kodi'!A73,'intervences kodi'!$J$5:$J$223,'Visi kodi'!$G$2)+SUMIFS('intervences kodi'!$S$5:$S$223,'intervences kodi'!$R$5:$R$223,'Visi kodi'!A73,'intervences kodi'!$J$5:$J$223,'Visi kodi'!$G$2)+SUMIFS('intervences kodi'!$U$5:$U$223,'intervences kodi'!$T$5:$T$223,'Visi kodi'!A73,'intervences kodi'!$J$5:$J$223,'Visi kodi'!$G$2)+SUMIFS('intervences kodi'!$W$5:$W$223,'intervences kodi'!$V$5:$V$223,'Visi kodi'!A73,'intervences kodi'!$J$5:$J$223,'Visi kodi'!$G$2)</f>
        <v>0</v>
      </c>
      <c r="H73" s="106">
        <f t="shared" si="6"/>
        <v>0</v>
      </c>
      <c r="I73" s="106">
        <f t="shared" si="7"/>
        <v>0</v>
      </c>
      <c r="J73" s="106">
        <f t="shared" si="8"/>
        <v>0</v>
      </c>
      <c r="K73" s="192">
        <f t="shared" si="9"/>
        <v>0</v>
      </c>
      <c r="L73" s="106">
        <f>SUMIFS('intervences kodi'!$M$5:$M$223,'intervences kodi'!$L$5:$L$223,'Visi kodi'!A73,'intervences kodi'!$J$5:$J$223,'Visi kodi'!$L$2)+SUMIFS('intervences kodi'!$M$5:$M$223,'intervences kodi'!$N$5:$N$223,'Visi kodi'!A73,'intervences kodi'!$J$5:$J$223,'Visi kodi'!$L$2)+SUMIFS('intervences kodi'!$M$5:$M$223,'intervences kodi'!$P$5:$P$223,'Visi kodi'!A73,'intervences kodi'!$J$5:$J$223,'Visi kodi'!$L$2)+SUMIFS('intervences kodi'!$M$5:$M$223,'intervences kodi'!$R$5:$R$223,'Visi kodi'!A73,'intervences kodi'!$J$5:$J$223,'Visi kodi'!$L$2)+SUMIFS('intervences kodi'!$M$5:$M$223,'intervences kodi'!$T$5:$T$223,'Visi kodi'!A73,'intervences kodi'!$J$5:$J$223,'Visi kodi'!$L$2)+SUMIFS('intervences kodi'!$M$5:$M$223,'intervences kodi'!$V$5:$V$223,'Visi kodi'!A73,'intervences kodi'!$J$5:$J$223,'Visi kodi'!$L$2)</f>
        <v>0</v>
      </c>
      <c r="M73" s="84">
        <f t="shared" si="4"/>
        <v>0</v>
      </c>
      <c r="N73" s="84"/>
      <c r="O73" s="84"/>
    </row>
    <row r="74" spans="1:15" ht="11.15" customHeight="1">
      <c r="A74" s="191">
        <v>69</v>
      </c>
      <c r="B74" s="194" t="s">
        <v>1577</v>
      </c>
      <c r="C74" s="195">
        <v>0.4</v>
      </c>
      <c r="D74" s="196">
        <v>1</v>
      </c>
      <c r="F74" s="106">
        <f>SUMIFS('intervences kodi'!$M$5:$M$223,'intervences kodi'!$L$5:$L$223,'Visi kodi'!A74,'intervences kodi'!$J$5:$J$223,'Visi kodi'!$F$2)+SUMIFS('intervences kodi'!$O$5:$O$223,'intervences kodi'!$N$5:$N$223,'Visi kodi'!A74,'intervences kodi'!$J$5:$J$223,'Visi kodi'!$F$2)+SUMIFS('intervences kodi'!$Q$5:$Q$223,'intervences kodi'!$P$5:$P$223,'Visi kodi'!A74,'intervences kodi'!$J$5:$J$223,'Visi kodi'!$F$2)+SUMIFS('intervences kodi'!$S$5:$S$223,'intervences kodi'!$R$5:$R$223,'Visi kodi'!A74,'intervences kodi'!$J$5:$J$223,'Visi kodi'!$F$2)+SUMIFS('intervences kodi'!$U$5:$U$223,'intervences kodi'!$T$5:$T$223,'Visi kodi'!A74,'intervences kodi'!$J$5:$J$223,'Visi kodi'!$F$2)+SUMIFS('intervences kodi'!$W$5:$W$223,'intervences kodi'!$V$5:$V$223,'Visi kodi'!A74,'intervences kodi'!$J$5:$J$223,'Visi kodi'!$F$2)</f>
        <v>17268084</v>
      </c>
      <c r="G74" s="106">
        <f>SUMIFS('intervences kodi'!$M$5:$M$223,'intervences kodi'!$L$5:$L$223,'Visi kodi'!A74,'intervences kodi'!$J$5:$J$223,'Visi kodi'!$G$2)+SUMIFS('intervences kodi'!$O$5:$O$223,'intervences kodi'!$N$5:$N$223,'Visi kodi'!A74,'intervences kodi'!$J$5:$J$223,'Visi kodi'!$G$2)+SUMIFS('intervences kodi'!$Q$5:$Q$223,'intervences kodi'!$P$5:$P$223,'Visi kodi'!A74,'intervences kodi'!$J$5:$J$223,'Visi kodi'!$G$2)+SUMIFS('intervences kodi'!$S$5:$S$223,'intervences kodi'!$R$5:$R$223,'Visi kodi'!A74,'intervences kodi'!$J$5:$J$223,'Visi kodi'!$G$2)+SUMIFS('intervences kodi'!$U$5:$U$223,'intervences kodi'!$T$5:$T$223,'Visi kodi'!A74,'intervences kodi'!$J$5:$J$223,'Visi kodi'!$G$2)+SUMIFS('intervences kodi'!$W$5:$W$223,'intervences kodi'!$V$5:$V$223,'Visi kodi'!A74,'intervences kodi'!$J$5:$J$223,'Visi kodi'!$G$2)</f>
        <v>7488866</v>
      </c>
      <c r="H74" s="106">
        <f t="shared" si="6"/>
        <v>6907233.6000000006</v>
      </c>
      <c r="I74" s="106">
        <f t="shared" si="7"/>
        <v>2995546.4000000004</v>
      </c>
      <c r="J74" s="106">
        <f t="shared" si="8"/>
        <v>17268084</v>
      </c>
      <c r="K74" s="192">
        <f t="shared" si="9"/>
        <v>7488866</v>
      </c>
      <c r="L74" s="106">
        <f>SUMIFS('intervences kodi'!$M$5:$M$223,'intervences kodi'!$L$5:$L$223,'Visi kodi'!A74,'intervences kodi'!$J$5:$J$223,'Visi kodi'!$L$2)+SUMIFS('intervences kodi'!$M$5:$M$223,'intervences kodi'!$N$5:$N$223,'Visi kodi'!A74,'intervences kodi'!$J$5:$J$223,'Visi kodi'!$L$2)+SUMIFS('intervences kodi'!$M$5:$M$223,'intervences kodi'!$P$5:$P$223,'Visi kodi'!A74,'intervences kodi'!$J$5:$J$223,'Visi kodi'!$L$2)+SUMIFS('intervences kodi'!$M$5:$M$223,'intervences kodi'!$R$5:$R$223,'Visi kodi'!A74,'intervences kodi'!$J$5:$J$223,'Visi kodi'!$L$2)+SUMIFS('intervences kodi'!$M$5:$M$223,'intervences kodi'!$T$5:$T$223,'Visi kodi'!A74,'intervences kodi'!$J$5:$J$223,'Visi kodi'!$L$2)+SUMIFS('intervences kodi'!$M$5:$M$223,'intervences kodi'!$V$5:$V$223,'Visi kodi'!A74,'intervences kodi'!$J$5:$J$223,'Visi kodi'!$L$2)</f>
        <v>0</v>
      </c>
      <c r="M74" s="84">
        <f t="shared" si="4"/>
        <v>0</v>
      </c>
      <c r="N74" s="84"/>
      <c r="O74" s="84"/>
    </row>
    <row r="75" spans="1:15" ht="11.15" customHeight="1">
      <c r="A75" s="191">
        <v>70</v>
      </c>
      <c r="B75" s="203" t="s">
        <v>1578</v>
      </c>
      <c r="C75" s="56">
        <v>0</v>
      </c>
      <c r="D75" s="196">
        <v>1</v>
      </c>
      <c r="F75" s="106">
        <f>SUMIFS('intervences kodi'!$M$5:$M$223,'intervences kodi'!$L$5:$L$223,'Visi kodi'!A75,'intervences kodi'!$J$5:$J$223,'Visi kodi'!$F$2)+SUMIFS('intervences kodi'!$O$5:$O$223,'intervences kodi'!$N$5:$N$223,'Visi kodi'!A75,'intervences kodi'!$J$5:$J$223,'Visi kodi'!$F$2)+SUMIFS('intervences kodi'!$Q$5:$Q$223,'intervences kodi'!$P$5:$P$223,'Visi kodi'!A75,'intervences kodi'!$J$5:$J$223,'Visi kodi'!$F$2)+SUMIFS('intervences kodi'!$S$5:$S$223,'intervences kodi'!$R$5:$R$223,'Visi kodi'!A75,'intervences kodi'!$J$5:$J$223,'Visi kodi'!$F$2)+SUMIFS('intervences kodi'!$U$5:$U$223,'intervences kodi'!$T$5:$T$223,'Visi kodi'!A75,'intervences kodi'!$J$5:$J$223,'Visi kodi'!$F$2)+SUMIFS('intervences kodi'!$W$5:$W$223,'intervences kodi'!$V$5:$V$223,'Visi kodi'!A75,'intervences kodi'!$J$5:$J$223,'Visi kodi'!$F$2)</f>
        <v>0</v>
      </c>
      <c r="G75" s="106">
        <f>SUMIFS('intervences kodi'!$M$5:$M$223,'intervences kodi'!$L$5:$L$223,'Visi kodi'!A75,'intervences kodi'!$J$5:$J$223,'Visi kodi'!$G$2)+SUMIFS('intervences kodi'!$O$5:$O$223,'intervences kodi'!$N$5:$N$223,'Visi kodi'!A75,'intervences kodi'!$J$5:$J$223,'Visi kodi'!$G$2)+SUMIFS('intervences kodi'!$Q$5:$Q$223,'intervences kodi'!$P$5:$P$223,'Visi kodi'!A75,'intervences kodi'!$J$5:$J$223,'Visi kodi'!$G$2)+SUMIFS('intervences kodi'!$S$5:$S$223,'intervences kodi'!$R$5:$R$223,'Visi kodi'!A75,'intervences kodi'!$J$5:$J$223,'Visi kodi'!$G$2)+SUMIFS('intervences kodi'!$U$5:$U$223,'intervences kodi'!$T$5:$T$223,'Visi kodi'!A75,'intervences kodi'!$J$5:$J$223,'Visi kodi'!$G$2)+SUMIFS('intervences kodi'!$W$5:$W$223,'intervences kodi'!$V$5:$V$223,'Visi kodi'!A75,'intervences kodi'!$J$5:$J$223,'Visi kodi'!$G$2)</f>
        <v>0</v>
      </c>
      <c r="H75" s="106">
        <f t="shared" si="6"/>
        <v>0</v>
      </c>
      <c r="I75" s="106">
        <f t="shared" si="7"/>
        <v>0</v>
      </c>
      <c r="J75" s="106">
        <f t="shared" si="8"/>
        <v>0</v>
      </c>
      <c r="K75" s="192">
        <f t="shared" si="9"/>
        <v>0</v>
      </c>
      <c r="L75" s="106">
        <f>SUMIFS('intervences kodi'!$M$5:$M$223,'intervences kodi'!$L$5:$L$223,'Visi kodi'!A75,'intervences kodi'!$J$5:$J$223,'Visi kodi'!$L$2)+SUMIFS('intervences kodi'!$M$5:$M$223,'intervences kodi'!$N$5:$N$223,'Visi kodi'!A75,'intervences kodi'!$J$5:$J$223,'Visi kodi'!$L$2)+SUMIFS('intervences kodi'!$M$5:$M$223,'intervences kodi'!$P$5:$P$223,'Visi kodi'!A75,'intervences kodi'!$J$5:$J$223,'Visi kodi'!$L$2)+SUMIFS('intervences kodi'!$M$5:$M$223,'intervences kodi'!$R$5:$R$223,'Visi kodi'!A75,'intervences kodi'!$J$5:$J$223,'Visi kodi'!$L$2)+SUMIFS('intervences kodi'!$M$5:$M$223,'intervences kodi'!$T$5:$T$223,'Visi kodi'!A75,'intervences kodi'!$J$5:$J$223,'Visi kodi'!$L$2)+SUMIFS('intervences kodi'!$M$5:$M$223,'intervences kodi'!$V$5:$V$223,'Visi kodi'!A75,'intervences kodi'!$J$5:$J$223,'Visi kodi'!$L$2)</f>
        <v>0</v>
      </c>
      <c r="M75" s="84">
        <f t="shared" si="4"/>
        <v>0</v>
      </c>
      <c r="N75" s="84"/>
      <c r="O75" s="84"/>
    </row>
    <row r="76" spans="1:15" ht="11.15" customHeight="1">
      <c r="A76" s="191">
        <v>71</v>
      </c>
      <c r="B76" s="194" t="s">
        <v>1579</v>
      </c>
      <c r="C76" s="193">
        <v>0</v>
      </c>
      <c r="D76" s="196">
        <v>1</v>
      </c>
      <c r="F76" s="106">
        <f>SUMIFS('intervences kodi'!$M$5:$M$223,'intervences kodi'!$L$5:$L$223,'Visi kodi'!A76,'intervences kodi'!$J$5:$J$223,'Visi kodi'!$F$2)+SUMIFS('intervences kodi'!$O$5:$O$223,'intervences kodi'!$N$5:$N$223,'Visi kodi'!A76,'intervences kodi'!$J$5:$J$223,'Visi kodi'!$F$2)+SUMIFS('intervences kodi'!$Q$5:$Q$223,'intervences kodi'!$P$5:$P$223,'Visi kodi'!A76,'intervences kodi'!$J$5:$J$223,'Visi kodi'!$F$2)+SUMIFS('intervences kodi'!$S$5:$S$223,'intervences kodi'!$R$5:$R$223,'Visi kodi'!A76,'intervences kodi'!$J$5:$J$223,'Visi kodi'!$F$2)+SUMIFS('intervences kodi'!$U$5:$U$223,'intervences kodi'!$T$5:$T$223,'Visi kodi'!A76,'intervences kodi'!$J$5:$J$223,'Visi kodi'!$F$2)+SUMIFS('intervences kodi'!$W$5:$W$223,'intervences kodi'!$V$5:$V$223,'Visi kodi'!A76,'intervences kodi'!$J$5:$J$223,'Visi kodi'!$F$2)</f>
        <v>0</v>
      </c>
      <c r="G76" s="106">
        <f>SUMIFS('intervences kodi'!$M$5:$M$223,'intervences kodi'!$L$5:$L$223,'Visi kodi'!A76,'intervences kodi'!$J$5:$J$223,'Visi kodi'!$G$2)+SUMIFS('intervences kodi'!$O$5:$O$223,'intervences kodi'!$N$5:$N$223,'Visi kodi'!A76,'intervences kodi'!$J$5:$J$223,'Visi kodi'!$G$2)+SUMIFS('intervences kodi'!$Q$5:$Q$223,'intervences kodi'!$P$5:$P$223,'Visi kodi'!A76,'intervences kodi'!$J$5:$J$223,'Visi kodi'!$G$2)+SUMIFS('intervences kodi'!$S$5:$S$223,'intervences kodi'!$R$5:$R$223,'Visi kodi'!A76,'intervences kodi'!$J$5:$J$223,'Visi kodi'!$G$2)+SUMIFS('intervences kodi'!$U$5:$U$223,'intervences kodi'!$T$5:$T$223,'Visi kodi'!A76,'intervences kodi'!$J$5:$J$223,'Visi kodi'!$G$2)+SUMIFS('intervences kodi'!$W$5:$W$223,'intervences kodi'!$V$5:$V$223,'Visi kodi'!A76,'intervences kodi'!$J$5:$J$223,'Visi kodi'!$G$2)</f>
        <v>0</v>
      </c>
      <c r="H76" s="106">
        <f t="shared" si="6"/>
        <v>0</v>
      </c>
      <c r="I76" s="106">
        <f t="shared" si="7"/>
        <v>0</v>
      </c>
      <c r="J76" s="106">
        <f t="shared" si="8"/>
        <v>0</v>
      </c>
      <c r="K76" s="192">
        <f t="shared" si="9"/>
        <v>0</v>
      </c>
      <c r="L76" s="106">
        <f>SUMIFS('intervences kodi'!$M$5:$M$223,'intervences kodi'!$L$5:$L$223,'Visi kodi'!A76,'intervences kodi'!$J$5:$J$223,'Visi kodi'!$L$2)+SUMIFS('intervences kodi'!$M$5:$M$223,'intervences kodi'!$N$5:$N$223,'Visi kodi'!A76,'intervences kodi'!$J$5:$J$223,'Visi kodi'!$L$2)+SUMIFS('intervences kodi'!$M$5:$M$223,'intervences kodi'!$P$5:$P$223,'Visi kodi'!A76,'intervences kodi'!$J$5:$J$223,'Visi kodi'!$L$2)+SUMIFS('intervences kodi'!$M$5:$M$223,'intervences kodi'!$R$5:$R$223,'Visi kodi'!A76,'intervences kodi'!$J$5:$J$223,'Visi kodi'!$L$2)+SUMIFS('intervences kodi'!$M$5:$M$223,'intervences kodi'!$T$5:$T$223,'Visi kodi'!A76,'intervences kodi'!$J$5:$J$223,'Visi kodi'!$L$2)+SUMIFS('intervences kodi'!$M$5:$M$223,'intervences kodi'!$V$5:$V$223,'Visi kodi'!A76,'intervences kodi'!$J$5:$J$223,'Visi kodi'!$L$2)</f>
        <v>0</v>
      </c>
      <c r="M76" s="84">
        <f t="shared" si="4"/>
        <v>0</v>
      </c>
      <c r="N76" s="84"/>
      <c r="O76" s="84"/>
    </row>
    <row r="77" spans="1:15" ht="11.15" customHeight="1">
      <c r="A77" s="191">
        <v>72</v>
      </c>
      <c r="B77" s="203" t="s">
        <v>1580</v>
      </c>
      <c r="C77" s="196">
        <v>1</v>
      </c>
      <c r="D77" s="196">
        <v>1</v>
      </c>
      <c r="F77" s="106">
        <f>SUMIFS('intervences kodi'!$M$5:$M$223,'intervences kodi'!$L$5:$L$223,'Visi kodi'!A77,'intervences kodi'!$J$5:$J$223,'Visi kodi'!$F$2)+SUMIFS('intervences kodi'!$O$5:$O$223,'intervences kodi'!$N$5:$N$223,'Visi kodi'!A77,'intervences kodi'!$J$5:$J$223,'Visi kodi'!$F$2)+SUMIFS('intervences kodi'!$Q$5:$Q$223,'intervences kodi'!$P$5:$P$223,'Visi kodi'!A77,'intervences kodi'!$J$5:$J$223,'Visi kodi'!$F$2)+SUMIFS('intervences kodi'!$S$5:$S$223,'intervences kodi'!$R$5:$R$223,'Visi kodi'!A77,'intervences kodi'!$J$5:$J$223,'Visi kodi'!$F$2)+SUMIFS('intervences kodi'!$U$5:$U$223,'intervences kodi'!$T$5:$T$223,'Visi kodi'!A77,'intervences kodi'!$J$5:$J$223,'Visi kodi'!$F$2)+SUMIFS('intervences kodi'!$W$5:$W$223,'intervences kodi'!$V$5:$V$223,'Visi kodi'!A77,'intervences kodi'!$J$5:$J$223,'Visi kodi'!$F$2)</f>
        <v>0</v>
      </c>
      <c r="G77" s="106">
        <f>SUMIFS('intervences kodi'!$M$5:$M$223,'intervences kodi'!$L$5:$L$223,'Visi kodi'!A77,'intervences kodi'!$J$5:$J$223,'Visi kodi'!$G$2)+SUMIFS('intervences kodi'!$O$5:$O$223,'intervences kodi'!$N$5:$N$223,'Visi kodi'!A77,'intervences kodi'!$J$5:$J$223,'Visi kodi'!$G$2)+SUMIFS('intervences kodi'!$Q$5:$Q$223,'intervences kodi'!$P$5:$P$223,'Visi kodi'!A77,'intervences kodi'!$J$5:$J$223,'Visi kodi'!$G$2)+SUMIFS('intervences kodi'!$S$5:$S$223,'intervences kodi'!$R$5:$R$223,'Visi kodi'!A77,'intervences kodi'!$J$5:$J$223,'Visi kodi'!$G$2)+SUMIFS('intervences kodi'!$U$5:$U$223,'intervences kodi'!$T$5:$T$223,'Visi kodi'!A77,'intervences kodi'!$J$5:$J$223,'Visi kodi'!$G$2)+SUMIFS('intervences kodi'!$W$5:$W$223,'intervences kodi'!$V$5:$V$223,'Visi kodi'!A77,'intervences kodi'!$J$5:$J$223,'Visi kodi'!$G$2)</f>
        <v>1600000</v>
      </c>
      <c r="H77" s="106">
        <f t="shared" si="6"/>
        <v>0</v>
      </c>
      <c r="I77" s="106">
        <f t="shared" si="7"/>
        <v>1600000</v>
      </c>
      <c r="J77" s="106">
        <f t="shared" si="8"/>
        <v>0</v>
      </c>
      <c r="K77" s="192">
        <f t="shared" si="9"/>
        <v>1600000</v>
      </c>
      <c r="L77" s="106">
        <f>SUMIFS('intervences kodi'!$M$5:$M$223,'intervences kodi'!$L$5:$L$223,'Visi kodi'!A77,'intervences kodi'!$J$5:$J$223,'Visi kodi'!$L$2)+SUMIFS('intervences kodi'!$M$5:$M$223,'intervences kodi'!$N$5:$N$223,'Visi kodi'!A77,'intervences kodi'!$J$5:$J$223,'Visi kodi'!$L$2)+SUMIFS('intervences kodi'!$M$5:$M$223,'intervences kodi'!$P$5:$P$223,'Visi kodi'!A77,'intervences kodi'!$J$5:$J$223,'Visi kodi'!$L$2)+SUMIFS('intervences kodi'!$M$5:$M$223,'intervences kodi'!$R$5:$R$223,'Visi kodi'!A77,'intervences kodi'!$J$5:$J$223,'Visi kodi'!$L$2)+SUMIFS('intervences kodi'!$M$5:$M$223,'intervences kodi'!$T$5:$T$223,'Visi kodi'!A77,'intervences kodi'!$J$5:$J$223,'Visi kodi'!$L$2)+SUMIFS('intervences kodi'!$M$5:$M$223,'intervences kodi'!$V$5:$V$223,'Visi kodi'!A77,'intervences kodi'!$J$5:$J$223,'Visi kodi'!$L$2)</f>
        <v>0</v>
      </c>
      <c r="M77" s="84">
        <f t="shared" si="4"/>
        <v>0</v>
      </c>
      <c r="N77" s="84"/>
      <c r="O77" s="84"/>
    </row>
    <row r="78" spans="1:15" ht="11.15" customHeight="1">
      <c r="A78" s="191">
        <v>73</v>
      </c>
      <c r="B78" s="194" t="s">
        <v>1581</v>
      </c>
      <c r="C78" s="193">
        <v>0</v>
      </c>
      <c r="D78" s="196">
        <v>1</v>
      </c>
      <c r="F78" s="106">
        <f>SUMIFS('intervences kodi'!$M$5:$M$223,'intervences kodi'!$L$5:$L$223,'Visi kodi'!A78,'intervences kodi'!$J$5:$J$223,'Visi kodi'!$F$2)+SUMIFS('intervences kodi'!$O$5:$O$223,'intervences kodi'!$N$5:$N$223,'Visi kodi'!A78,'intervences kodi'!$J$5:$J$223,'Visi kodi'!$F$2)+SUMIFS('intervences kodi'!$Q$5:$Q$223,'intervences kodi'!$P$5:$P$223,'Visi kodi'!A78,'intervences kodi'!$J$5:$J$223,'Visi kodi'!$F$2)+SUMIFS('intervences kodi'!$S$5:$S$223,'intervences kodi'!$R$5:$R$223,'Visi kodi'!A78,'intervences kodi'!$J$5:$J$223,'Visi kodi'!$F$2)+SUMIFS('intervences kodi'!$U$5:$U$223,'intervences kodi'!$T$5:$T$223,'Visi kodi'!A78,'intervences kodi'!$J$5:$J$223,'Visi kodi'!$F$2)+SUMIFS('intervences kodi'!$W$5:$W$223,'intervences kodi'!$V$5:$V$223,'Visi kodi'!A78,'intervences kodi'!$J$5:$J$223,'Visi kodi'!$F$2)</f>
        <v>0</v>
      </c>
      <c r="G78" s="106">
        <f>SUMIFS('intervences kodi'!$M$5:$M$223,'intervences kodi'!$L$5:$L$223,'Visi kodi'!A78,'intervences kodi'!$J$5:$J$223,'Visi kodi'!$G$2)+SUMIFS('intervences kodi'!$O$5:$O$223,'intervences kodi'!$N$5:$N$223,'Visi kodi'!A78,'intervences kodi'!$J$5:$J$223,'Visi kodi'!$G$2)+SUMIFS('intervences kodi'!$Q$5:$Q$223,'intervences kodi'!$P$5:$P$223,'Visi kodi'!A78,'intervences kodi'!$J$5:$J$223,'Visi kodi'!$G$2)+SUMIFS('intervences kodi'!$S$5:$S$223,'intervences kodi'!$R$5:$R$223,'Visi kodi'!A78,'intervences kodi'!$J$5:$J$223,'Visi kodi'!$G$2)+SUMIFS('intervences kodi'!$U$5:$U$223,'intervences kodi'!$T$5:$T$223,'Visi kodi'!A78,'intervences kodi'!$J$5:$J$223,'Visi kodi'!$G$2)+SUMIFS('intervences kodi'!$W$5:$W$223,'intervences kodi'!$V$5:$V$223,'Visi kodi'!A78,'intervences kodi'!$J$5:$J$223,'Visi kodi'!$G$2)</f>
        <v>0</v>
      </c>
      <c r="H78" s="106">
        <f t="shared" si="6"/>
        <v>0</v>
      </c>
      <c r="I78" s="106">
        <f t="shared" si="7"/>
        <v>0</v>
      </c>
      <c r="J78" s="106">
        <f t="shared" si="8"/>
        <v>0</v>
      </c>
      <c r="K78" s="192">
        <f t="shared" si="9"/>
        <v>0</v>
      </c>
      <c r="L78" s="106">
        <f>SUMIFS('intervences kodi'!$M$5:$M$223,'intervences kodi'!$L$5:$L$223,'Visi kodi'!A78,'intervences kodi'!$J$5:$J$223,'Visi kodi'!$L$2)+SUMIFS('intervences kodi'!$M$5:$M$223,'intervences kodi'!$N$5:$N$223,'Visi kodi'!A78,'intervences kodi'!$J$5:$J$223,'Visi kodi'!$L$2)+SUMIFS('intervences kodi'!$M$5:$M$223,'intervences kodi'!$P$5:$P$223,'Visi kodi'!A78,'intervences kodi'!$J$5:$J$223,'Visi kodi'!$L$2)+SUMIFS('intervences kodi'!$M$5:$M$223,'intervences kodi'!$R$5:$R$223,'Visi kodi'!A78,'intervences kodi'!$J$5:$J$223,'Visi kodi'!$L$2)+SUMIFS('intervences kodi'!$M$5:$M$223,'intervences kodi'!$T$5:$T$223,'Visi kodi'!A78,'intervences kodi'!$J$5:$J$223,'Visi kodi'!$L$2)+SUMIFS('intervences kodi'!$M$5:$M$223,'intervences kodi'!$V$5:$V$223,'Visi kodi'!A78,'intervences kodi'!$J$5:$J$223,'Visi kodi'!$L$2)</f>
        <v>0</v>
      </c>
      <c r="M78" s="84">
        <f t="shared" si="4"/>
        <v>0</v>
      </c>
      <c r="N78" s="205">
        <f>F78</f>
        <v>0</v>
      </c>
      <c r="O78" s="205">
        <f>G78</f>
        <v>0</v>
      </c>
    </row>
    <row r="79" spans="1:15" ht="11.15" customHeight="1">
      <c r="A79" s="191">
        <v>74</v>
      </c>
      <c r="B79" s="203" t="s">
        <v>1582</v>
      </c>
      <c r="C79" s="195">
        <v>0.4</v>
      </c>
      <c r="D79" s="196">
        <v>1</v>
      </c>
      <c r="F79" s="106">
        <f>SUMIFS('intervences kodi'!$M$5:$M$223,'intervences kodi'!$L$5:$L$223,'Visi kodi'!A79,'intervences kodi'!$J$5:$J$223,'Visi kodi'!$F$2)+SUMIFS('intervences kodi'!$O$5:$O$223,'intervences kodi'!$N$5:$N$223,'Visi kodi'!A79,'intervences kodi'!$J$5:$J$223,'Visi kodi'!$F$2)+SUMIFS('intervences kodi'!$Q$5:$Q$223,'intervences kodi'!$P$5:$P$223,'Visi kodi'!A79,'intervences kodi'!$J$5:$J$223,'Visi kodi'!$F$2)+SUMIFS('intervences kodi'!$S$5:$S$223,'intervences kodi'!$R$5:$R$223,'Visi kodi'!A79,'intervences kodi'!$J$5:$J$223,'Visi kodi'!$F$2)+SUMIFS('intervences kodi'!$U$5:$U$223,'intervences kodi'!$T$5:$T$223,'Visi kodi'!A79,'intervences kodi'!$J$5:$J$223,'Visi kodi'!$F$2)+SUMIFS('intervences kodi'!$W$5:$W$223,'intervences kodi'!$V$5:$V$223,'Visi kodi'!A79,'intervences kodi'!$J$5:$J$223,'Visi kodi'!$F$2)</f>
        <v>0</v>
      </c>
      <c r="G79" s="106">
        <f>SUMIFS('intervences kodi'!$M$5:$M$223,'intervences kodi'!$L$5:$L$223,'Visi kodi'!A79,'intervences kodi'!$J$5:$J$223,'Visi kodi'!$G$2)+SUMIFS('intervences kodi'!$O$5:$O$223,'intervences kodi'!$N$5:$N$223,'Visi kodi'!A79,'intervences kodi'!$J$5:$J$223,'Visi kodi'!$G$2)+SUMIFS('intervences kodi'!$Q$5:$Q$223,'intervences kodi'!$P$5:$P$223,'Visi kodi'!A79,'intervences kodi'!$J$5:$J$223,'Visi kodi'!$G$2)+SUMIFS('intervences kodi'!$S$5:$S$223,'intervences kodi'!$R$5:$R$223,'Visi kodi'!A79,'intervences kodi'!$J$5:$J$223,'Visi kodi'!$G$2)+SUMIFS('intervences kodi'!$U$5:$U$223,'intervences kodi'!$T$5:$T$223,'Visi kodi'!A79,'intervences kodi'!$J$5:$J$223,'Visi kodi'!$G$2)+SUMIFS('intervences kodi'!$W$5:$W$223,'intervences kodi'!$V$5:$V$223,'Visi kodi'!A79,'intervences kodi'!$J$5:$J$223,'Visi kodi'!$G$2)</f>
        <v>0</v>
      </c>
      <c r="H79" s="106">
        <f t="shared" si="6"/>
        <v>0</v>
      </c>
      <c r="I79" s="106">
        <f t="shared" si="7"/>
        <v>0</v>
      </c>
      <c r="J79" s="106">
        <f t="shared" si="8"/>
        <v>0</v>
      </c>
      <c r="K79" s="192">
        <f t="shared" si="9"/>
        <v>0</v>
      </c>
      <c r="L79" s="106">
        <f>SUMIFS('intervences kodi'!$M$5:$M$223,'intervences kodi'!$L$5:$L$223,'Visi kodi'!A79,'intervences kodi'!$J$5:$J$223,'Visi kodi'!$L$2)+SUMIFS('intervences kodi'!$M$5:$M$223,'intervences kodi'!$N$5:$N$223,'Visi kodi'!A79,'intervences kodi'!$J$5:$J$223,'Visi kodi'!$L$2)+SUMIFS('intervences kodi'!$M$5:$M$223,'intervences kodi'!$P$5:$P$223,'Visi kodi'!A79,'intervences kodi'!$J$5:$J$223,'Visi kodi'!$L$2)+SUMIFS('intervences kodi'!$M$5:$M$223,'intervences kodi'!$R$5:$R$223,'Visi kodi'!A79,'intervences kodi'!$J$5:$J$223,'Visi kodi'!$L$2)+SUMIFS('intervences kodi'!$M$5:$M$223,'intervences kodi'!$T$5:$T$223,'Visi kodi'!A79,'intervences kodi'!$J$5:$J$223,'Visi kodi'!$L$2)+SUMIFS('intervences kodi'!$M$5:$M$223,'intervences kodi'!$V$5:$V$223,'Visi kodi'!A79,'intervences kodi'!$J$5:$J$223,'Visi kodi'!$L$2)</f>
        <v>44166063</v>
      </c>
      <c r="M79" s="84">
        <f t="shared" si="4"/>
        <v>17666425.199999999</v>
      </c>
      <c r="N79" s="205">
        <f>F79</f>
        <v>0</v>
      </c>
      <c r="O79" s="205">
        <f>G79</f>
        <v>0</v>
      </c>
    </row>
    <row r="80" spans="1:15" ht="11.15" customHeight="1">
      <c r="A80" s="191">
        <v>75</v>
      </c>
      <c r="B80" s="194" t="s">
        <v>1583</v>
      </c>
      <c r="C80" s="195">
        <v>0.4</v>
      </c>
      <c r="D80" s="195">
        <v>0.4</v>
      </c>
      <c r="F80" s="106">
        <f>SUMIFS('intervences kodi'!$M$5:$M$223,'intervences kodi'!$L$5:$L$223,'Visi kodi'!A80,'intervences kodi'!$J$5:$J$223,'Visi kodi'!$F$2)+SUMIFS('intervences kodi'!$O$5:$O$223,'intervences kodi'!$N$5:$N$223,'Visi kodi'!A80,'intervences kodi'!$J$5:$J$223,'Visi kodi'!$F$2)+SUMIFS('intervences kodi'!$Q$5:$Q$223,'intervences kodi'!$P$5:$P$223,'Visi kodi'!A80,'intervences kodi'!$J$5:$J$223,'Visi kodi'!$F$2)+SUMIFS('intervences kodi'!$S$5:$S$223,'intervences kodi'!$R$5:$R$223,'Visi kodi'!A80,'intervences kodi'!$J$5:$J$223,'Visi kodi'!$F$2)+SUMIFS('intervences kodi'!$U$5:$U$223,'intervences kodi'!$T$5:$T$223,'Visi kodi'!A80,'intervences kodi'!$J$5:$J$223,'Visi kodi'!$F$2)+SUMIFS('intervences kodi'!$W$5:$W$223,'intervences kodi'!$V$5:$V$223,'Visi kodi'!A80,'intervences kodi'!$J$5:$J$223,'Visi kodi'!$F$2)</f>
        <v>663965</v>
      </c>
      <c r="G80" s="106">
        <f>SUMIFS('intervences kodi'!$M$5:$M$223,'intervences kodi'!$L$5:$L$223,'Visi kodi'!A80,'intervences kodi'!$J$5:$J$223,'Visi kodi'!$G$2)+SUMIFS('intervences kodi'!$O$5:$O$223,'intervences kodi'!$N$5:$N$223,'Visi kodi'!A80,'intervences kodi'!$J$5:$J$223,'Visi kodi'!$G$2)+SUMIFS('intervences kodi'!$Q$5:$Q$223,'intervences kodi'!$P$5:$P$223,'Visi kodi'!A80,'intervences kodi'!$J$5:$J$223,'Visi kodi'!$G$2)+SUMIFS('intervences kodi'!$S$5:$S$223,'intervences kodi'!$R$5:$R$223,'Visi kodi'!A80,'intervences kodi'!$J$5:$J$223,'Visi kodi'!$G$2)+SUMIFS('intervences kodi'!$U$5:$U$223,'intervences kodi'!$T$5:$T$223,'Visi kodi'!A80,'intervences kodi'!$J$5:$J$223,'Visi kodi'!$G$2)+SUMIFS('intervences kodi'!$W$5:$W$223,'intervences kodi'!$V$5:$V$223,'Visi kodi'!A80,'intervences kodi'!$J$5:$J$223,'Visi kodi'!$G$2)</f>
        <v>0</v>
      </c>
      <c r="H80" s="106">
        <f t="shared" si="6"/>
        <v>265586</v>
      </c>
      <c r="I80" s="106">
        <f t="shared" si="7"/>
        <v>0</v>
      </c>
      <c r="J80" s="106">
        <f t="shared" si="8"/>
        <v>265586</v>
      </c>
      <c r="K80" s="192">
        <f t="shared" si="9"/>
        <v>0</v>
      </c>
      <c r="L80" s="106">
        <f>SUMIFS('intervences kodi'!$M$5:$M$223,'intervences kodi'!$L$5:$L$223,'Visi kodi'!A80,'intervences kodi'!$J$5:$J$223,'Visi kodi'!$L$2)+SUMIFS('intervences kodi'!$M$5:$M$223,'intervences kodi'!$N$5:$N$223,'Visi kodi'!A80,'intervences kodi'!$J$5:$J$223,'Visi kodi'!$L$2)+SUMIFS('intervences kodi'!$M$5:$M$223,'intervences kodi'!$P$5:$P$223,'Visi kodi'!A80,'intervences kodi'!$J$5:$J$223,'Visi kodi'!$L$2)+SUMIFS('intervences kodi'!$M$5:$M$223,'intervences kodi'!$R$5:$R$223,'Visi kodi'!A80,'intervences kodi'!$J$5:$J$223,'Visi kodi'!$L$2)+SUMIFS('intervences kodi'!$M$5:$M$223,'intervences kodi'!$T$5:$T$223,'Visi kodi'!A80,'intervences kodi'!$J$5:$J$223,'Visi kodi'!$L$2)+SUMIFS('intervences kodi'!$M$5:$M$223,'intervences kodi'!$V$5:$V$223,'Visi kodi'!A80,'intervences kodi'!$J$5:$J$223,'Visi kodi'!$L$2)</f>
        <v>8824712</v>
      </c>
      <c r="M80" s="84">
        <f t="shared" si="4"/>
        <v>3529884.8000000003</v>
      </c>
      <c r="N80" s="84"/>
      <c r="O80" s="84"/>
    </row>
    <row r="81" spans="1:15" ht="11.15" customHeight="1">
      <c r="A81" s="191">
        <v>76</v>
      </c>
      <c r="B81" s="194" t="s">
        <v>1584</v>
      </c>
      <c r="C81" s="195">
        <v>0.4</v>
      </c>
      <c r="D81" s="195">
        <v>0.4</v>
      </c>
      <c r="F81" s="106">
        <f>SUMIFS('intervences kodi'!$M$5:$M$223,'intervences kodi'!$L$5:$L$223,'Visi kodi'!A81,'intervences kodi'!$J$5:$J$223,'Visi kodi'!$F$2)+SUMIFS('intervences kodi'!$O$5:$O$223,'intervences kodi'!$N$5:$N$223,'Visi kodi'!A81,'intervences kodi'!$J$5:$J$223,'Visi kodi'!$F$2)+SUMIFS('intervences kodi'!$Q$5:$Q$223,'intervences kodi'!$P$5:$P$223,'Visi kodi'!A81,'intervences kodi'!$J$5:$J$223,'Visi kodi'!$F$2)+SUMIFS('intervences kodi'!$S$5:$S$223,'intervences kodi'!$R$5:$R$223,'Visi kodi'!A81,'intervences kodi'!$J$5:$J$223,'Visi kodi'!$F$2)+SUMIFS('intervences kodi'!$U$5:$U$223,'intervences kodi'!$T$5:$T$223,'Visi kodi'!A81,'intervences kodi'!$J$5:$J$223,'Visi kodi'!$F$2)+SUMIFS('intervences kodi'!$W$5:$W$223,'intervences kodi'!$V$5:$V$223,'Visi kodi'!A81,'intervences kodi'!$J$5:$J$223,'Visi kodi'!$F$2)</f>
        <v>663965</v>
      </c>
      <c r="G81" s="106">
        <f>SUMIFS('intervences kodi'!$M$5:$M$223,'intervences kodi'!$L$5:$L$223,'Visi kodi'!A81,'intervences kodi'!$J$5:$J$223,'Visi kodi'!$G$2)+SUMIFS('intervences kodi'!$O$5:$O$223,'intervences kodi'!$N$5:$N$223,'Visi kodi'!A81,'intervences kodi'!$J$5:$J$223,'Visi kodi'!$G$2)+SUMIFS('intervences kodi'!$Q$5:$Q$223,'intervences kodi'!$P$5:$P$223,'Visi kodi'!A81,'intervences kodi'!$J$5:$J$223,'Visi kodi'!$G$2)+SUMIFS('intervences kodi'!$S$5:$S$223,'intervences kodi'!$R$5:$R$223,'Visi kodi'!A81,'intervences kodi'!$J$5:$J$223,'Visi kodi'!$G$2)+SUMIFS('intervences kodi'!$U$5:$U$223,'intervences kodi'!$T$5:$T$223,'Visi kodi'!A81,'intervences kodi'!$J$5:$J$223,'Visi kodi'!$G$2)+SUMIFS('intervences kodi'!$W$5:$W$223,'intervences kodi'!$V$5:$V$223,'Visi kodi'!A81,'intervences kodi'!$J$5:$J$223,'Visi kodi'!$G$2)</f>
        <v>0</v>
      </c>
      <c r="H81" s="106">
        <f t="shared" si="6"/>
        <v>265586</v>
      </c>
      <c r="I81" s="106">
        <f t="shared" si="7"/>
        <v>0</v>
      </c>
      <c r="J81" s="106">
        <f t="shared" si="8"/>
        <v>265586</v>
      </c>
      <c r="K81" s="192">
        <f t="shared" si="9"/>
        <v>0</v>
      </c>
      <c r="L81" s="106">
        <f>SUMIFS('intervences kodi'!$M$5:$M$223,'intervences kodi'!$L$5:$L$223,'Visi kodi'!A81,'intervences kodi'!$J$5:$J$223,'Visi kodi'!$L$2)+SUMIFS('intervences kodi'!$M$5:$M$223,'intervences kodi'!$N$5:$N$223,'Visi kodi'!A81,'intervences kodi'!$J$5:$J$223,'Visi kodi'!$L$2)+SUMIFS('intervences kodi'!$M$5:$M$223,'intervences kodi'!$P$5:$P$223,'Visi kodi'!A81,'intervences kodi'!$J$5:$J$223,'Visi kodi'!$L$2)+SUMIFS('intervences kodi'!$M$5:$M$223,'intervences kodi'!$R$5:$R$223,'Visi kodi'!A81,'intervences kodi'!$J$5:$J$223,'Visi kodi'!$L$2)+SUMIFS('intervences kodi'!$M$5:$M$223,'intervences kodi'!$T$5:$T$223,'Visi kodi'!A81,'intervences kodi'!$J$5:$J$223,'Visi kodi'!$L$2)+SUMIFS('intervences kodi'!$M$5:$M$223,'intervences kodi'!$V$5:$V$223,'Visi kodi'!A81,'intervences kodi'!$J$5:$J$223,'Visi kodi'!$L$2)</f>
        <v>0</v>
      </c>
      <c r="M81" s="84">
        <f t="shared" si="4"/>
        <v>0</v>
      </c>
      <c r="N81" s="84"/>
      <c r="O81" s="84"/>
    </row>
    <row r="82" spans="1:15" ht="11.15" customHeight="1">
      <c r="A82" s="191">
        <v>77</v>
      </c>
      <c r="B82" s="194" t="s">
        <v>1585</v>
      </c>
      <c r="C82" s="195">
        <v>0.4</v>
      </c>
      <c r="D82" s="196">
        <v>1</v>
      </c>
      <c r="F82" s="106">
        <f>SUMIFS('intervences kodi'!$M$5:$M$223,'intervences kodi'!$L$5:$L$223,'Visi kodi'!A82,'intervences kodi'!$J$5:$J$223,'Visi kodi'!$F$2)+SUMIFS('intervences kodi'!$O$5:$O$223,'intervences kodi'!$N$5:$N$223,'Visi kodi'!A82,'intervences kodi'!$J$5:$J$223,'Visi kodi'!$F$2)+SUMIFS('intervences kodi'!$Q$5:$Q$223,'intervences kodi'!$P$5:$P$223,'Visi kodi'!A82,'intervences kodi'!$J$5:$J$223,'Visi kodi'!$F$2)+SUMIFS('intervences kodi'!$S$5:$S$223,'intervences kodi'!$R$5:$R$223,'Visi kodi'!A82,'intervences kodi'!$J$5:$J$223,'Visi kodi'!$F$2)+SUMIFS('intervences kodi'!$U$5:$U$223,'intervences kodi'!$T$5:$T$223,'Visi kodi'!A82,'intervences kodi'!$J$5:$J$223,'Visi kodi'!$F$2)+SUMIFS('intervences kodi'!$W$5:$W$223,'intervences kodi'!$V$5:$V$223,'Visi kodi'!A82,'intervences kodi'!$J$5:$J$223,'Visi kodi'!$F$2)</f>
        <v>23499036</v>
      </c>
      <c r="G82" s="106">
        <f>SUMIFS('intervences kodi'!$M$5:$M$223,'intervences kodi'!$L$5:$L$223,'Visi kodi'!A82,'intervences kodi'!$J$5:$J$223,'Visi kodi'!$G$2)+SUMIFS('intervences kodi'!$O$5:$O$223,'intervences kodi'!$N$5:$N$223,'Visi kodi'!A82,'intervences kodi'!$J$5:$J$223,'Visi kodi'!$G$2)+SUMIFS('intervences kodi'!$Q$5:$Q$223,'intervences kodi'!$P$5:$P$223,'Visi kodi'!A82,'intervences kodi'!$J$5:$J$223,'Visi kodi'!$G$2)+SUMIFS('intervences kodi'!$S$5:$S$223,'intervences kodi'!$R$5:$R$223,'Visi kodi'!A82,'intervences kodi'!$J$5:$J$223,'Visi kodi'!$G$2)+SUMIFS('intervences kodi'!$U$5:$U$223,'intervences kodi'!$T$5:$T$223,'Visi kodi'!A82,'intervences kodi'!$J$5:$J$223,'Visi kodi'!$G$2)+SUMIFS('intervences kodi'!$W$5:$W$223,'intervences kodi'!$V$5:$V$223,'Visi kodi'!A82,'intervences kodi'!$J$5:$J$223,'Visi kodi'!$G$2)</f>
        <v>0</v>
      </c>
      <c r="H82" s="106">
        <f t="shared" si="6"/>
        <v>9399614.4000000004</v>
      </c>
      <c r="I82" s="106">
        <f t="shared" si="7"/>
        <v>0</v>
      </c>
      <c r="J82" s="106">
        <f t="shared" si="8"/>
        <v>23499036</v>
      </c>
      <c r="K82" s="192">
        <f t="shared" si="9"/>
        <v>0</v>
      </c>
      <c r="L82" s="106">
        <f>SUMIFS('intervences kodi'!$M$5:$M$223,'intervences kodi'!$L$5:$L$223,'Visi kodi'!A82,'intervences kodi'!$J$5:$J$223,'Visi kodi'!$L$2)+SUMIFS('intervences kodi'!$M$5:$M$223,'intervences kodi'!$N$5:$N$223,'Visi kodi'!A82,'intervences kodi'!$J$5:$J$223,'Visi kodi'!$L$2)+SUMIFS('intervences kodi'!$M$5:$M$223,'intervences kodi'!$P$5:$P$223,'Visi kodi'!A82,'intervences kodi'!$J$5:$J$223,'Visi kodi'!$L$2)+SUMIFS('intervences kodi'!$M$5:$M$223,'intervences kodi'!$R$5:$R$223,'Visi kodi'!A82,'intervences kodi'!$J$5:$J$223,'Visi kodi'!$L$2)+SUMIFS('intervences kodi'!$M$5:$M$223,'intervences kodi'!$T$5:$T$223,'Visi kodi'!A82,'intervences kodi'!$J$5:$J$223,'Visi kodi'!$L$2)+SUMIFS('intervences kodi'!$M$5:$M$223,'intervences kodi'!$V$5:$V$223,'Visi kodi'!A82,'intervences kodi'!$J$5:$J$223,'Visi kodi'!$L$2)</f>
        <v>0</v>
      </c>
      <c r="M82" s="84">
        <f t="shared" si="4"/>
        <v>0</v>
      </c>
      <c r="N82" s="84"/>
      <c r="O82" s="84"/>
    </row>
    <row r="83" spans="1:15" ht="11.15" customHeight="1">
      <c r="A83" s="191">
        <v>78</v>
      </c>
      <c r="B83" s="194" t="s">
        <v>1586</v>
      </c>
      <c r="C83" s="195">
        <v>0.4</v>
      </c>
      <c r="D83" s="196">
        <v>1</v>
      </c>
      <c r="F83" s="106">
        <f>SUMIFS('intervences kodi'!$M$5:$M$223,'intervences kodi'!$L$5:$L$223,'Visi kodi'!A83,'intervences kodi'!$J$5:$J$223,'Visi kodi'!$F$2)+SUMIFS('intervences kodi'!$O$5:$O$223,'intervences kodi'!$N$5:$N$223,'Visi kodi'!A83,'intervences kodi'!$J$5:$J$223,'Visi kodi'!$F$2)+SUMIFS('intervences kodi'!$Q$5:$Q$223,'intervences kodi'!$P$5:$P$223,'Visi kodi'!A83,'intervences kodi'!$J$5:$J$223,'Visi kodi'!$F$2)+SUMIFS('intervences kodi'!$S$5:$S$223,'intervences kodi'!$R$5:$R$223,'Visi kodi'!A83,'intervences kodi'!$J$5:$J$223,'Visi kodi'!$F$2)+SUMIFS('intervences kodi'!$U$5:$U$223,'intervences kodi'!$T$5:$T$223,'Visi kodi'!A83,'intervences kodi'!$J$5:$J$223,'Visi kodi'!$F$2)+SUMIFS('intervences kodi'!$W$5:$W$223,'intervences kodi'!$V$5:$V$223,'Visi kodi'!A83,'intervences kodi'!$J$5:$J$223,'Visi kodi'!$F$2)</f>
        <v>25277500</v>
      </c>
      <c r="G83" s="106">
        <f>SUMIFS('intervences kodi'!$M$5:$M$223,'intervences kodi'!$L$5:$L$223,'Visi kodi'!A83,'intervences kodi'!$J$5:$J$223,'Visi kodi'!$G$2)+SUMIFS('intervences kodi'!$O$5:$O$223,'intervences kodi'!$N$5:$N$223,'Visi kodi'!A83,'intervences kodi'!$J$5:$J$223,'Visi kodi'!$G$2)+SUMIFS('intervences kodi'!$Q$5:$Q$223,'intervences kodi'!$P$5:$P$223,'Visi kodi'!A83,'intervences kodi'!$J$5:$J$223,'Visi kodi'!$G$2)+SUMIFS('intervences kodi'!$S$5:$S$223,'intervences kodi'!$R$5:$R$223,'Visi kodi'!A83,'intervences kodi'!$J$5:$J$223,'Visi kodi'!$G$2)+SUMIFS('intervences kodi'!$U$5:$U$223,'intervences kodi'!$T$5:$T$223,'Visi kodi'!A83,'intervences kodi'!$J$5:$J$223,'Visi kodi'!$G$2)+SUMIFS('intervences kodi'!$W$5:$W$223,'intervences kodi'!$V$5:$V$223,'Visi kodi'!A83,'intervences kodi'!$J$5:$J$223,'Visi kodi'!$G$2)</f>
        <v>0</v>
      </c>
      <c r="H83" s="106">
        <f t="shared" si="6"/>
        <v>10111000</v>
      </c>
      <c r="I83" s="106">
        <f t="shared" si="7"/>
        <v>0</v>
      </c>
      <c r="J83" s="106">
        <f t="shared" si="8"/>
        <v>25277500</v>
      </c>
      <c r="K83" s="192">
        <f t="shared" si="9"/>
        <v>0</v>
      </c>
      <c r="L83" s="106">
        <f>SUMIFS('intervences kodi'!$M$5:$M$223,'intervences kodi'!$L$5:$L$223,'Visi kodi'!A83,'intervences kodi'!$J$5:$J$223,'Visi kodi'!$L$2)+SUMIFS('intervences kodi'!$M$5:$M$223,'intervences kodi'!$N$5:$N$223,'Visi kodi'!A83,'intervences kodi'!$J$5:$J$223,'Visi kodi'!$L$2)+SUMIFS('intervences kodi'!$M$5:$M$223,'intervences kodi'!$P$5:$P$223,'Visi kodi'!A83,'intervences kodi'!$J$5:$J$223,'Visi kodi'!$L$2)+SUMIFS('intervences kodi'!$M$5:$M$223,'intervences kodi'!$R$5:$R$223,'Visi kodi'!A83,'intervences kodi'!$J$5:$J$223,'Visi kodi'!$L$2)+SUMIFS('intervences kodi'!$M$5:$M$223,'intervences kodi'!$T$5:$T$223,'Visi kodi'!A83,'intervences kodi'!$J$5:$J$223,'Visi kodi'!$L$2)+SUMIFS('intervences kodi'!$M$5:$M$223,'intervences kodi'!$V$5:$V$223,'Visi kodi'!A83,'intervences kodi'!$J$5:$J$223,'Visi kodi'!$L$2)</f>
        <v>0</v>
      </c>
      <c r="M83" s="84">
        <f t="shared" si="4"/>
        <v>0</v>
      </c>
      <c r="N83" s="205">
        <f t="shared" ref="N83:O85" si="10">F83</f>
        <v>25277500</v>
      </c>
      <c r="O83" s="205">
        <f t="shared" si="10"/>
        <v>0</v>
      </c>
    </row>
    <row r="84" spans="1:15" ht="11.15" customHeight="1">
      <c r="A84" s="191">
        <v>79</v>
      </c>
      <c r="B84" s="63" t="s">
        <v>1587</v>
      </c>
      <c r="C84" s="195">
        <v>0.4</v>
      </c>
      <c r="D84" s="196">
        <v>1</v>
      </c>
      <c r="F84" s="106">
        <f>SUMIFS('intervences kodi'!$M$5:$M$223,'intervences kodi'!$L$5:$L$223,'Visi kodi'!A84,'intervences kodi'!$J$5:$J$223,'Visi kodi'!$F$2)+SUMIFS('intervences kodi'!$O$5:$O$223,'intervences kodi'!$N$5:$N$223,'Visi kodi'!A84,'intervences kodi'!$J$5:$J$223,'Visi kodi'!$F$2)+SUMIFS('intervences kodi'!$Q$5:$Q$223,'intervences kodi'!$P$5:$P$223,'Visi kodi'!A84,'intervences kodi'!$J$5:$J$223,'Visi kodi'!$F$2)+SUMIFS('intervences kodi'!$S$5:$S$223,'intervences kodi'!$R$5:$R$223,'Visi kodi'!A84,'intervences kodi'!$J$5:$J$223,'Visi kodi'!$F$2)+SUMIFS('intervences kodi'!$U$5:$U$223,'intervences kodi'!$T$5:$T$223,'Visi kodi'!A84,'intervences kodi'!$J$5:$J$223,'Visi kodi'!$F$2)+SUMIFS('intervences kodi'!$W$5:$W$223,'intervences kodi'!$V$5:$V$223,'Visi kodi'!A84,'intervences kodi'!$J$5:$J$223,'Visi kodi'!$F$2)</f>
        <v>13781562</v>
      </c>
      <c r="G84" s="106">
        <f>SUMIFS('intervences kodi'!$M$5:$M$223,'intervences kodi'!$L$5:$L$223,'Visi kodi'!A84,'intervences kodi'!$J$5:$J$223,'Visi kodi'!$G$2)+SUMIFS('intervences kodi'!$O$5:$O$223,'intervences kodi'!$N$5:$N$223,'Visi kodi'!A84,'intervences kodi'!$J$5:$J$223,'Visi kodi'!$G$2)+SUMIFS('intervences kodi'!$Q$5:$Q$223,'intervences kodi'!$P$5:$P$223,'Visi kodi'!A84,'intervences kodi'!$J$5:$J$223,'Visi kodi'!$G$2)+SUMIFS('intervences kodi'!$S$5:$S$223,'intervences kodi'!$R$5:$R$223,'Visi kodi'!A84,'intervences kodi'!$J$5:$J$223,'Visi kodi'!$G$2)+SUMIFS('intervences kodi'!$U$5:$U$223,'intervences kodi'!$T$5:$T$223,'Visi kodi'!A84,'intervences kodi'!$J$5:$J$223,'Visi kodi'!$G$2)+SUMIFS('intervences kodi'!$W$5:$W$223,'intervences kodi'!$V$5:$V$223,'Visi kodi'!A84,'intervences kodi'!$J$5:$J$223,'Visi kodi'!$G$2)</f>
        <v>0</v>
      </c>
      <c r="H84" s="106">
        <f t="shared" si="6"/>
        <v>5512624.8000000007</v>
      </c>
      <c r="I84" s="106">
        <f t="shared" si="7"/>
        <v>0</v>
      </c>
      <c r="J84" s="106">
        <f t="shared" si="8"/>
        <v>13781562</v>
      </c>
      <c r="K84" s="192">
        <f t="shared" si="9"/>
        <v>0</v>
      </c>
      <c r="L84" s="106">
        <f>SUMIFS('intervences kodi'!$M$5:$M$223,'intervences kodi'!$L$5:$L$223,'Visi kodi'!A84,'intervences kodi'!$J$5:$J$223,'Visi kodi'!$L$2)+SUMIFS('intervences kodi'!$M$5:$M$223,'intervences kodi'!$N$5:$N$223,'Visi kodi'!A84,'intervences kodi'!$J$5:$J$223,'Visi kodi'!$L$2)+SUMIFS('intervences kodi'!$M$5:$M$223,'intervences kodi'!$P$5:$P$223,'Visi kodi'!A84,'intervences kodi'!$J$5:$J$223,'Visi kodi'!$L$2)+SUMIFS('intervences kodi'!$M$5:$M$223,'intervences kodi'!$R$5:$R$223,'Visi kodi'!A84,'intervences kodi'!$J$5:$J$223,'Visi kodi'!$L$2)+SUMIFS('intervences kodi'!$M$5:$M$223,'intervences kodi'!$T$5:$T$223,'Visi kodi'!A84,'intervences kodi'!$J$5:$J$223,'Visi kodi'!$L$2)+SUMIFS('intervences kodi'!$M$5:$M$223,'intervences kodi'!$V$5:$V$223,'Visi kodi'!A84,'intervences kodi'!$J$5:$J$223,'Visi kodi'!$L$2)</f>
        <v>31255000</v>
      </c>
      <c r="M84" s="84">
        <f t="shared" si="4"/>
        <v>12502000</v>
      </c>
      <c r="N84" s="205">
        <f t="shared" si="10"/>
        <v>13781562</v>
      </c>
      <c r="O84" s="205">
        <f t="shared" si="10"/>
        <v>0</v>
      </c>
    </row>
    <row r="85" spans="1:15" ht="11.15" customHeight="1">
      <c r="A85" s="191">
        <v>80</v>
      </c>
      <c r="B85" s="63" t="s">
        <v>1588</v>
      </c>
      <c r="C85" s="196">
        <v>1</v>
      </c>
      <c r="D85" s="196">
        <v>1</v>
      </c>
      <c r="F85" s="106">
        <f>SUMIFS('intervences kodi'!$M$5:$M$223,'intervences kodi'!$L$5:$L$223,'Visi kodi'!A85,'intervences kodi'!$J$5:$J$223,'Visi kodi'!$F$2)+SUMIFS('intervences kodi'!$O$5:$O$223,'intervences kodi'!$N$5:$N$223,'Visi kodi'!A85,'intervences kodi'!$J$5:$J$223,'Visi kodi'!$F$2)+SUMIFS('intervences kodi'!$Q$5:$Q$223,'intervences kodi'!$P$5:$P$223,'Visi kodi'!A85,'intervences kodi'!$J$5:$J$223,'Visi kodi'!$F$2)+SUMIFS('intervences kodi'!$S$5:$S$223,'intervences kodi'!$R$5:$R$223,'Visi kodi'!A85,'intervences kodi'!$J$5:$J$223,'Visi kodi'!$F$2)+SUMIFS('intervences kodi'!$U$5:$U$223,'intervences kodi'!$T$5:$T$223,'Visi kodi'!A85,'intervences kodi'!$J$5:$J$223,'Visi kodi'!$F$2)+SUMIFS('intervences kodi'!$W$5:$W$223,'intervences kodi'!$V$5:$V$223,'Visi kodi'!A85,'intervences kodi'!$J$5:$J$223,'Visi kodi'!$F$2)</f>
        <v>0</v>
      </c>
      <c r="G85" s="106">
        <f>SUMIFS('intervences kodi'!$M$5:$M$223,'intervences kodi'!$L$5:$L$223,'Visi kodi'!A85,'intervences kodi'!$J$5:$J$223,'Visi kodi'!$G$2)+SUMIFS('intervences kodi'!$O$5:$O$223,'intervences kodi'!$N$5:$N$223,'Visi kodi'!A85,'intervences kodi'!$J$5:$J$223,'Visi kodi'!$G$2)+SUMIFS('intervences kodi'!$Q$5:$Q$223,'intervences kodi'!$P$5:$P$223,'Visi kodi'!A85,'intervences kodi'!$J$5:$J$223,'Visi kodi'!$G$2)+SUMIFS('intervences kodi'!$S$5:$S$223,'intervences kodi'!$R$5:$R$223,'Visi kodi'!A85,'intervences kodi'!$J$5:$J$223,'Visi kodi'!$G$2)+SUMIFS('intervences kodi'!$U$5:$U$223,'intervences kodi'!$T$5:$T$223,'Visi kodi'!A85,'intervences kodi'!$J$5:$J$223,'Visi kodi'!$G$2)+SUMIFS('intervences kodi'!$W$5:$W$223,'intervences kodi'!$V$5:$V$223,'Visi kodi'!A85,'intervences kodi'!$J$5:$J$223,'Visi kodi'!$G$2)</f>
        <v>0</v>
      </c>
      <c r="H85" s="106">
        <f t="shared" si="6"/>
        <v>0</v>
      </c>
      <c r="I85" s="106">
        <f t="shared" si="7"/>
        <v>0</v>
      </c>
      <c r="J85" s="106">
        <f t="shared" si="8"/>
        <v>0</v>
      </c>
      <c r="K85" s="192">
        <f t="shared" si="9"/>
        <v>0</v>
      </c>
      <c r="L85" s="106">
        <f>SUMIFS('intervences kodi'!$M$5:$M$223,'intervences kodi'!$L$5:$L$223,'Visi kodi'!A85,'intervences kodi'!$J$5:$J$223,'Visi kodi'!$L$2)+SUMIFS('intervences kodi'!$M$5:$M$223,'intervences kodi'!$N$5:$N$223,'Visi kodi'!A85,'intervences kodi'!$J$5:$J$223,'Visi kodi'!$L$2)+SUMIFS('intervences kodi'!$M$5:$M$223,'intervences kodi'!$P$5:$P$223,'Visi kodi'!A85,'intervences kodi'!$J$5:$J$223,'Visi kodi'!$L$2)+SUMIFS('intervences kodi'!$M$5:$M$223,'intervences kodi'!$R$5:$R$223,'Visi kodi'!A85,'intervences kodi'!$J$5:$J$223,'Visi kodi'!$L$2)+SUMIFS('intervences kodi'!$M$5:$M$223,'intervences kodi'!$T$5:$T$223,'Visi kodi'!A85,'intervences kodi'!$J$5:$J$223,'Visi kodi'!$L$2)+SUMIFS('intervences kodi'!$M$5:$M$223,'intervences kodi'!$V$5:$V$223,'Visi kodi'!A85,'intervences kodi'!$J$5:$J$223,'Visi kodi'!$L$2)</f>
        <v>0</v>
      </c>
      <c r="M85" s="84">
        <f t="shared" si="4"/>
        <v>0</v>
      </c>
      <c r="N85" s="205">
        <f t="shared" si="10"/>
        <v>0</v>
      </c>
      <c r="O85" s="205">
        <f t="shared" si="10"/>
        <v>0</v>
      </c>
    </row>
    <row r="86" spans="1:15" ht="11.15" customHeight="1">
      <c r="A86" s="191">
        <v>81</v>
      </c>
      <c r="B86" s="63" t="s">
        <v>1589</v>
      </c>
      <c r="C86" s="196">
        <v>1</v>
      </c>
      <c r="D86" s="195">
        <v>0.4</v>
      </c>
      <c r="F86" s="106">
        <f>SUMIFS('intervences kodi'!$M$5:$M$223,'intervences kodi'!$L$5:$L$223,'Visi kodi'!A86,'intervences kodi'!$J$5:$J$223,'Visi kodi'!$F$2)+SUMIFS('intervences kodi'!$O$5:$O$223,'intervences kodi'!$N$5:$N$223,'Visi kodi'!A86,'intervences kodi'!$J$5:$J$223,'Visi kodi'!$F$2)+SUMIFS('intervences kodi'!$Q$5:$Q$223,'intervences kodi'!$P$5:$P$223,'Visi kodi'!A86,'intervences kodi'!$J$5:$J$223,'Visi kodi'!$F$2)+SUMIFS('intervences kodi'!$S$5:$S$223,'intervences kodi'!$R$5:$R$223,'Visi kodi'!A86,'intervences kodi'!$J$5:$J$223,'Visi kodi'!$F$2)+SUMIFS('intervences kodi'!$U$5:$U$223,'intervences kodi'!$T$5:$T$223,'Visi kodi'!A86,'intervences kodi'!$J$5:$J$223,'Visi kodi'!$F$2)+SUMIFS('intervences kodi'!$W$5:$W$223,'intervences kodi'!$V$5:$V$223,'Visi kodi'!A86,'intervences kodi'!$J$5:$J$223,'Visi kodi'!$F$2)</f>
        <v>7999999</v>
      </c>
      <c r="G86" s="106">
        <f>SUMIFS('intervences kodi'!$M$5:$M$223,'intervences kodi'!$L$5:$L$223,'Visi kodi'!A86,'intervences kodi'!$J$5:$J$223,'Visi kodi'!$G$2)+SUMIFS('intervences kodi'!$O$5:$O$223,'intervences kodi'!$N$5:$N$223,'Visi kodi'!A86,'intervences kodi'!$J$5:$J$223,'Visi kodi'!$G$2)+SUMIFS('intervences kodi'!$Q$5:$Q$223,'intervences kodi'!$P$5:$P$223,'Visi kodi'!A86,'intervences kodi'!$J$5:$J$223,'Visi kodi'!$G$2)+SUMIFS('intervences kodi'!$S$5:$S$223,'intervences kodi'!$R$5:$R$223,'Visi kodi'!A86,'intervences kodi'!$J$5:$J$223,'Visi kodi'!$G$2)+SUMIFS('intervences kodi'!$U$5:$U$223,'intervences kodi'!$T$5:$T$223,'Visi kodi'!A86,'intervences kodi'!$J$5:$J$223,'Visi kodi'!$G$2)+SUMIFS('intervences kodi'!$W$5:$W$223,'intervences kodi'!$V$5:$V$223,'Visi kodi'!A86,'intervences kodi'!$J$5:$J$223,'Visi kodi'!$G$2)</f>
        <v>0</v>
      </c>
      <c r="H86" s="106">
        <f t="shared" si="6"/>
        <v>7999999</v>
      </c>
      <c r="I86" s="106">
        <f t="shared" si="7"/>
        <v>0</v>
      </c>
      <c r="J86" s="106">
        <f t="shared" si="8"/>
        <v>3199999.6</v>
      </c>
      <c r="K86" s="192">
        <f t="shared" si="9"/>
        <v>0</v>
      </c>
      <c r="L86" s="106">
        <f>SUMIFS('intervences kodi'!$M$5:$M$223,'intervences kodi'!$L$5:$L$223,'Visi kodi'!A86,'intervences kodi'!$J$5:$J$223,'Visi kodi'!$L$2)+SUMIFS('intervences kodi'!$M$5:$M$223,'intervences kodi'!$N$5:$N$223,'Visi kodi'!A86,'intervences kodi'!$J$5:$J$223,'Visi kodi'!$L$2)+SUMIFS('intervences kodi'!$M$5:$M$223,'intervences kodi'!$P$5:$P$223,'Visi kodi'!A86,'intervences kodi'!$J$5:$J$223,'Visi kodi'!$L$2)+SUMIFS('intervences kodi'!$M$5:$M$223,'intervences kodi'!$R$5:$R$223,'Visi kodi'!A86,'intervences kodi'!$J$5:$J$223,'Visi kodi'!$L$2)+SUMIFS('intervences kodi'!$M$5:$M$223,'intervences kodi'!$T$5:$T$223,'Visi kodi'!A86,'intervences kodi'!$J$5:$J$223,'Visi kodi'!$L$2)+SUMIFS('intervences kodi'!$M$5:$M$223,'intervences kodi'!$V$5:$V$223,'Visi kodi'!A86,'intervences kodi'!$J$5:$J$223,'Visi kodi'!$L$2)</f>
        <v>0</v>
      </c>
      <c r="M86" s="84">
        <f t="shared" si="4"/>
        <v>0</v>
      </c>
      <c r="N86" s="84"/>
      <c r="O86" s="84"/>
    </row>
    <row r="87" spans="1:15" ht="11.15" customHeight="1">
      <c r="A87" s="191">
        <v>82</v>
      </c>
      <c r="B87" s="63" t="s">
        <v>1590</v>
      </c>
      <c r="C87" s="196">
        <v>1</v>
      </c>
      <c r="D87" s="195">
        <v>0.4</v>
      </c>
      <c r="F87" s="106">
        <f>SUMIFS('intervences kodi'!$M$5:$M$223,'intervences kodi'!$L$5:$L$223,'Visi kodi'!A87,'intervences kodi'!$J$5:$J$223,'Visi kodi'!$F$2)+SUMIFS('intervences kodi'!$O$5:$O$223,'intervences kodi'!$N$5:$N$223,'Visi kodi'!A87,'intervences kodi'!$J$5:$J$223,'Visi kodi'!$F$2)+SUMIFS('intervences kodi'!$Q$5:$Q$223,'intervences kodi'!$P$5:$P$223,'Visi kodi'!A87,'intervences kodi'!$J$5:$J$223,'Visi kodi'!$F$2)+SUMIFS('intervences kodi'!$S$5:$S$223,'intervences kodi'!$R$5:$R$223,'Visi kodi'!A87,'intervences kodi'!$J$5:$J$223,'Visi kodi'!$F$2)+SUMIFS('intervences kodi'!$U$5:$U$223,'intervences kodi'!$T$5:$T$223,'Visi kodi'!A87,'intervences kodi'!$J$5:$J$223,'Visi kodi'!$F$2)+SUMIFS('intervences kodi'!$W$5:$W$223,'intervences kodi'!$V$5:$V$223,'Visi kodi'!A87,'intervences kodi'!$J$5:$J$223,'Visi kodi'!$F$2)</f>
        <v>0</v>
      </c>
      <c r="G87" s="106">
        <f>SUMIFS('intervences kodi'!$M$5:$M$223,'intervences kodi'!$L$5:$L$223,'Visi kodi'!A87,'intervences kodi'!$J$5:$J$223,'Visi kodi'!$G$2)+SUMIFS('intervences kodi'!$O$5:$O$223,'intervences kodi'!$N$5:$N$223,'Visi kodi'!A87,'intervences kodi'!$J$5:$J$223,'Visi kodi'!$G$2)+SUMIFS('intervences kodi'!$Q$5:$Q$223,'intervences kodi'!$P$5:$P$223,'Visi kodi'!A87,'intervences kodi'!$J$5:$J$223,'Visi kodi'!$G$2)+SUMIFS('intervences kodi'!$S$5:$S$223,'intervences kodi'!$R$5:$R$223,'Visi kodi'!A87,'intervences kodi'!$J$5:$J$223,'Visi kodi'!$G$2)+SUMIFS('intervences kodi'!$U$5:$U$223,'intervences kodi'!$T$5:$T$223,'Visi kodi'!A87,'intervences kodi'!$J$5:$J$223,'Visi kodi'!$G$2)+SUMIFS('intervences kodi'!$W$5:$W$223,'intervences kodi'!$V$5:$V$223,'Visi kodi'!A87,'intervences kodi'!$J$5:$J$223,'Visi kodi'!$G$2)</f>
        <v>0</v>
      </c>
      <c r="H87" s="106">
        <f t="shared" si="6"/>
        <v>0</v>
      </c>
      <c r="I87" s="106">
        <f t="shared" si="7"/>
        <v>0</v>
      </c>
      <c r="J87" s="106">
        <f t="shared" si="8"/>
        <v>0</v>
      </c>
      <c r="K87" s="192">
        <f t="shared" si="9"/>
        <v>0</v>
      </c>
      <c r="L87" s="106">
        <f>SUMIFS('intervences kodi'!$M$5:$M$223,'intervences kodi'!$L$5:$L$223,'Visi kodi'!A87,'intervences kodi'!$J$5:$J$223,'Visi kodi'!$L$2)+SUMIFS('intervences kodi'!$M$5:$M$223,'intervences kodi'!$N$5:$N$223,'Visi kodi'!A87,'intervences kodi'!$J$5:$J$223,'Visi kodi'!$L$2)+SUMIFS('intervences kodi'!$M$5:$M$223,'intervences kodi'!$P$5:$P$223,'Visi kodi'!A87,'intervences kodi'!$J$5:$J$223,'Visi kodi'!$L$2)+SUMIFS('intervences kodi'!$M$5:$M$223,'intervences kodi'!$R$5:$R$223,'Visi kodi'!A87,'intervences kodi'!$J$5:$J$223,'Visi kodi'!$L$2)+SUMIFS('intervences kodi'!$M$5:$M$223,'intervences kodi'!$T$5:$T$223,'Visi kodi'!A87,'intervences kodi'!$J$5:$J$223,'Visi kodi'!$L$2)+SUMIFS('intervences kodi'!$M$5:$M$223,'intervences kodi'!$V$5:$V$223,'Visi kodi'!A87,'intervences kodi'!$J$5:$J$223,'Visi kodi'!$L$2)</f>
        <v>6480093</v>
      </c>
      <c r="M87" s="84">
        <f t="shared" si="4"/>
        <v>6480093</v>
      </c>
      <c r="N87" s="84"/>
      <c r="O87" s="84"/>
    </row>
    <row r="88" spans="1:15" ht="11.15" customHeight="1">
      <c r="A88" s="191">
        <v>83</v>
      </c>
      <c r="B88" s="63" t="s">
        <v>1591</v>
      </c>
      <c r="C88" s="196">
        <v>1</v>
      </c>
      <c r="D88" s="196">
        <v>1</v>
      </c>
      <c r="F88" s="106">
        <f>SUMIFS('intervences kodi'!$M$5:$M$223,'intervences kodi'!$L$5:$L$223,'Visi kodi'!A88,'intervences kodi'!$J$5:$J$223,'Visi kodi'!$F$2)+SUMIFS('intervences kodi'!$O$5:$O$223,'intervences kodi'!$N$5:$N$223,'Visi kodi'!A88,'intervences kodi'!$J$5:$J$223,'Visi kodi'!$F$2)+SUMIFS('intervences kodi'!$Q$5:$Q$223,'intervences kodi'!$P$5:$P$223,'Visi kodi'!A88,'intervences kodi'!$J$5:$J$223,'Visi kodi'!$F$2)+SUMIFS('intervences kodi'!$S$5:$S$223,'intervences kodi'!$R$5:$R$223,'Visi kodi'!A88,'intervences kodi'!$J$5:$J$223,'Visi kodi'!$F$2)+SUMIFS('intervences kodi'!$U$5:$U$223,'intervences kodi'!$T$5:$T$223,'Visi kodi'!A88,'intervences kodi'!$J$5:$J$223,'Visi kodi'!$F$2)+SUMIFS('intervences kodi'!$W$5:$W$223,'intervences kodi'!$V$5:$V$223,'Visi kodi'!A88,'intervences kodi'!$J$5:$J$223,'Visi kodi'!$F$2)</f>
        <v>22492390</v>
      </c>
      <c r="G88" s="106">
        <f>SUMIFS('intervences kodi'!$M$5:$M$223,'intervences kodi'!$L$5:$L$223,'Visi kodi'!A88,'intervences kodi'!$J$5:$J$223,'Visi kodi'!$G$2)+SUMIFS('intervences kodi'!$O$5:$O$223,'intervences kodi'!$N$5:$N$223,'Visi kodi'!A88,'intervences kodi'!$J$5:$J$223,'Visi kodi'!$G$2)+SUMIFS('intervences kodi'!$Q$5:$Q$223,'intervences kodi'!$P$5:$P$223,'Visi kodi'!A88,'intervences kodi'!$J$5:$J$223,'Visi kodi'!$G$2)+SUMIFS('intervences kodi'!$S$5:$S$223,'intervences kodi'!$R$5:$R$223,'Visi kodi'!A88,'intervences kodi'!$J$5:$J$223,'Visi kodi'!$G$2)+SUMIFS('intervences kodi'!$U$5:$U$223,'intervences kodi'!$T$5:$T$223,'Visi kodi'!A88,'intervences kodi'!$J$5:$J$223,'Visi kodi'!$G$2)+SUMIFS('intervences kodi'!$W$5:$W$223,'intervences kodi'!$V$5:$V$223,'Visi kodi'!A88,'intervences kodi'!$J$5:$J$223,'Visi kodi'!$G$2)</f>
        <v>0</v>
      </c>
      <c r="H88" s="106">
        <f t="shared" si="6"/>
        <v>22492390</v>
      </c>
      <c r="I88" s="106">
        <f t="shared" si="7"/>
        <v>0</v>
      </c>
      <c r="J88" s="106">
        <f t="shared" si="8"/>
        <v>22492390</v>
      </c>
      <c r="K88" s="192">
        <f t="shared" si="9"/>
        <v>0</v>
      </c>
      <c r="L88" s="106">
        <f>SUMIFS('intervences kodi'!$M$5:$M$223,'intervences kodi'!$L$5:$L$223,'Visi kodi'!A88,'intervences kodi'!$J$5:$J$223,'Visi kodi'!$L$2)+SUMIFS('intervences kodi'!$M$5:$M$223,'intervences kodi'!$N$5:$N$223,'Visi kodi'!A88,'intervences kodi'!$J$5:$J$223,'Visi kodi'!$L$2)+SUMIFS('intervences kodi'!$M$5:$M$223,'intervences kodi'!$P$5:$P$223,'Visi kodi'!A88,'intervences kodi'!$J$5:$J$223,'Visi kodi'!$L$2)+SUMIFS('intervences kodi'!$M$5:$M$223,'intervences kodi'!$R$5:$R$223,'Visi kodi'!A88,'intervences kodi'!$J$5:$J$223,'Visi kodi'!$L$2)+SUMIFS('intervences kodi'!$M$5:$M$223,'intervences kodi'!$T$5:$T$223,'Visi kodi'!A88,'intervences kodi'!$J$5:$J$223,'Visi kodi'!$L$2)+SUMIFS('intervences kodi'!$M$5:$M$223,'intervences kodi'!$V$5:$V$223,'Visi kodi'!A88,'intervences kodi'!$J$5:$J$223,'Visi kodi'!$L$2)</f>
        <v>0</v>
      </c>
      <c r="M88" s="84">
        <f t="shared" ref="M88:M151" si="11">L88*C88</f>
        <v>0</v>
      </c>
      <c r="N88" s="84"/>
      <c r="O88" s="84"/>
    </row>
    <row r="89" spans="1:15" ht="11.15" customHeight="1">
      <c r="A89" s="191">
        <v>84</v>
      </c>
      <c r="B89" s="63" t="s">
        <v>1592</v>
      </c>
      <c r="C89" s="56">
        <v>0</v>
      </c>
      <c r="D89" s="56">
        <v>0</v>
      </c>
      <c r="F89" s="106">
        <f>SUMIFS('intervences kodi'!$M$5:$M$223,'intervences kodi'!$L$5:$L$223,'Visi kodi'!A89,'intervences kodi'!$J$5:$J$223,'Visi kodi'!$F$2)+SUMIFS('intervences kodi'!$O$5:$O$223,'intervences kodi'!$N$5:$N$223,'Visi kodi'!A89,'intervences kodi'!$J$5:$J$223,'Visi kodi'!$F$2)+SUMIFS('intervences kodi'!$Q$5:$Q$223,'intervences kodi'!$P$5:$P$223,'Visi kodi'!A89,'intervences kodi'!$J$5:$J$223,'Visi kodi'!$F$2)+SUMIFS('intervences kodi'!$S$5:$S$223,'intervences kodi'!$R$5:$R$223,'Visi kodi'!A89,'intervences kodi'!$J$5:$J$223,'Visi kodi'!$F$2)+SUMIFS('intervences kodi'!$U$5:$U$223,'intervences kodi'!$T$5:$T$223,'Visi kodi'!A89,'intervences kodi'!$J$5:$J$223,'Visi kodi'!$F$2)+SUMIFS('intervences kodi'!$W$5:$W$223,'intervences kodi'!$V$5:$V$223,'Visi kodi'!A89,'intervences kodi'!$J$5:$J$223,'Visi kodi'!$F$2)</f>
        <v>0</v>
      </c>
      <c r="G89" s="106">
        <f>SUMIFS('intervences kodi'!$M$5:$M$223,'intervences kodi'!$L$5:$L$223,'Visi kodi'!A89,'intervences kodi'!$J$5:$J$223,'Visi kodi'!$G$2)+SUMIFS('intervences kodi'!$O$5:$O$223,'intervences kodi'!$N$5:$N$223,'Visi kodi'!A89,'intervences kodi'!$J$5:$J$223,'Visi kodi'!$G$2)+SUMIFS('intervences kodi'!$Q$5:$Q$223,'intervences kodi'!$P$5:$P$223,'Visi kodi'!A89,'intervences kodi'!$J$5:$J$223,'Visi kodi'!$G$2)+SUMIFS('intervences kodi'!$S$5:$S$223,'intervences kodi'!$R$5:$R$223,'Visi kodi'!A89,'intervences kodi'!$J$5:$J$223,'Visi kodi'!$G$2)+SUMIFS('intervences kodi'!$U$5:$U$223,'intervences kodi'!$T$5:$T$223,'Visi kodi'!A89,'intervences kodi'!$J$5:$J$223,'Visi kodi'!$G$2)+SUMIFS('intervences kodi'!$W$5:$W$223,'intervences kodi'!$V$5:$V$223,'Visi kodi'!A89,'intervences kodi'!$J$5:$J$223,'Visi kodi'!$G$2)</f>
        <v>0</v>
      </c>
      <c r="H89" s="106">
        <f t="shared" si="6"/>
        <v>0</v>
      </c>
      <c r="I89" s="106">
        <f t="shared" si="7"/>
        <v>0</v>
      </c>
      <c r="J89" s="106">
        <f t="shared" si="8"/>
        <v>0</v>
      </c>
      <c r="K89" s="192">
        <f t="shared" si="9"/>
        <v>0</v>
      </c>
      <c r="L89" s="106">
        <f>SUMIFS('intervences kodi'!$M$5:$M$223,'intervences kodi'!$L$5:$L$223,'Visi kodi'!A89,'intervences kodi'!$J$5:$J$223,'Visi kodi'!$L$2)+SUMIFS('intervences kodi'!$M$5:$M$223,'intervences kodi'!$N$5:$N$223,'Visi kodi'!A89,'intervences kodi'!$J$5:$J$223,'Visi kodi'!$L$2)+SUMIFS('intervences kodi'!$M$5:$M$223,'intervences kodi'!$P$5:$P$223,'Visi kodi'!A89,'intervences kodi'!$J$5:$J$223,'Visi kodi'!$L$2)+SUMIFS('intervences kodi'!$M$5:$M$223,'intervences kodi'!$R$5:$R$223,'Visi kodi'!A89,'intervences kodi'!$J$5:$J$223,'Visi kodi'!$L$2)+SUMIFS('intervences kodi'!$M$5:$M$223,'intervences kodi'!$T$5:$T$223,'Visi kodi'!A89,'intervences kodi'!$J$5:$J$223,'Visi kodi'!$L$2)+SUMIFS('intervences kodi'!$M$5:$M$223,'intervences kodi'!$V$5:$V$223,'Visi kodi'!A89,'intervences kodi'!$J$5:$J$223,'Visi kodi'!$L$2)</f>
        <v>0</v>
      </c>
      <c r="M89" s="84">
        <f t="shared" si="11"/>
        <v>0</v>
      </c>
      <c r="N89" s="84"/>
      <c r="O89" s="84"/>
    </row>
    <row r="90" spans="1:15" ht="11.15" customHeight="1">
      <c r="A90" s="191">
        <v>85</v>
      </c>
      <c r="B90" s="203" t="s">
        <v>1593</v>
      </c>
      <c r="C90" s="195">
        <v>0.4</v>
      </c>
      <c r="D90" s="56">
        <v>0</v>
      </c>
      <c r="F90" s="106">
        <f>SUMIFS('intervences kodi'!$M$5:$M$223,'intervences kodi'!$L$5:$L$223,'Visi kodi'!A90,'intervences kodi'!$J$5:$J$223,'Visi kodi'!$F$2)+SUMIFS('intervences kodi'!$O$5:$O$223,'intervences kodi'!$N$5:$N$223,'Visi kodi'!A90,'intervences kodi'!$J$5:$J$223,'Visi kodi'!$F$2)+SUMIFS('intervences kodi'!$Q$5:$Q$223,'intervences kodi'!$P$5:$P$223,'Visi kodi'!A90,'intervences kodi'!$J$5:$J$223,'Visi kodi'!$F$2)+SUMIFS('intervences kodi'!$S$5:$S$223,'intervences kodi'!$R$5:$R$223,'Visi kodi'!A90,'intervences kodi'!$J$5:$J$223,'Visi kodi'!$F$2)+SUMIFS('intervences kodi'!$U$5:$U$223,'intervences kodi'!$T$5:$T$223,'Visi kodi'!A90,'intervences kodi'!$J$5:$J$223,'Visi kodi'!$F$2)+SUMIFS('intervences kodi'!$W$5:$W$223,'intervences kodi'!$V$5:$V$223,'Visi kodi'!A90,'intervences kodi'!$J$5:$J$223,'Visi kodi'!$F$2)</f>
        <v>0</v>
      </c>
      <c r="G90" s="106">
        <f>SUMIFS('intervences kodi'!$M$5:$M$223,'intervences kodi'!$L$5:$L$223,'Visi kodi'!A90,'intervences kodi'!$J$5:$J$223,'Visi kodi'!$G$2)+SUMIFS('intervences kodi'!$O$5:$O$223,'intervences kodi'!$N$5:$N$223,'Visi kodi'!A90,'intervences kodi'!$J$5:$J$223,'Visi kodi'!$G$2)+SUMIFS('intervences kodi'!$Q$5:$Q$223,'intervences kodi'!$P$5:$P$223,'Visi kodi'!A90,'intervences kodi'!$J$5:$J$223,'Visi kodi'!$G$2)+SUMIFS('intervences kodi'!$S$5:$S$223,'intervences kodi'!$R$5:$R$223,'Visi kodi'!A90,'intervences kodi'!$J$5:$J$223,'Visi kodi'!$G$2)+SUMIFS('intervences kodi'!$U$5:$U$223,'intervences kodi'!$T$5:$T$223,'Visi kodi'!A90,'intervences kodi'!$J$5:$J$223,'Visi kodi'!$G$2)+SUMIFS('intervences kodi'!$W$5:$W$223,'intervences kodi'!$V$5:$V$223,'Visi kodi'!A90,'intervences kodi'!$J$5:$J$223,'Visi kodi'!$G$2)</f>
        <v>0</v>
      </c>
      <c r="H90" s="106">
        <f t="shared" si="6"/>
        <v>0</v>
      </c>
      <c r="I90" s="106">
        <f t="shared" si="7"/>
        <v>0</v>
      </c>
      <c r="J90" s="106">
        <f t="shared" si="8"/>
        <v>0</v>
      </c>
      <c r="K90" s="192">
        <f t="shared" si="9"/>
        <v>0</v>
      </c>
      <c r="L90" s="106">
        <f>SUMIFS('intervences kodi'!$M$5:$M$223,'intervences kodi'!$L$5:$L$223,'Visi kodi'!A90,'intervences kodi'!$J$5:$J$223,'Visi kodi'!$L$2)+SUMIFS('intervences kodi'!$M$5:$M$223,'intervences kodi'!$N$5:$N$223,'Visi kodi'!A90,'intervences kodi'!$J$5:$J$223,'Visi kodi'!$L$2)+SUMIFS('intervences kodi'!$M$5:$M$223,'intervences kodi'!$P$5:$P$223,'Visi kodi'!A90,'intervences kodi'!$J$5:$J$223,'Visi kodi'!$L$2)+SUMIFS('intervences kodi'!$M$5:$M$223,'intervences kodi'!$R$5:$R$223,'Visi kodi'!A90,'intervences kodi'!$J$5:$J$223,'Visi kodi'!$L$2)+SUMIFS('intervences kodi'!$M$5:$M$223,'intervences kodi'!$T$5:$T$223,'Visi kodi'!A90,'intervences kodi'!$J$5:$J$223,'Visi kodi'!$L$2)+SUMIFS('intervences kodi'!$M$5:$M$223,'intervences kodi'!$V$5:$V$223,'Visi kodi'!A90,'intervences kodi'!$J$5:$J$223,'Visi kodi'!$L$2)</f>
        <v>0</v>
      </c>
      <c r="M90" s="84">
        <f t="shared" si="11"/>
        <v>0</v>
      </c>
      <c r="N90" s="84"/>
      <c r="O90" s="84"/>
    </row>
    <row r="91" spans="1:15" ht="11.15" customHeight="1">
      <c r="A91" s="191">
        <v>86</v>
      </c>
      <c r="B91" s="194" t="s">
        <v>1594</v>
      </c>
      <c r="C91" s="196">
        <v>1</v>
      </c>
      <c r="D91" s="195">
        <v>0.4</v>
      </c>
      <c r="F91" s="106">
        <f>SUMIFS('intervences kodi'!$M$5:$M$223,'intervences kodi'!$L$5:$L$223,'Visi kodi'!A91,'intervences kodi'!$J$5:$J$223,'Visi kodi'!$F$2)+SUMIFS('intervences kodi'!$O$5:$O$223,'intervences kodi'!$N$5:$N$223,'Visi kodi'!A91,'intervences kodi'!$J$5:$J$223,'Visi kodi'!$F$2)+SUMIFS('intervences kodi'!$Q$5:$Q$223,'intervences kodi'!$P$5:$P$223,'Visi kodi'!A91,'intervences kodi'!$J$5:$J$223,'Visi kodi'!$F$2)+SUMIFS('intervences kodi'!$S$5:$S$223,'intervences kodi'!$R$5:$R$223,'Visi kodi'!A91,'intervences kodi'!$J$5:$J$223,'Visi kodi'!$F$2)+SUMIFS('intervences kodi'!$U$5:$U$223,'intervences kodi'!$T$5:$T$223,'Visi kodi'!A91,'intervences kodi'!$J$5:$J$223,'Visi kodi'!$F$2)+SUMIFS('intervences kodi'!$W$5:$W$223,'intervences kodi'!$V$5:$V$223,'Visi kodi'!A91,'intervences kodi'!$J$5:$J$223,'Visi kodi'!$F$2)</f>
        <v>0</v>
      </c>
      <c r="G91" s="106">
        <f>SUMIFS('intervences kodi'!$M$5:$M$223,'intervences kodi'!$L$5:$L$223,'Visi kodi'!A91,'intervences kodi'!$J$5:$J$223,'Visi kodi'!$G$2)+SUMIFS('intervences kodi'!$O$5:$O$223,'intervences kodi'!$N$5:$N$223,'Visi kodi'!A91,'intervences kodi'!$J$5:$J$223,'Visi kodi'!$G$2)+SUMIFS('intervences kodi'!$Q$5:$Q$223,'intervences kodi'!$P$5:$P$223,'Visi kodi'!A91,'intervences kodi'!$J$5:$J$223,'Visi kodi'!$G$2)+SUMIFS('intervences kodi'!$S$5:$S$223,'intervences kodi'!$R$5:$R$223,'Visi kodi'!A91,'intervences kodi'!$J$5:$J$223,'Visi kodi'!$G$2)+SUMIFS('intervences kodi'!$U$5:$U$223,'intervences kodi'!$T$5:$T$223,'Visi kodi'!A91,'intervences kodi'!$J$5:$J$223,'Visi kodi'!$G$2)+SUMIFS('intervences kodi'!$W$5:$W$223,'intervences kodi'!$V$5:$V$223,'Visi kodi'!A91,'intervences kodi'!$J$5:$J$223,'Visi kodi'!$G$2)</f>
        <v>0</v>
      </c>
      <c r="H91" s="106">
        <f t="shared" si="6"/>
        <v>0</v>
      </c>
      <c r="I91" s="106">
        <f t="shared" si="7"/>
        <v>0</v>
      </c>
      <c r="J91" s="106">
        <f t="shared" si="8"/>
        <v>0</v>
      </c>
      <c r="K91" s="192">
        <f t="shared" si="9"/>
        <v>0</v>
      </c>
      <c r="L91" s="106">
        <f>SUMIFS('intervences kodi'!$M$5:$M$223,'intervences kodi'!$L$5:$L$223,'Visi kodi'!A91,'intervences kodi'!$J$5:$J$223,'Visi kodi'!$L$2)+SUMIFS('intervences kodi'!$M$5:$M$223,'intervences kodi'!$N$5:$N$223,'Visi kodi'!A91,'intervences kodi'!$J$5:$J$223,'Visi kodi'!$L$2)+SUMIFS('intervences kodi'!$M$5:$M$223,'intervences kodi'!$P$5:$P$223,'Visi kodi'!A91,'intervences kodi'!$J$5:$J$223,'Visi kodi'!$L$2)+SUMIFS('intervences kodi'!$M$5:$M$223,'intervences kodi'!$R$5:$R$223,'Visi kodi'!A91,'intervences kodi'!$J$5:$J$223,'Visi kodi'!$L$2)+SUMIFS('intervences kodi'!$M$5:$M$223,'intervences kodi'!$T$5:$T$223,'Visi kodi'!A91,'intervences kodi'!$J$5:$J$223,'Visi kodi'!$L$2)+SUMIFS('intervences kodi'!$M$5:$M$223,'intervences kodi'!$V$5:$V$223,'Visi kodi'!A91,'intervences kodi'!$J$5:$J$223,'Visi kodi'!$L$2)</f>
        <v>0</v>
      </c>
      <c r="M91" s="84">
        <f t="shared" si="11"/>
        <v>0</v>
      </c>
      <c r="N91" s="84"/>
      <c r="O91" s="84"/>
    </row>
    <row r="92" spans="1:15" ht="11.15" customHeight="1">
      <c r="A92" s="199"/>
      <c r="B92" s="207" t="s">
        <v>1595</v>
      </c>
      <c r="C92" s="207"/>
      <c r="D92" s="208"/>
      <c r="F92" s="106">
        <f>SUMIFS('intervences kodi'!$M$5:$M$223,'intervences kodi'!$L$5:$L$223,'Visi kodi'!A92,'intervences kodi'!$J$5:$J$223,'Visi kodi'!$F$2)+SUMIFS('intervences kodi'!$O$5:$O$223,'intervences kodi'!$N$5:$N$223,'Visi kodi'!A92,'intervences kodi'!$J$5:$J$223,'Visi kodi'!$F$2)+SUMIFS('intervences kodi'!$Q$5:$Q$223,'intervences kodi'!$P$5:$P$223,'Visi kodi'!A92,'intervences kodi'!$J$5:$J$223,'Visi kodi'!$F$2)+SUMIFS('intervences kodi'!$S$5:$S$223,'intervences kodi'!$R$5:$R$223,'Visi kodi'!A92,'intervences kodi'!$J$5:$J$223,'Visi kodi'!$F$2)+SUMIFS('intervences kodi'!$U$5:$U$223,'intervences kodi'!$T$5:$T$223,'Visi kodi'!A92,'intervences kodi'!$J$5:$J$223,'Visi kodi'!$F$2)+SUMIFS('intervences kodi'!$W$5:$W$223,'intervences kodi'!$V$5:$V$223,'Visi kodi'!A92,'intervences kodi'!$J$5:$J$223,'Visi kodi'!$F$2)</f>
        <v>0</v>
      </c>
      <c r="G92" s="106">
        <f>SUMIFS('intervences kodi'!$M$5:$M$223,'intervences kodi'!$L$5:$L$223,'Visi kodi'!A92,'intervences kodi'!$J$5:$J$223,'Visi kodi'!$G$2)+SUMIFS('intervences kodi'!$O$5:$O$223,'intervences kodi'!$N$5:$N$223,'Visi kodi'!A92,'intervences kodi'!$J$5:$J$223,'Visi kodi'!$G$2)+SUMIFS('intervences kodi'!$Q$5:$Q$223,'intervences kodi'!$P$5:$P$223,'Visi kodi'!A92,'intervences kodi'!$J$5:$J$223,'Visi kodi'!$G$2)+SUMIFS('intervences kodi'!$S$5:$S$223,'intervences kodi'!$R$5:$R$223,'Visi kodi'!A92,'intervences kodi'!$J$5:$J$223,'Visi kodi'!$G$2)+SUMIFS('intervences kodi'!$U$5:$U$223,'intervences kodi'!$T$5:$T$223,'Visi kodi'!A92,'intervences kodi'!$J$5:$J$223,'Visi kodi'!$G$2)+SUMIFS('intervences kodi'!$W$5:$W$223,'intervences kodi'!$V$5:$V$223,'Visi kodi'!A92,'intervences kodi'!$J$5:$J$223,'Visi kodi'!$G$2)</f>
        <v>0</v>
      </c>
      <c r="H92" s="106">
        <f t="shared" si="6"/>
        <v>0</v>
      </c>
      <c r="I92" s="106">
        <f t="shared" si="7"/>
        <v>0</v>
      </c>
      <c r="J92" s="106">
        <f t="shared" si="8"/>
        <v>0</v>
      </c>
      <c r="K92" s="192">
        <f t="shared" si="9"/>
        <v>0</v>
      </c>
      <c r="L92" s="106">
        <f>SUMIFS('intervences kodi'!$M$5:$M$223,'intervences kodi'!$L$5:$L$223,'Visi kodi'!A92,'intervences kodi'!$J$5:$J$223,'Visi kodi'!$L$2)+SUMIFS('intervences kodi'!$M$5:$M$223,'intervences kodi'!$N$5:$N$223,'Visi kodi'!A92,'intervences kodi'!$J$5:$J$223,'Visi kodi'!$L$2)+SUMIFS('intervences kodi'!$M$5:$M$223,'intervences kodi'!$P$5:$P$223,'Visi kodi'!A92,'intervences kodi'!$J$5:$J$223,'Visi kodi'!$L$2)+SUMIFS('intervences kodi'!$M$5:$M$223,'intervences kodi'!$R$5:$R$223,'Visi kodi'!A92,'intervences kodi'!$J$5:$J$223,'Visi kodi'!$L$2)+SUMIFS('intervences kodi'!$M$5:$M$223,'intervences kodi'!$T$5:$T$223,'Visi kodi'!A92,'intervences kodi'!$J$5:$J$223,'Visi kodi'!$L$2)+SUMIFS('intervences kodi'!$M$5:$M$223,'intervences kodi'!$V$5:$V$223,'Visi kodi'!A92,'intervences kodi'!$J$5:$J$223,'Visi kodi'!$L$2)</f>
        <v>0</v>
      </c>
      <c r="M92" s="84">
        <f t="shared" si="11"/>
        <v>0</v>
      </c>
      <c r="N92" s="84"/>
      <c r="O92" s="84"/>
    </row>
    <row r="93" spans="1:15" ht="11.15" customHeight="1">
      <c r="A93" s="191">
        <v>87</v>
      </c>
      <c r="B93" s="203" t="s">
        <v>1596</v>
      </c>
      <c r="C93" s="56">
        <v>0</v>
      </c>
      <c r="D93" s="56">
        <v>0</v>
      </c>
      <c r="F93" s="106">
        <f>SUMIFS('intervences kodi'!$M$5:$M$223,'intervences kodi'!$L$5:$L$223,'Visi kodi'!A93,'intervences kodi'!$J$5:$J$223,'Visi kodi'!$F$2)+SUMIFS('intervences kodi'!$O$5:$O$223,'intervences kodi'!$N$5:$N$223,'Visi kodi'!A93,'intervences kodi'!$J$5:$J$223,'Visi kodi'!$F$2)+SUMIFS('intervences kodi'!$Q$5:$Q$223,'intervences kodi'!$P$5:$P$223,'Visi kodi'!A93,'intervences kodi'!$J$5:$J$223,'Visi kodi'!$F$2)+SUMIFS('intervences kodi'!$S$5:$S$223,'intervences kodi'!$R$5:$R$223,'Visi kodi'!A93,'intervences kodi'!$J$5:$J$223,'Visi kodi'!$F$2)+SUMIFS('intervences kodi'!$U$5:$U$223,'intervences kodi'!$T$5:$T$223,'Visi kodi'!A93,'intervences kodi'!$J$5:$J$223,'Visi kodi'!$F$2)+SUMIFS('intervences kodi'!$W$5:$W$223,'intervences kodi'!$V$5:$V$223,'Visi kodi'!A93,'intervences kodi'!$J$5:$J$223,'Visi kodi'!$F$2)</f>
        <v>0</v>
      </c>
      <c r="G93" s="106">
        <f>SUMIFS('intervences kodi'!$M$5:$M$223,'intervences kodi'!$L$5:$L$223,'Visi kodi'!A93,'intervences kodi'!$J$5:$J$223,'Visi kodi'!$G$2)+SUMIFS('intervences kodi'!$O$5:$O$223,'intervences kodi'!$N$5:$N$223,'Visi kodi'!A93,'intervences kodi'!$J$5:$J$223,'Visi kodi'!$G$2)+SUMIFS('intervences kodi'!$Q$5:$Q$223,'intervences kodi'!$P$5:$P$223,'Visi kodi'!A93,'intervences kodi'!$J$5:$J$223,'Visi kodi'!$G$2)+SUMIFS('intervences kodi'!$S$5:$S$223,'intervences kodi'!$R$5:$R$223,'Visi kodi'!A93,'intervences kodi'!$J$5:$J$223,'Visi kodi'!$G$2)+SUMIFS('intervences kodi'!$U$5:$U$223,'intervences kodi'!$T$5:$T$223,'Visi kodi'!A93,'intervences kodi'!$J$5:$J$223,'Visi kodi'!$G$2)+SUMIFS('intervences kodi'!$W$5:$W$223,'intervences kodi'!$V$5:$V$223,'Visi kodi'!A93,'intervences kodi'!$J$5:$J$223,'Visi kodi'!$G$2)</f>
        <v>102512620</v>
      </c>
      <c r="H93" s="106">
        <f t="shared" si="6"/>
        <v>0</v>
      </c>
      <c r="I93" s="106">
        <f t="shared" si="7"/>
        <v>0</v>
      </c>
      <c r="J93" s="106">
        <f t="shared" si="8"/>
        <v>0</v>
      </c>
      <c r="K93" s="192">
        <f t="shared" si="9"/>
        <v>0</v>
      </c>
      <c r="L93" s="106">
        <f>SUMIFS('intervences kodi'!$M$5:$M$223,'intervences kodi'!$L$5:$L$223,'Visi kodi'!A93,'intervences kodi'!$J$5:$J$223,'Visi kodi'!$L$2)+SUMIFS('intervences kodi'!$M$5:$M$223,'intervences kodi'!$N$5:$N$223,'Visi kodi'!A93,'intervences kodi'!$J$5:$J$223,'Visi kodi'!$L$2)+SUMIFS('intervences kodi'!$M$5:$M$223,'intervences kodi'!$P$5:$P$223,'Visi kodi'!A93,'intervences kodi'!$J$5:$J$223,'Visi kodi'!$L$2)+SUMIFS('intervences kodi'!$M$5:$M$223,'intervences kodi'!$R$5:$R$223,'Visi kodi'!A93,'intervences kodi'!$J$5:$J$223,'Visi kodi'!$L$2)+SUMIFS('intervences kodi'!$M$5:$M$223,'intervences kodi'!$T$5:$T$223,'Visi kodi'!A93,'intervences kodi'!$J$5:$J$223,'Visi kodi'!$L$2)+SUMIFS('intervences kodi'!$M$5:$M$223,'intervences kodi'!$V$5:$V$223,'Visi kodi'!A93,'intervences kodi'!$J$5:$J$223,'Visi kodi'!$L$2)</f>
        <v>0</v>
      </c>
      <c r="M93" s="84">
        <f t="shared" si="11"/>
        <v>0</v>
      </c>
      <c r="N93" s="84"/>
      <c r="O93" s="84"/>
    </row>
    <row r="94" spans="1:15" ht="11.15" customHeight="1">
      <c r="A94" s="191">
        <v>88</v>
      </c>
      <c r="B94" s="203" t="s">
        <v>1597</v>
      </c>
      <c r="C94" s="56">
        <v>0</v>
      </c>
      <c r="D94" s="56">
        <v>0</v>
      </c>
      <c r="F94" s="106">
        <f>SUMIFS('intervences kodi'!$M$5:$M$223,'intervences kodi'!$L$5:$L$223,'Visi kodi'!A94,'intervences kodi'!$J$5:$J$223,'Visi kodi'!$F$2)+SUMIFS('intervences kodi'!$O$5:$O$223,'intervences kodi'!$N$5:$N$223,'Visi kodi'!A94,'intervences kodi'!$J$5:$J$223,'Visi kodi'!$F$2)+SUMIFS('intervences kodi'!$Q$5:$Q$223,'intervences kodi'!$P$5:$P$223,'Visi kodi'!A94,'intervences kodi'!$J$5:$J$223,'Visi kodi'!$F$2)+SUMIFS('intervences kodi'!$S$5:$S$223,'intervences kodi'!$R$5:$R$223,'Visi kodi'!A94,'intervences kodi'!$J$5:$J$223,'Visi kodi'!$F$2)+SUMIFS('intervences kodi'!$U$5:$U$223,'intervences kodi'!$T$5:$T$223,'Visi kodi'!A94,'intervences kodi'!$J$5:$J$223,'Visi kodi'!$F$2)+SUMIFS('intervences kodi'!$W$5:$W$223,'intervences kodi'!$V$5:$V$223,'Visi kodi'!A94,'intervences kodi'!$J$5:$J$223,'Visi kodi'!$F$2)</f>
        <v>0</v>
      </c>
      <c r="G94" s="106">
        <f>SUMIFS('intervences kodi'!$M$5:$M$223,'intervences kodi'!$L$5:$L$223,'Visi kodi'!A94,'intervences kodi'!$J$5:$J$223,'Visi kodi'!$G$2)+SUMIFS('intervences kodi'!$O$5:$O$223,'intervences kodi'!$N$5:$N$223,'Visi kodi'!A94,'intervences kodi'!$J$5:$J$223,'Visi kodi'!$G$2)+SUMIFS('intervences kodi'!$Q$5:$Q$223,'intervences kodi'!$P$5:$P$223,'Visi kodi'!A94,'intervences kodi'!$J$5:$J$223,'Visi kodi'!$G$2)+SUMIFS('intervences kodi'!$S$5:$S$223,'intervences kodi'!$R$5:$R$223,'Visi kodi'!A94,'intervences kodi'!$J$5:$J$223,'Visi kodi'!$G$2)+SUMIFS('intervences kodi'!$U$5:$U$223,'intervences kodi'!$T$5:$T$223,'Visi kodi'!A94,'intervences kodi'!$J$5:$J$223,'Visi kodi'!$G$2)+SUMIFS('intervences kodi'!$W$5:$W$223,'intervences kodi'!$V$5:$V$223,'Visi kodi'!A94,'intervences kodi'!$J$5:$J$223,'Visi kodi'!$G$2)</f>
        <v>41141672</v>
      </c>
      <c r="H94" s="106">
        <f t="shared" si="6"/>
        <v>0</v>
      </c>
      <c r="I94" s="106">
        <f t="shared" si="7"/>
        <v>0</v>
      </c>
      <c r="J94" s="106">
        <f t="shared" si="8"/>
        <v>0</v>
      </c>
      <c r="K94" s="192">
        <f t="shared" si="9"/>
        <v>0</v>
      </c>
      <c r="L94" s="106">
        <f>SUMIFS('intervences kodi'!$M$5:$M$223,'intervences kodi'!$L$5:$L$223,'Visi kodi'!A94,'intervences kodi'!$J$5:$J$223,'Visi kodi'!$L$2)+SUMIFS('intervences kodi'!$M$5:$M$223,'intervences kodi'!$N$5:$N$223,'Visi kodi'!A94,'intervences kodi'!$J$5:$J$223,'Visi kodi'!$L$2)+SUMIFS('intervences kodi'!$M$5:$M$223,'intervences kodi'!$P$5:$P$223,'Visi kodi'!A94,'intervences kodi'!$J$5:$J$223,'Visi kodi'!$L$2)+SUMIFS('intervences kodi'!$M$5:$M$223,'intervences kodi'!$R$5:$R$223,'Visi kodi'!A94,'intervences kodi'!$J$5:$J$223,'Visi kodi'!$L$2)+SUMIFS('intervences kodi'!$M$5:$M$223,'intervences kodi'!$T$5:$T$223,'Visi kodi'!A94,'intervences kodi'!$J$5:$J$223,'Visi kodi'!$L$2)+SUMIFS('intervences kodi'!$M$5:$M$223,'intervences kodi'!$V$5:$V$223,'Visi kodi'!A94,'intervences kodi'!$J$5:$J$223,'Visi kodi'!$L$2)</f>
        <v>0</v>
      </c>
      <c r="M94" s="84">
        <f t="shared" si="11"/>
        <v>0</v>
      </c>
      <c r="N94" s="84"/>
      <c r="O94" s="84"/>
    </row>
    <row r="95" spans="1:15" ht="11.15" customHeight="1">
      <c r="A95" s="191">
        <v>89</v>
      </c>
      <c r="B95" s="203" t="s">
        <v>1598</v>
      </c>
      <c r="C95" s="56">
        <v>0</v>
      </c>
      <c r="D95" s="56">
        <v>0</v>
      </c>
      <c r="F95" s="106">
        <f>SUMIFS('intervences kodi'!$M$5:$M$223,'intervences kodi'!$L$5:$L$223,'Visi kodi'!A95,'intervences kodi'!$J$5:$J$223,'Visi kodi'!$F$2)+SUMIFS('intervences kodi'!$O$5:$O$223,'intervences kodi'!$N$5:$N$223,'Visi kodi'!A95,'intervences kodi'!$J$5:$J$223,'Visi kodi'!$F$2)+SUMIFS('intervences kodi'!$Q$5:$Q$223,'intervences kodi'!$P$5:$P$223,'Visi kodi'!A95,'intervences kodi'!$J$5:$J$223,'Visi kodi'!$F$2)+SUMIFS('intervences kodi'!$S$5:$S$223,'intervences kodi'!$R$5:$R$223,'Visi kodi'!A95,'intervences kodi'!$J$5:$J$223,'Visi kodi'!$F$2)+SUMIFS('intervences kodi'!$U$5:$U$223,'intervences kodi'!$T$5:$T$223,'Visi kodi'!A95,'intervences kodi'!$J$5:$J$223,'Visi kodi'!$F$2)+SUMIFS('intervences kodi'!$W$5:$W$223,'intervences kodi'!$V$5:$V$223,'Visi kodi'!A95,'intervences kodi'!$J$5:$J$223,'Visi kodi'!$F$2)</f>
        <v>0</v>
      </c>
      <c r="G95" s="106">
        <f>SUMIFS('intervences kodi'!$M$5:$M$223,'intervences kodi'!$L$5:$L$223,'Visi kodi'!A95,'intervences kodi'!$J$5:$J$223,'Visi kodi'!$G$2)+SUMIFS('intervences kodi'!$O$5:$O$223,'intervences kodi'!$N$5:$N$223,'Visi kodi'!A95,'intervences kodi'!$J$5:$J$223,'Visi kodi'!$G$2)+SUMIFS('intervences kodi'!$Q$5:$Q$223,'intervences kodi'!$P$5:$P$223,'Visi kodi'!A95,'intervences kodi'!$J$5:$J$223,'Visi kodi'!$G$2)+SUMIFS('intervences kodi'!$S$5:$S$223,'intervences kodi'!$R$5:$R$223,'Visi kodi'!A95,'intervences kodi'!$J$5:$J$223,'Visi kodi'!$G$2)+SUMIFS('intervences kodi'!$U$5:$U$223,'intervences kodi'!$T$5:$T$223,'Visi kodi'!A95,'intervences kodi'!$J$5:$J$223,'Visi kodi'!$G$2)+SUMIFS('intervences kodi'!$W$5:$W$223,'intervences kodi'!$V$5:$V$223,'Visi kodi'!A95,'intervences kodi'!$J$5:$J$223,'Visi kodi'!$G$2)</f>
        <v>0</v>
      </c>
      <c r="H95" s="106">
        <f t="shared" si="6"/>
        <v>0</v>
      </c>
      <c r="I95" s="106">
        <f t="shared" si="7"/>
        <v>0</v>
      </c>
      <c r="J95" s="106">
        <f t="shared" si="8"/>
        <v>0</v>
      </c>
      <c r="K95" s="192">
        <f t="shared" si="9"/>
        <v>0</v>
      </c>
      <c r="L95" s="106">
        <f>SUMIFS('intervences kodi'!$M$5:$M$223,'intervences kodi'!$L$5:$L$223,'Visi kodi'!A95,'intervences kodi'!$J$5:$J$223,'Visi kodi'!$L$2)+SUMIFS('intervences kodi'!$M$5:$M$223,'intervences kodi'!$N$5:$N$223,'Visi kodi'!A95,'intervences kodi'!$J$5:$J$223,'Visi kodi'!$L$2)+SUMIFS('intervences kodi'!$M$5:$M$223,'intervences kodi'!$P$5:$P$223,'Visi kodi'!A95,'intervences kodi'!$J$5:$J$223,'Visi kodi'!$L$2)+SUMIFS('intervences kodi'!$M$5:$M$223,'intervences kodi'!$R$5:$R$223,'Visi kodi'!A95,'intervences kodi'!$J$5:$J$223,'Visi kodi'!$L$2)+SUMIFS('intervences kodi'!$M$5:$M$223,'intervences kodi'!$T$5:$T$223,'Visi kodi'!A95,'intervences kodi'!$J$5:$J$223,'Visi kodi'!$L$2)+SUMIFS('intervences kodi'!$M$5:$M$223,'intervences kodi'!$V$5:$V$223,'Visi kodi'!A95,'intervences kodi'!$J$5:$J$223,'Visi kodi'!$L$2)</f>
        <v>0</v>
      </c>
      <c r="M95" s="84">
        <f t="shared" si="11"/>
        <v>0</v>
      </c>
      <c r="N95" s="84"/>
      <c r="O95" s="84"/>
    </row>
    <row r="96" spans="1:15" ht="11.15" customHeight="1">
      <c r="A96" s="191">
        <v>90</v>
      </c>
      <c r="B96" s="203" t="s">
        <v>1599</v>
      </c>
      <c r="C96" s="56">
        <v>0</v>
      </c>
      <c r="D96" s="56">
        <v>0</v>
      </c>
      <c r="F96" s="106">
        <f>SUMIFS('intervences kodi'!$M$5:$M$223,'intervences kodi'!$L$5:$L$223,'Visi kodi'!A96,'intervences kodi'!$J$5:$J$223,'Visi kodi'!$F$2)+SUMIFS('intervences kodi'!$O$5:$O$223,'intervences kodi'!$N$5:$N$223,'Visi kodi'!A96,'intervences kodi'!$J$5:$J$223,'Visi kodi'!$F$2)+SUMIFS('intervences kodi'!$Q$5:$Q$223,'intervences kodi'!$P$5:$P$223,'Visi kodi'!A96,'intervences kodi'!$J$5:$J$223,'Visi kodi'!$F$2)+SUMIFS('intervences kodi'!$S$5:$S$223,'intervences kodi'!$R$5:$R$223,'Visi kodi'!A96,'intervences kodi'!$J$5:$J$223,'Visi kodi'!$F$2)+SUMIFS('intervences kodi'!$U$5:$U$223,'intervences kodi'!$T$5:$T$223,'Visi kodi'!A96,'intervences kodi'!$J$5:$J$223,'Visi kodi'!$F$2)+SUMIFS('intervences kodi'!$W$5:$W$223,'intervences kodi'!$V$5:$V$223,'Visi kodi'!A96,'intervences kodi'!$J$5:$J$223,'Visi kodi'!$F$2)</f>
        <v>0</v>
      </c>
      <c r="G96" s="106">
        <f>SUMIFS('intervences kodi'!$M$5:$M$223,'intervences kodi'!$L$5:$L$223,'Visi kodi'!A96,'intervences kodi'!$J$5:$J$223,'Visi kodi'!$G$2)+SUMIFS('intervences kodi'!$O$5:$O$223,'intervences kodi'!$N$5:$N$223,'Visi kodi'!A96,'intervences kodi'!$J$5:$J$223,'Visi kodi'!$G$2)+SUMIFS('intervences kodi'!$Q$5:$Q$223,'intervences kodi'!$P$5:$P$223,'Visi kodi'!A96,'intervences kodi'!$J$5:$J$223,'Visi kodi'!$G$2)+SUMIFS('intervences kodi'!$S$5:$S$223,'intervences kodi'!$R$5:$R$223,'Visi kodi'!A96,'intervences kodi'!$J$5:$J$223,'Visi kodi'!$G$2)+SUMIFS('intervences kodi'!$U$5:$U$223,'intervences kodi'!$T$5:$T$223,'Visi kodi'!A96,'intervences kodi'!$J$5:$J$223,'Visi kodi'!$G$2)+SUMIFS('intervences kodi'!$W$5:$W$223,'intervences kodi'!$V$5:$V$223,'Visi kodi'!A96,'intervences kodi'!$J$5:$J$223,'Visi kodi'!$G$2)</f>
        <v>0</v>
      </c>
      <c r="H96" s="106">
        <f t="shared" si="6"/>
        <v>0</v>
      </c>
      <c r="I96" s="106">
        <f t="shared" si="7"/>
        <v>0</v>
      </c>
      <c r="J96" s="106">
        <f t="shared" si="8"/>
        <v>0</v>
      </c>
      <c r="K96" s="192">
        <f t="shared" si="9"/>
        <v>0</v>
      </c>
      <c r="L96" s="106">
        <f>SUMIFS('intervences kodi'!$M$5:$M$223,'intervences kodi'!$L$5:$L$223,'Visi kodi'!A96,'intervences kodi'!$J$5:$J$223,'Visi kodi'!$L$2)+SUMIFS('intervences kodi'!$M$5:$M$223,'intervences kodi'!$N$5:$N$223,'Visi kodi'!A96,'intervences kodi'!$J$5:$J$223,'Visi kodi'!$L$2)+SUMIFS('intervences kodi'!$M$5:$M$223,'intervences kodi'!$P$5:$P$223,'Visi kodi'!A96,'intervences kodi'!$J$5:$J$223,'Visi kodi'!$L$2)+SUMIFS('intervences kodi'!$M$5:$M$223,'intervences kodi'!$R$5:$R$223,'Visi kodi'!A96,'intervences kodi'!$J$5:$J$223,'Visi kodi'!$L$2)+SUMIFS('intervences kodi'!$M$5:$M$223,'intervences kodi'!$T$5:$T$223,'Visi kodi'!A96,'intervences kodi'!$J$5:$J$223,'Visi kodi'!$L$2)+SUMIFS('intervences kodi'!$M$5:$M$223,'intervences kodi'!$V$5:$V$223,'Visi kodi'!A96,'intervences kodi'!$J$5:$J$223,'Visi kodi'!$L$2)</f>
        <v>0</v>
      </c>
      <c r="M96" s="84">
        <f t="shared" si="11"/>
        <v>0</v>
      </c>
      <c r="N96" s="84"/>
      <c r="O96" s="84"/>
    </row>
    <row r="97" spans="1:15" ht="11.15" customHeight="1">
      <c r="A97" s="191">
        <v>91</v>
      </c>
      <c r="B97" s="203" t="s">
        <v>1600</v>
      </c>
      <c r="C97" s="56">
        <v>0</v>
      </c>
      <c r="D97" s="56">
        <v>0</v>
      </c>
      <c r="F97" s="106">
        <f>SUMIFS('intervences kodi'!$M$5:$M$223,'intervences kodi'!$L$5:$L$223,'Visi kodi'!A97,'intervences kodi'!$J$5:$J$223,'Visi kodi'!$F$2)+SUMIFS('intervences kodi'!$O$5:$O$223,'intervences kodi'!$N$5:$N$223,'Visi kodi'!A97,'intervences kodi'!$J$5:$J$223,'Visi kodi'!$F$2)+SUMIFS('intervences kodi'!$Q$5:$Q$223,'intervences kodi'!$P$5:$P$223,'Visi kodi'!A97,'intervences kodi'!$J$5:$J$223,'Visi kodi'!$F$2)+SUMIFS('intervences kodi'!$S$5:$S$223,'intervences kodi'!$R$5:$R$223,'Visi kodi'!A97,'intervences kodi'!$J$5:$J$223,'Visi kodi'!$F$2)+SUMIFS('intervences kodi'!$U$5:$U$223,'intervences kodi'!$T$5:$T$223,'Visi kodi'!A97,'intervences kodi'!$J$5:$J$223,'Visi kodi'!$F$2)+SUMIFS('intervences kodi'!$W$5:$W$223,'intervences kodi'!$V$5:$V$223,'Visi kodi'!A97,'intervences kodi'!$J$5:$J$223,'Visi kodi'!$F$2)</f>
        <v>0</v>
      </c>
      <c r="G97" s="106">
        <f>SUMIFS('intervences kodi'!$M$5:$M$223,'intervences kodi'!$L$5:$L$223,'Visi kodi'!A97,'intervences kodi'!$J$5:$J$223,'Visi kodi'!$G$2)+SUMIFS('intervences kodi'!$O$5:$O$223,'intervences kodi'!$N$5:$N$223,'Visi kodi'!A97,'intervences kodi'!$J$5:$J$223,'Visi kodi'!$G$2)+SUMIFS('intervences kodi'!$Q$5:$Q$223,'intervences kodi'!$P$5:$P$223,'Visi kodi'!A97,'intervences kodi'!$J$5:$J$223,'Visi kodi'!$G$2)+SUMIFS('intervences kodi'!$S$5:$S$223,'intervences kodi'!$R$5:$R$223,'Visi kodi'!A97,'intervences kodi'!$J$5:$J$223,'Visi kodi'!$G$2)+SUMIFS('intervences kodi'!$U$5:$U$223,'intervences kodi'!$T$5:$T$223,'Visi kodi'!A97,'intervences kodi'!$J$5:$J$223,'Visi kodi'!$G$2)+SUMIFS('intervences kodi'!$W$5:$W$223,'intervences kodi'!$V$5:$V$223,'Visi kodi'!A97,'intervences kodi'!$J$5:$J$223,'Visi kodi'!$G$2)</f>
        <v>25731983</v>
      </c>
      <c r="H97" s="106">
        <f t="shared" si="6"/>
        <v>0</v>
      </c>
      <c r="I97" s="106">
        <f t="shared" si="7"/>
        <v>0</v>
      </c>
      <c r="J97" s="106">
        <f t="shared" si="8"/>
        <v>0</v>
      </c>
      <c r="K97" s="192">
        <f t="shared" si="9"/>
        <v>0</v>
      </c>
      <c r="L97" s="106">
        <f>SUMIFS('intervences kodi'!$M$5:$M$223,'intervences kodi'!$L$5:$L$223,'Visi kodi'!A97,'intervences kodi'!$J$5:$J$223,'Visi kodi'!$L$2)+SUMIFS('intervences kodi'!$M$5:$M$223,'intervences kodi'!$N$5:$N$223,'Visi kodi'!A97,'intervences kodi'!$J$5:$J$223,'Visi kodi'!$L$2)+SUMIFS('intervences kodi'!$M$5:$M$223,'intervences kodi'!$P$5:$P$223,'Visi kodi'!A97,'intervences kodi'!$J$5:$J$223,'Visi kodi'!$L$2)+SUMIFS('intervences kodi'!$M$5:$M$223,'intervences kodi'!$R$5:$R$223,'Visi kodi'!A97,'intervences kodi'!$J$5:$J$223,'Visi kodi'!$L$2)+SUMIFS('intervences kodi'!$M$5:$M$223,'intervences kodi'!$T$5:$T$223,'Visi kodi'!A97,'intervences kodi'!$J$5:$J$223,'Visi kodi'!$L$2)+SUMIFS('intervences kodi'!$M$5:$M$223,'intervences kodi'!$V$5:$V$223,'Visi kodi'!A97,'intervences kodi'!$J$5:$J$223,'Visi kodi'!$L$2)</f>
        <v>0</v>
      </c>
      <c r="M97" s="84">
        <f t="shared" si="11"/>
        <v>0</v>
      </c>
      <c r="N97" s="84"/>
      <c r="O97" s="84"/>
    </row>
    <row r="98" spans="1:15" ht="11.15" customHeight="1">
      <c r="A98" s="191">
        <v>92</v>
      </c>
      <c r="B98" s="203" t="s">
        <v>1601</v>
      </c>
      <c r="C98" s="56">
        <v>0</v>
      </c>
      <c r="D98" s="56">
        <v>0</v>
      </c>
      <c r="F98" s="106">
        <f>SUMIFS('intervences kodi'!$M$5:$M$223,'intervences kodi'!$L$5:$L$223,'Visi kodi'!A98,'intervences kodi'!$J$5:$J$223,'Visi kodi'!$F$2)+SUMIFS('intervences kodi'!$O$5:$O$223,'intervences kodi'!$N$5:$N$223,'Visi kodi'!A98,'intervences kodi'!$J$5:$J$223,'Visi kodi'!$F$2)+SUMIFS('intervences kodi'!$Q$5:$Q$223,'intervences kodi'!$P$5:$P$223,'Visi kodi'!A98,'intervences kodi'!$J$5:$J$223,'Visi kodi'!$F$2)+SUMIFS('intervences kodi'!$S$5:$S$223,'intervences kodi'!$R$5:$R$223,'Visi kodi'!A98,'intervences kodi'!$J$5:$J$223,'Visi kodi'!$F$2)+SUMIFS('intervences kodi'!$U$5:$U$223,'intervences kodi'!$T$5:$T$223,'Visi kodi'!A98,'intervences kodi'!$J$5:$J$223,'Visi kodi'!$F$2)+SUMIFS('intervences kodi'!$W$5:$W$223,'intervences kodi'!$V$5:$V$223,'Visi kodi'!A98,'intervences kodi'!$J$5:$J$223,'Visi kodi'!$F$2)</f>
        <v>0</v>
      </c>
      <c r="G98" s="106">
        <f>SUMIFS('intervences kodi'!$M$5:$M$223,'intervences kodi'!$L$5:$L$223,'Visi kodi'!A98,'intervences kodi'!$J$5:$J$223,'Visi kodi'!$G$2)+SUMIFS('intervences kodi'!$O$5:$O$223,'intervences kodi'!$N$5:$N$223,'Visi kodi'!A98,'intervences kodi'!$J$5:$J$223,'Visi kodi'!$G$2)+SUMIFS('intervences kodi'!$Q$5:$Q$223,'intervences kodi'!$P$5:$P$223,'Visi kodi'!A98,'intervences kodi'!$J$5:$J$223,'Visi kodi'!$G$2)+SUMIFS('intervences kodi'!$S$5:$S$223,'intervences kodi'!$R$5:$R$223,'Visi kodi'!A98,'intervences kodi'!$J$5:$J$223,'Visi kodi'!$G$2)+SUMIFS('intervences kodi'!$U$5:$U$223,'intervences kodi'!$T$5:$T$223,'Visi kodi'!A98,'intervences kodi'!$J$5:$J$223,'Visi kodi'!$G$2)+SUMIFS('intervences kodi'!$W$5:$W$223,'intervences kodi'!$V$5:$V$223,'Visi kodi'!A98,'intervences kodi'!$J$5:$J$223,'Visi kodi'!$G$2)</f>
        <v>6954587</v>
      </c>
      <c r="H98" s="106">
        <f t="shared" si="6"/>
        <v>0</v>
      </c>
      <c r="I98" s="106">
        <f t="shared" si="7"/>
        <v>0</v>
      </c>
      <c r="J98" s="106">
        <f t="shared" si="8"/>
        <v>0</v>
      </c>
      <c r="K98" s="192">
        <f t="shared" si="9"/>
        <v>0</v>
      </c>
      <c r="L98" s="106">
        <f>SUMIFS('intervences kodi'!$M$5:$M$223,'intervences kodi'!$L$5:$L$223,'Visi kodi'!A98,'intervences kodi'!$J$5:$J$223,'Visi kodi'!$L$2)+SUMIFS('intervences kodi'!$M$5:$M$223,'intervences kodi'!$N$5:$N$223,'Visi kodi'!A98,'intervences kodi'!$J$5:$J$223,'Visi kodi'!$L$2)+SUMIFS('intervences kodi'!$M$5:$M$223,'intervences kodi'!$P$5:$P$223,'Visi kodi'!A98,'intervences kodi'!$J$5:$J$223,'Visi kodi'!$L$2)+SUMIFS('intervences kodi'!$M$5:$M$223,'intervences kodi'!$R$5:$R$223,'Visi kodi'!A98,'intervences kodi'!$J$5:$J$223,'Visi kodi'!$L$2)+SUMIFS('intervences kodi'!$M$5:$M$223,'intervences kodi'!$T$5:$T$223,'Visi kodi'!A98,'intervences kodi'!$J$5:$J$223,'Visi kodi'!$L$2)+SUMIFS('intervences kodi'!$M$5:$M$223,'intervences kodi'!$V$5:$V$223,'Visi kodi'!A98,'intervences kodi'!$J$5:$J$223,'Visi kodi'!$L$2)</f>
        <v>0</v>
      </c>
      <c r="M98" s="84">
        <f t="shared" si="11"/>
        <v>0</v>
      </c>
      <c r="N98" s="84"/>
      <c r="O98" s="84"/>
    </row>
    <row r="99" spans="1:15" ht="11.15" customHeight="1">
      <c r="A99" s="191">
        <v>93</v>
      </c>
      <c r="B99" s="203" t="s">
        <v>1602</v>
      </c>
      <c r="C99" s="56">
        <v>0</v>
      </c>
      <c r="D99" s="56">
        <v>0</v>
      </c>
      <c r="F99" s="106">
        <f>SUMIFS('intervences kodi'!$M$5:$M$223,'intervences kodi'!$L$5:$L$223,'Visi kodi'!A99,'intervences kodi'!$J$5:$J$223,'Visi kodi'!$F$2)+SUMIFS('intervences kodi'!$O$5:$O$223,'intervences kodi'!$N$5:$N$223,'Visi kodi'!A99,'intervences kodi'!$J$5:$J$223,'Visi kodi'!$F$2)+SUMIFS('intervences kodi'!$Q$5:$Q$223,'intervences kodi'!$P$5:$P$223,'Visi kodi'!A99,'intervences kodi'!$J$5:$J$223,'Visi kodi'!$F$2)+SUMIFS('intervences kodi'!$S$5:$S$223,'intervences kodi'!$R$5:$R$223,'Visi kodi'!A99,'intervences kodi'!$J$5:$J$223,'Visi kodi'!$F$2)+SUMIFS('intervences kodi'!$U$5:$U$223,'intervences kodi'!$T$5:$T$223,'Visi kodi'!A99,'intervences kodi'!$J$5:$J$223,'Visi kodi'!$F$2)+SUMIFS('intervences kodi'!$W$5:$W$223,'intervences kodi'!$V$5:$V$223,'Visi kodi'!A99,'intervences kodi'!$J$5:$J$223,'Visi kodi'!$F$2)</f>
        <v>0</v>
      </c>
      <c r="G99" s="106">
        <f>SUMIFS('intervences kodi'!$M$5:$M$223,'intervences kodi'!$L$5:$L$223,'Visi kodi'!A99,'intervences kodi'!$J$5:$J$223,'Visi kodi'!$G$2)+SUMIFS('intervences kodi'!$O$5:$O$223,'intervences kodi'!$N$5:$N$223,'Visi kodi'!A99,'intervences kodi'!$J$5:$J$223,'Visi kodi'!$G$2)+SUMIFS('intervences kodi'!$Q$5:$Q$223,'intervences kodi'!$P$5:$P$223,'Visi kodi'!A99,'intervences kodi'!$J$5:$J$223,'Visi kodi'!$G$2)+SUMIFS('intervences kodi'!$S$5:$S$223,'intervences kodi'!$R$5:$R$223,'Visi kodi'!A99,'intervences kodi'!$J$5:$J$223,'Visi kodi'!$G$2)+SUMIFS('intervences kodi'!$U$5:$U$223,'intervences kodi'!$T$5:$T$223,'Visi kodi'!A99,'intervences kodi'!$J$5:$J$223,'Visi kodi'!$G$2)+SUMIFS('intervences kodi'!$W$5:$W$223,'intervences kodi'!$V$5:$V$223,'Visi kodi'!A99,'intervences kodi'!$J$5:$J$223,'Visi kodi'!$G$2)</f>
        <v>0</v>
      </c>
      <c r="H99" s="106">
        <f t="shared" si="6"/>
        <v>0</v>
      </c>
      <c r="I99" s="106">
        <f t="shared" si="7"/>
        <v>0</v>
      </c>
      <c r="J99" s="106">
        <f t="shared" si="8"/>
        <v>0</v>
      </c>
      <c r="K99" s="192">
        <f t="shared" si="9"/>
        <v>0</v>
      </c>
      <c r="L99" s="106">
        <f>SUMIFS('intervences kodi'!$M$5:$M$223,'intervences kodi'!$L$5:$L$223,'Visi kodi'!A99,'intervences kodi'!$J$5:$J$223,'Visi kodi'!$L$2)+SUMIFS('intervences kodi'!$M$5:$M$223,'intervences kodi'!$N$5:$N$223,'Visi kodi'!A99,'intervences kodi'!$J$5:$J$223,'Visi kodi'!$L$2)+SUMIFS('intervences kodi'!$M$5:$M$223,'intervences kodi'!$P$5:$P$223,'Visi kodi'!A99,'intervences kodi'!$J$5:$J$223,'Visi kodi'!$L$2)+SUMIFS('intervences kodi'!$M$5:$M$223,'intervences kodi'!$R$5:$R$223,'Visi kodi'!A99,'intervences kodi'!$J$5:$J$223,'Visi kodi'!$L$2)+SUMIFS('intervences kodi'!$M$5:$M$223,'intervences kodi'!$T$5:$T$223,'Visi kodi'!A99,'intervences kodi'!$J$5:$J$223,'Visi kodi'!$L$2)+SUMIFS('intervences kodi'!$M$5:$M$223,'intervences kodi'!$V$5:$V$223,'Visi kodi'!A99,'intervences kodi'!$J$5:$J$223,'Visi kodi'!$L$2)</f>
        <v>0</v>
      </c>
      <c r="M99" s="84">
        <f t="shared" si="11"/>
        <v>0</v>
      </c>
      <c r="N99" s="84"/>
      <c r="O99" s="84"/>
    </row>
    <row r="100" spans="1:15" ht="11.15" customHeight="1">
      <c r="A100" s="191">
        <v>94</v>
      </c>
      <c r="B100" s="63" t="s">
        <v>1603</v>
      </c>
      <c r="C100" s="56">
        <v>0</v>
      </c>
      <c r="D100" s="56">
        <v>0</v>
      </c>
      <c r="F100" s="106">
        <f>SUMIFS('intervences kodi'!$M$5:$M$223,'intervences kodi'!$L$5:$L$223,'Visi kodi'!A100,'intervences kodi'!$J$5:$J$223,'Visi kodi'!$F$2)+SUMIFS('intervences kodi'!$O$5:$O$223,'intervences kodi'!$N$5:$N$223,'Visi kodi'!A100,'intervences kodi'!$J$5:$J$223,'Visi kodi'!$F$2)+SUMIFS('intervences kodi'!$Q$5:$Q$223,'intervences kodi'!$P$5:$P$223,'Visi kodi'!A100,'intervences kodi'!$J$5:$J$223,'Visi kodi'!$F$2)+SUMIFS('intervences kodi'!$S$5:$S$223,'intervences kodi'!$R$5:$R$223,'Visi kodi'!A100,'intervences kodi'!$J$5:$J$223,'Visi kodi'!$F$2)+SUMIFS('intervences kodi'!$U$5:$U$223,'intervences kodi'!$T$5:$T$223,'Visi kodi'!A100,'intervences kodi'!$J$5:$J$223,'Visi kodi'!$F$2)+SUMIFS('intervences kodi'!$W$5:$W$223,'intervences kodi'!$V$5:$V$223,'Visi kodi'!A100,'intervences kodi'!$J$5:$J$223,'Visi kodi'!$F$2)</f>
        <v>0</v>
      </c>
      <c r="G100" s="106">
        <f>SUMIFS('intervences kodi'!$M$5:$M$223,'intervences kodi'!$L$5:$L$223,'Visi kodi'!A100,'intervences kodi'!$J$5:$J$223,'Visi kodi'!$G$2)+SUMIFS('intervences kodi'!$O$5:$O$223,'intervences kodi'!$N$5:$N$223,'Visi kodi'!A100,'intervences kodi'!$J$5:$J$223,'Visi kodi'!$G$2)+SUMIFS('intervences kodi'!$Q$5:$Q$223,'intervences kodi'!$P$5:$P$223,'Visi kodi'!A100,'intervences kodi'!$J$5:$J$223,'Visi kodi'!$G$2)+SUMIFS('intervences kodi'!$S$5:$S$223,'intervences kodi'!$R$5:$R$223,'Visi kodi'!A100,'intervences kodi'!$J$5:$J$223,'Visi kodi'!$G$2)+SUMIFS('intervences kodi'!$U$5:$U$223,'intervences kodi'!$T$5:$T$223,'Visi kodi'!A100,'intervences kodi'!$J$5:$J$223,'Visi kodi'!$G$2)+SUMIFS('intervences kodi'!$W$5:$W$223,'intervences kodi'!$V$5:$V$223,'Visi kodi'!A100,'intervences kodi'!$J$5:$J$223,'Visi kodi'!$G$2)</f>
        <v>0</v>
      </c>
      <c r="H100" s="106">
        <f t="shared" si="6"/>
        <v>0</v>
      </c>
      <c r="I100" s="106">
        <f t="shared" si="7"/>
        <v>0</v>
      </c>
      <c r="J100" s="106">
        <f t="shared" si="8"/>
        <v>0</v>
      </c>
      <c r="K100" s="192">
        <f t="shared" si="9"/>
        <v>0</v>
      </c>
      <c r="L100" s="106">
        <f>SUMIFS('intervences kodi'!$M$5:$M$223,'intervences kodi'!$L$5:$L$223,'Visi kodi'!A100,'intervences kodi'!$J$5:$J$223,'Visi kodi'!$L$2)+SUMIFS('intervences kodi'!$M$5:$M$223,'intervences kodi'!$N$5:$N$223,'Visi kodi'!A100,'intervences kodi'!$J$5:$J$223,'Visi kodi'!$L$2)+SUMIFS('intervences kodi'!$M$5:$M$223,'intervences kodi'!$P$5:$P$223,'Visi kodi'!A100,'intervences kodi'!$J$5:$J$223,'Visi kodi'!$L$2)+SUMIFS('intervences kodi'!$M$5:$M$223,'intervences kodi'!$R$5:$R$223,'Visi kodi'!A100,'intervences kodi'!$J$5:$J$223,'Visi kodi'!$L$2)+SUMIFS('intervences kodi'!$M$5:$M$223,'intervences kodi'!$T$5:$T$223,'Visi kodi'!A100,'intervences kodi'!$J$5:$J$223,'Visi kodi'!$L$2)+SUMIFS('intervences kodi'!$M$5:$M$223,'intervences kodi'!$V$5:$V$223,'Visi kodi'!A100,'intervences kodi'!$J$5:$J$223,'Visi kodi'!$L$2)</f>
        <v>0</v>
      </c>
      <c r="M100" s="84">
        <f t="shared" si="11"/>
        <v>0</v>
      </c>
      <c r="N100" s="84"/>
      <c r="O100" s="84"/>
    </row>
    <row r="101" spans="1:15" ht="11.15" customHeight="1">
      <c r="A101" s="191">
        <v>95</v>
      </c>
      <c r="B101" s="203" t="s">
        <v>1604</v>
      </c>
      <c r="C101" s="195">
        <v>0.4</v>
      </c>
      <c r="D101" s="56">
        <v>0</v>
      </c>
      <c r="F101" s="106">
        <f>SUMIFS('intervences kodi'!$M$5:$M$223,'intervences kodi'!$L$5:$L$223,'Visi kodi'!A101,'intervences kodi'!$J$5:$J$223,'Visi kodi'!$F$2)+SUMIFS('intervences kodi'!$O$5:$O$223,'intervences kodi'!$N$5:$N$223,'Visi kodi'!A101,'intervences kodi'!$J$5:$J$223,'Visi kodi'!$F$2)+SUMIFS('intervences kodi'!$Q$5:$Q$223,'intervences kodi'!$P$5:$P$223,'Visi kodi'!A101,'intervences kodi'!$J$5:$J$223,'Visi kodi'!$F$2)+SUMIFS('intervences kodi'!$S$5:$S$223,'intervences kodi'!$R$5:$R$223,'Visi kodi'!A101,'intervences kodi'!$J$5:$J$223,'Visi kodi'!$F$2)+SUMIFS('intervences kodi'!$U$5:$U$223,'intervences kodi'!$T$5:$T$223,'Visi kodi'!A101,'intervences kodi'!$J$5:$J$223,'Visi kodi'!$F$2)+SUMIFS('intervences kodi'!$W$5:$W$223,'intervences kodi'!$V$5:$V$223,'Visi kodi'!A101,'intervences kodi'!$J$5:$J$223,'Visi kodi'!$F$2)</f>
        <v>0</v>
      </c>
      <c r="G101" s="106">
        <f>SUMIFS('intervences kodi'!$M$5:$M$223,'intervences kodi'!$L$5:$L$223,'Visi kodi'!A101,'intervences kodi'!$J$5:$J$223,'Visi kodi'!$G$2)+SUMIFS('intervences kodi'!$O$5:$O$223,'intervences kodi'!$N$5:$N$223,'Visi kodi'!A101,'intervences kodi'!$J$5:$J$223,'Visi kodi'!$G$2)+SUMIFS('intervences kodi'!$Q$5:$Q$223,'intervences kodi'!$P$5:$P$223,'Visi kodi'!A101,'intervences kodi'!$J$5:$J$223,'Visi kodi'!$G$2)+SUMIFS('intervences kodi'!$S$5:$S$223,'intervences kodi'!$R$5:$R$223,'Visi kodi'!A101,'intervences kodi'!$J$5:$J$223,'Visi kodi'!$G$2)+SUMIFS('intervences kodi'!$U$5:$U$223,'intervences kodi'!$T$5:$T$223,'Visi kodi'!A101,'intervences kodi'!$J$5:$J$223,'Visi kodi'!$G$2)+SUMIFS('intervences kodi'!$W$5:$W$223,'intervences kodi'!$V$5:$V$223,'Visi kodi'!A101,'intervences kodi'!$J$5:$J$223,'Visi kodi'!$G$2)</f>
        <v>0</v>
      </c>
      <c r="H101" s="106">
        <f t="shared" si="6"/>
        <v>0</v>
      </c>
      <c r="I101" s="106">
        <f t="shared" si="7"/>
        <v>0</v>
      </c>
      <c r="J101" s="106">
        <f t="shared" si="8"/>
        <v>0</v>
      </c>
      <c r="K101" s="192">
        <f t="shared" si="9"/>
        <v>0</v>
      </c>
      <c r="L101" s="106">
        <f>SUMIFS('intervences kodi'!$M$5:$M$223,'intervences kodi'!$L$5:$L$223,'Visi kodi'!A101,'intervences kodi'!$J$5:$J$223,'Visi kodi'!$L$2)+SUMIFS('intervences kodi'!$M$5:$M$223,'intervences kodi'!$N$5:$N$223,'Visi kodi'!A101,'intervences kodi'!$J$5:$J$223,'Visi kodi'!$L$2)+SUMIFS('intervences kodi'!$M$5:$M$223,'intervences kodi'!$P$5:$P$223,'Visi kodi'!A101,'intervences kodi'!$J$5:$J$223,'Visi kodi'!$L$2)+SUMIFS('intervences kodi'!$M$5:$M$223,'intervences kodi'!$R$5:$R$223,'Visi kodi'!A101,'intervences kodi'!$J$5:$J$223,'Visi kodi'!$L$2)+SUMIFS('intervences kodi'!$M$5:$M$223,'intervences kodi'!$T$5:$T$223,'Visi kodi'!A101,'intervences kodi'!$J$5:$J$223,'Visi kodi'!$L$2)+SUMIFS('intervences kodi'!$M$5:$M$223,'intervences kodi'!$V$5:$V$223,'Visi kodi'!A101,'intervences kodi'!$J$5:$J$223,'Visi kodi'!$L$2)</f>
        <v>0</v>
      </c>
      <c r="M101" s="84">
        <f t="shared" si="11"/>
        <v>0</v>
      </c>
      <c r="N101" s="84"/>
      <c r="O101" s="84"/>
    </row>
    <row r="102" spans="1:15" ht="11.15" customHeight="1">
      <c r="A102" s="191">
        <v>96</v>
      </c>
      <c r="B102" s="203" t="s">
        <v>1605</v>
      </c>
      <c r="C102" s="196">
        <v>1</v>
      </c>
      <c r="D102" s="195">
        <v>0.4</v>
      </c>
      <c r="F102" s="106">
        <f>SUMIFS('intervences kodi'!$M$5:$M$223,'intervences kodi'!$L$5:$L$223,'Visi kodi'!A102,'intervences kodi'!$J$5:$J$223,'Visi kodi'!$F$2)+SUMIFS('intervences kodi'!$O$5:$O$223,'intervences kodi'!$N$5:$N$223,'Visi kodi'!A102,'intervences kodi'!$J$5:$J$223,'Visi kodi'!$F$2)+SUMIFS('intervences kodi'!$Q$5:$Q$223,'intervences kodi'!$P$5:$P$223,'Visi kodi'!A102,'intervences kodi'!$J$5:$J$223,'Visi kodi'!$F$2)+SUMIFS('intervences kodi'!$S$5:$S$223,'intervences kodi'!$R$5:$R$223,'Visi kodi'!A102,'intervences kodi'!$J$5:$J$223,'Visi kodi'!$F$2)+SUMIFS('intervences kodi'!$U$5:$U$223,'intervences kodi'!$T$5:$T$223,'Visi kodi'!A102,'intervences kodi'!$J$5:$J$223,'Visi kodi'!$F$2)+SUMIFS('intervences kodi'!$W$5:$W$223,'intervences kodi'!$V$5:$V$223,'Visi kodi'!A102,'intervences kodi'!$J$5:$J$223,'Visi kodi'!$F$2)</f>
        <v>0</v>
      </c>
      <c r="G102" s="106">
        <f>SUMIFS('intervences kodi'!$M$5:$M$223,'intervences kodi'!$L$5:$L$223,'Visi kodi'!A102,'intervences kodi'!$J$5:$J$223,'Visi kodi'!$G$2)+SUMIFS('intervences kodi'!$O$5:$O$223,'intervences kodi'!$N$5:$N$223,'Visi kodi'!A102,'intervences kodi'!$J$5:$J$223,'Visi kodi'!$G$2)+SUMIFS('intervences kodi'!$Q$5:$Q$223,'intervences kodi'!$P$5:$P$223,'Visi kodi'!A102,'intervences kodi'!$J$5:$J$223,'Visi kodi'!$G$2)+SUMIFS('intervences kodi'!$S$5:$S$223,'intervences kodi'!$R$5:$R$223,'Visi kodi'!A102,'intervences kodi'!$J$5:$J$223,'Visi kodi'!$G$2)+SUMIFS('intervences kodi'!$U$5:$U$223,'intervences kodi'!$T$5:$T$223,'Visi kodi'!A102,'intervences kodi'!$J$5:$J$223,'Visi kodi'!$G$2)+SUMIFS('intervences kodi'!$W$5:$W$223,'intervences kodi'!$V$5:$V$223,'Visi kodi'!A102,'intervences kodi'!$J$5:$J$223,'Visi kodi'!$G$2)</f>
        <v>0</v>
      </c>
      <c r="H102" s="106">
        <f t="shared" si="6"/>
        <v>0</v>
      </c>
      <c r="I102" s="106">
        <f t="shared" si="7"/>
        <v>0</v>
      </c>
      <c r="J102" s="106">
        <f t="shared" si="8"/>
        <v>0</v>
      </c>
      <c r="K102" s="192">
        <f t="shared" si="9"/>
        <v>0</v>
      </c>
      <c r="L102" s="106">
        <f>SUMIFS('intervences kodi'!$M$5:$M$223,'intervences kodi'!$L$5:$L$223,'Visi kodi'!A102,'intervences kodi'!$J$5:$J$223,'Visi kodi'!$L$2)+SUMIFS('intervences kodi'!$M$5:$M$223,'intervences kodi'!$N$5:$N$223,'Visi kodi'!A102,'intervences kodi'!$J$5:$J$223,'Visi kodi'!$L$2)+SUMIFS('intervences kodi'!$M$5:$M$223,'intervences kodi'!$P$5:$P$223,'Visi kodi'!A102,'intervences kodi'!$J$5:$J$223,'Visi kodi'!$L$2)+SUMIFS('intervences kodi'!$M$5:$M$223,'intervences kodi'!$R$5:$R$223,'Visi kodi'!A102,'intervences kodi'!$J$5:$J$223,'Visi kodi'!$L$2)+SUMIFS('intervences kodi'!$M$5:$M$223,'intervences kodi'!$T$5:$T$223,'Visi kodi'!A102,'intervences kodi'!$J$5:$J$223,'Visi kodi'!$L$2)+SUMIFS('intervences kodi'!$M$5:$M$223,'intervences kodi'!$V$5:$V$223,'Visi kodi'!A102,'intervences kodi'!$J$5:$J$223,'Visi kodi'!$L$2)</f>
        <v>0</v>
      </c>
      <c r="M102" s="84">
        <f t="shared" si="11"/>
        <v>0</v>
      </c>
      <c r="N102" s="84"/>
      <c r="O102" s="84"/>
    </row>
    <row r="103" spans="1:15" ht="11.15" customHeight="1">
      <c r="A103" s="191">
        <v>97</v>
      </c>
      <c r="B103" s="203" t="s">
        <v>1606</v>
      </c>
      <c r="C103" s="196">
        <v>1</v>
      </c>
      <c r="D103" s="195">
        <v>0.4</v>
      </c>
      <c r="F103" s="106">
        <f>SUMIFS('intervences kodi'!$M$5:$M$223,'intervences kodi'!$L$5:$L$223,'Visi kodi'!A103,'intervences kodi'!$J$5:$J$223,'Visi kodi'!$F$2)+SUMIFS('intervences kodi'!$O$5:$O$223,'intervences kodi'!$N$5:$N$223,'Visi kodi'!A103,'intervences kodi'!$J$5:$J$223,'Visi kodi'!$F$2)+SUMIFS('intervences kodi'!$Q$5:$Q$223,'intervences kodi'!$P$5:$P$223,'Visi kodi'!A103,'intervences kodi'!$J$5:$J$223,'Visi kodi'!$F$2)+SUMIFS('intervences kodi'!$S$5:$S$223,'intervences kodi'!$R$5:$R$223,'Visi kodi'!A103,'intervences kodi'!$J$5:$J$223,'Visi kodi'!$F$2)+SUMIFS('intervences kodi'!$U$5:$U$223,'intervences kodi'!$T$5:$T$223,'Visi kodi'!A103,'intervences kodi'!$J$5:$J$223,'Visi kodi'!$F$2)+SUMIFS('intervences kodi'!$W$5:$W$223,'intervences kodi'!$V$5:$V$223,'Visi kodi'!A103,'intervences kodi'!$J$5:$J$223,'Visi kodi'!$F$2)</f>
        <v>0</v>
      </c>
      <c r="G103" s="106">
        <f>SUMIFS('intervences kodi'!$M$5:$M$223,'intervences kodi'!$L$5:$L$223,'Visi kodi'!A103,'intervences kodi'!$J$5:$J$223,'Visi kodi'!$G$2)+SUMIFS('intervences kodi'!$O$5:$O$223,'intervences kodi'!$N$5:$N$223,'Visi kodi'!A103,'intervences kodi'!$J$5:$J$223,'Visi kodi'!$G$2)+SUMIFS('intervences kodi'!$Q$5:$Q$223,'intervences kodi'!$P$5:$P$223,'Visi kodi'!A103,'intervences kodi'!$J$5:$J$223,'Visi kodi'!$G$2)+SUMIFS('intervences kodi'!$S$5:$S$223,'intervences kodi'!$R$5:$R$223,'Visi kodi'!A103,'intervences kodi'!$J$5:$J$223,'Visi kodi'!$G$2)+SUMIFS('intervences kodi'!$U$5:$U$223,'intervences kodi'!$T$5:$T$223,'Visi kodi'!A103,'intervences kodi'!$J$5:$J$223,'Visi kodi'!$G$2)+SUMIFS('intervences kodi'!$W$5:$W$223,'intervences kodi'!$V$5:$V$223,'Visi kodi'!A103,'intervences kodi'!$J$5:$J$223,'Visi kodi'!$G$2)</f>
        <v>0</v>
      </c>
      <c r="H103" s="106">
        <f t="shared" si="6"/>
        <v>0</v>
      </c>
      <c r="I103" s="106">
        <f t="shared" si="7"/>
        <v>0</v>
      </c>
      <c r="J103" s="106">
        <f t="shared" si="8"/>
        <v>0</v>
      </c>
      <c r="K103" s="192">
        <f t="shared" si="9"/>
        <v>0</v>
      </c>
      <c r="L103" s="106">
        <f>SUMIFS('intervences kodi'!$M$5:$M$223,'intervences kodi'!$L$5:$L$223,'Visi kodi'!A103,'intervences kodi'!$J$5:$J$223,'Visi kodi'!$L$2)+SUMIFS('intervences kodi'!$M$5:$M$223,'intervences kodi'!$N$5:$N$223,'Visi kodi'!A103,'intervences kodi'!$J$5:$J$223,'Visi kodi'!$L$2)+SUMIFS('intervences kodi'!$M$5:$M$223,'intervences kodi'!$P$5:$P$223,'Visi kodi'!A103,'intervences kodi'!$J$5:$J$223,'Visi kodi'!$L$2)+SUMIFS('intervences kodi'!$M$5:$M$223,'intervences kodi'!$R$5:$R$223,'Visi kodi'!A103,'intervences kodi'!$J$5:$J$223,'Visi kodi'!$L$2)+SUMIFS('intervences kodi'!$M$5:$M$223,'intervences kodi'!$T$5:$T$223,'Visi kodi'!A103,'intervences kodi'!$J$5:$J$223,'Visi kodi'!$L$2)+SUMIFS('intervences kodi'!$M$5:$M$223,'intervences kodi'!$V$5:$V$223,'Visi kodi'!A103,'intervences kodi'!$J$5:$J$223,'Visi kodi'!$L$2)</f>
        <v>0</v>
      </c>
      <c r="M103" s="84">
        <f t="shared" si="11"/>
        <v>0</v>
      </c>
      <c r="N103" s="84"/>
      <c r="O103" s="84"/>
    </row>
    <row r="104" spans="1:15" ht="11.15" customHeight="1">
      <c r="A104" s="191">
        <v>98</v>
      </c>
      <c r="B104" s="203" t="s">
        <v>1607</v>
      </c>
      <c r="C104" s="195">
        <v>0.4</v>
      </c>
      <c r="D104" s="195">
        <v>0.4</v>
      </c>
      <c r="F104" s="106">
        <f>SUMIFS('intervences kodi'!$M$5:$M$223,'intervences kodi'!$L$5:$L$223,'Visi kodi'!A104,'intervences kodi'!$J$5:$J$223,'Visi kodi'!$F$2)+SUMIFS('intervences kodi'!$O$5:$O$223,'intervences kodi'!$N$5:$N$223,'Visi kodi'!A104,'intervences kodi'!$J$5:$J$223,'Visi kodi'!$F$2)+SUMIFS('intervences kodi'!$Q$5:$Q$223,'intervences kodi'!$P$5:$P$223,'Visi kodi'!A104,'intervences kodi'!$J$5:$J$223,'Visi kodi'!$F$2)+SUMIFS('intervences kodi'!$S$5:$S$223,'intervences kodi'!$R$5:$R$223,'Visi kodi'!A104,'intervences kodi'!$J$5:$J$223,'Visi kodi'!$F$2)+SUMIFS('intervences kodi'!$U$5:$U$223,'intervences kodi'!$T$5:$T$223,'Visi kodi'!A104,'intervences kodi'!$J$5:$J$223,'Visi kodi'!$F$2)+SUMIFS('intervences kodi'!$W$5:$W$223,'intervences kodi'!$V$5:$V$223,'Visi kodi'!A104,'intervences kodi'!$J$5:$J$223,'Visi kodi'!$F$2)</f>
        <v>0</v>
      </c>
      <c r="G104" s="106">
        <f>SUMIFS('intervences kodi'!$M$5:$M$223,'intervences kodi'!$L$5:$L$223,'Visi kodi'!A104,'intervences kodi'!$J$5:$J$223,'Visi kodi'!$G$2)+SUMIFS('intervences kodi'!$O$5:$O$223,'intervences kodi'!$N$5:$N$223,'Visi kodi'!A104,'intervences kodi'!$J$5:$J$223,'Visi kodi'!$G$2)+SUMIFS('intervences kodi'!$Q$5:$Q$223,'intervences kodi'!$P$5:$P$223,'Visi kodi'!A104,'intervences kodi'!$J$5:$J$223,'Visi kodi'!$G$2)+SUMIFS('intervences kodi'!$S$5:$S$223,'intervences kodi'!$R$5:$R$223,'Visi kodi'!A104,'intervences kodi'!$J$5:$J$223,'Visi kodi'!$G$2)+SUMIFS('intervences kodi'!$U$5:$U$223,'intervences kodi'!$T$5:$T$223,'Visi kodi'!A104,'intervences kodi'!$J$5:$J$223,'Visi kodi'!$G$2)+SUMIFS('intervences kodi'!$W$5:$W$223,'intervences kodi'!$V$5:$V$223,'Visi kodi'!A104,'intervences kodi'!$J$5:$J$223,'Visi kodi'!$G$2)</f>
        <v>0</v>
      </c>
      <c r="H104" s="106">
        <f t="shared" si="6"/>
        <v>0</v>
      </c>
      <c r="I104" s="106">
        <f t="shared" si="7"/>
        <v>0</v>
      </c>
      <c r="J104" s="106">
        <f t="shared" si="8"/>
        <v>0</v>
      </c>
      <c r="K104" s="192">
        <f t="shared" si="9"/>
        <v>0</v>
      </c>
      <c r="L104" s="106">
        <f>SUMIFS('intervences kodi'!$M$5:$M$223,'intervences kodi'!$L$5:$L$223,'Visi kodi'!A104,'intervences kodi'!$J$5:$J$223,'Visi kodi'!$L$2)+SUMIFS('intervences kodi'!$M$5:$M$223,'intervences kodi'!$N$5:$N$223,'Visi kodi'!A104,'intervences kodi'!$J$5:$J$223,'Visi kodi'!$L$2)+SUMIFS('intervences kodi'!$M$5:$M$223,'intervences kodi'!$P$5:$P$223,'Visi kodi'!A104,'intervences kodi'!$J$5:$J$223,'Visi kodi'!$L$2)+SUMIFS('intervences kodi'!$M$5:$M$223,'intervences kodi'!$R$5:$R$223,'Visi kodi'!A104,'intervences kodi'!$J$5:$J$223,'Visi kodi'!$L$2)+SUMIFS('intervences kodi'!$M$5:$M$223,'intervences kodi'!$T$5:$T$223,'Visi kodi'!A104,'intervences kodi'!$J$5:$J$223,'Visi kodi'!$L$2)+SUMIFS('intervences kodi'!$M$5:$M$223,'intervences kodi'!$V$5:$V$223,'Visi kodi'!A104,'intervences kodi'!$J$5:$J$223,'Visi kodi'!$L$2)</f>
        <v>0</v>
      </c>
      <c r="M104" s="84">
        <f t="shared" si="11"/>
        <v>0</v>
      </c>
      <c r="N104" s="84"/>
      <c r="O104" s="84"/>
    </row>
    <row r="105" spans="1:15" ht="11.15" customHeight="1">
      <c r="A105" s="191">
        <v>99</v>
      </c>
      <c r="B105" s="203" t="s">
        <v>1608</v>
      </c>
      <c r="C105" s="196">
        <v>1</v>
      </c>
      <c r="D105" s="195">
        <v>0.4</v>
      </c>
      <c r="F105" s="106">
        <f>SUMIFS('intervences kodi'!$M$5:$M$223,'intervences kodi'!$L$5:$L$223,'Visi kodi'!A105,'intervences kodi'!$J$5:$J$223,'Visi kodi'!$F$2)+SUMIFS('intervences kodi'!$O$5:$O$223,'intervences kodi'!$N$5:$N$223,'Visi kodi'!A105,'intervences kodi'!$J$5:$J$223,'Visi kodi'!$F$2)+SUMIFS('intervences kodi'!$Q$5:$Q$223,'intervences kodi'!$P$5:$P$223,'Visi kodi'!A105,'intervences kodi'!$J$5:$J$223,'Visi kodi'!$F$2)+SUMIFS('intervences kodi'!$S$5:$S$223,'intervences kodi'!$R$5:$R$223,'Visi kodi'!A105,'intervences kodi'!$J$5:$J$223,'Visi kodi'!$F$2)+SUMIFS('intervences kodi'!$U$5:$U$223,'intervences kodi'!$T$5:$T$223,'Visi kodi'!A105,'intervences kodi'!$J$5:$J$223,'Visi kodi'!$F$2)+SUMIFS('intervences kodi'!$W$5:$W$223,'intervences kodi'!$V$5:$V$223,'Visi kodi'!A105,'intervences kodi'!$J$5:$J$223,'Visi kodi'!$F$2)</f>
        <v>0</v>
      </c>
      <c r="G105" s="106">
        <f>SUMIFS('intervences kodi'!$M$5:$M$223,'intervences kodi'!$L$5:$L$223,'Visi kodi'!A105,'intervences kodi'!$J$5:$J$223,'Visi kodi'!$G$2)+SUMIFS('intervences kodi'!$O$5:$O$223,'intervences kodi'!$N$5:$N$223,'Visi kodi'!A105,'intervences kodi'!$J$5:$J$223,'Visi kodi'!$G$2)+SUMIFS('intervences kodi'!$Q$5:$Q$223,'intervences kodi'!$P$5:$P$223,'Visi kodi'!A105,'intervences kodi'!$J$5:$J$223,'Visi kodi'!$G$2)+SUMIFS('intervences kodi'!$S$5:$S$223,'intervences kodi'!$R$5:$R$223,'Visi kodi'!A105,'intervences kodi'!$J$5:$J$223,'Visi kodi'!$G$2)+SUMIFS('intervences kodi'!$U$5:$U$223,'intervences kodi'!$T$5:$T$223,'Visi kodi'!A105,'intervences kodi'!$J$5:$J$223,'Visi kodi'!$G$2)+SUMIFS('intervences kodi'!$W$5:$W$223,'intervences kodi'!$V$5:$V$223,'Visi kodi'!A105,'intervences kodi'!$J$5:$J$223,'Visi kodi'!$G$2)</f>
        <v>0</v>
      </c>
      <c r="H105" s="106">
        <f t="shared" si="6"/>
        <v>0</v>
      </c>
      <c r="I105" s="106">
        <f t="shared" si="7"/>
        <v>0</v>
      </c>
      <c r="J105" s="106">
        <f t="shared" si="8"/>
        <v>0</v>
      </c>
      <c r="K105" s="192">
        <f t="shared" si="9"/>
        <v>0</v>
      </c>
      <c r="L105" s="106">
        <f>SUMIFS('intervences kodi'!$M$5:$M$223,'intervences kodi'!$L$5:$L$223,'Visi kodi'!A105,'intervences kodi'!$J$5:$J$223,'Visi kodi'!$L$2)+SUMIFS('intervences kodi'!$M$5:$M$223,'intervences kodi'!$N$5:$N$223,'Visi kodi'!A105,'intervences kodi'!$J$5:$J$223,'Visi kodi'!$L$2)+SUMIFS('intervences kodi'!$M$5:$M$223,'intervences kodi'!$P$5:$P$223,'Visi kodi'!A105,'intervences kodi'!$J$5:$J$223,'Visi kodi'!$L$2)+SUMIFS('intervences kodi'!$M$5:$M$223,'intervences kodi'!$R$5:$R$223,'Visi kodi'!A105,'intervences kodi'!$J$5:$J$223,'Visi kodi'!$L$2)+SUMIFS('intervences kodi'!$M$5:$M$223,'intervences kodi'!$T$5:$T$223,'Visi kodi'!A105,'intervences kodi'!$J$5:$J$223,'Visi kodi'!$L$2)+SUMIFS('intervences kodi'!$M$5:$M$223,'intervences kodi'!$V$5:$V$223,'Visi kodi'!A105,'intervences kodi'!$J$5:$J$223,'Visi kodi'!$L$2)</f>
        <v>0</v>
      </c>
      <c r="M105" s="84">
        <f t="shared" si="11"/>
        <v>0</v>
      </c>
      <c r="N105" s="84"/>
      <c r="O105" s="84"/>
    </row>
    <row r="106" spans="1:15" ht="11.15" customHeight="1">
      <c r="A106" s="191">
        <v>100</v>
      </c>
      <c r="B106" s="203" t="s">
        <v>1609</v>
      </c>
      <c r="C106" s="196">
        <v>1</v>
      </c>
      <c r="D106" s="195">
        <v>0.4</v>
      </c>
      <c r="F106" s="106">
        <f>SUMIFS('intervences kodi'!$M$5:$M$223,'intervences kodi'!$L$5:$L$223,'Visi kodi'!A106,'intervences kodi'!$J$5:$J$223,'Visi kodi'!$F$2)+SUMIFS('intervences kodi'!$O$5:$O$223,'intervences kodi'!$N$5:$N$223,'Visi kodi'!A106,'intervences kodi'!$J$5:$J$223,'Visi kodi'!$F$2)+SUMIFS('intervences kodi'!$Q$5:$Q$223,'intervences kodi'!$P$5:$P$223,'Visi kodi'!A106,'intervences kodi'!$J$5:$J$223,'Visi kodi'!$F$2)+SUMIFS('intervences kodi'!$S$5:$S$223,'intervences kodi'!$R$5:$R$223,'Visi kodi'!A106,'intervences kodi'!$J$5:$J$223,'Visi kodi'!$F$2)+SUMIFS('intervences kodi'!$U$5:$U$223,'intervences kodi'!$T$5:$T$223,'Visi kodi'!A106,'intervences kodi'!$J$5:$J$223,'Visi kodi'!$F$2)+SUMIFS('intervences kodi'!$W$5:$W$223,'intervences kodi'!$V$5:$V$223,'Visi kodi'!A106,'intervences kodi'!$J$5:$J$223,'Visi kodi'!$F$2)</f>
        <v>0</v>
      </c>
      <c r="G106" s="106">
        <f>SUMIFS('intervences kodi'!$M$5:$M$223,'intervences kodi'!$L$5:$L$223,'Visi kodi'!A106,'intervences kodi'!$J$5:$J$223,'Visi kodi'!$G$2)+SUMIFS('intervences kodi'!$O$5:$O$223,'intervences kodi'!$N$5:$N$223,'Visi kodi'!A106,'intervences kodi'!$J$5:$J$223,'Visi kodi'!$G$2)+SUMIFS('intervences kodi'!$Q$5:$Q$223,'intervences kodi'!$P$5:$P$223,'Visi kodi'!A106,'intervences kodi'!$J$5:$J$223,'Visi kodi'!$G$2)+SUMIFS('intervences kodi'!$S$5:$S$223,'intervences kodi'!$R$5:$R$223,'Visi kodi'!A106,'intervences kodi'!$J$5:$J$223,'Visi kodi'!$G$2)+SUMIFS('intervences kodi'!$U$5:$U$223,'intervences kodi'!$T$5:$T$223,'Visi kodi'!A106,'intervences kodi'!$J$5:$J$223,'Visi kodi'!$G$2)+SUMIFS('intervences kodi'!$W$5:$W$223,'intervences kodi'!$V$5:$V$223,'Visi kodi'!A106,'intervences kodi'!$J$5:$J$223,'Visi kodi'!$G$2)</f>
        <v>377806374</v>
      </c>
      <c r="H106" s="106">
        <f t="shared" si="6"/>
        <v>0</v>
      </c>
      <c r="I106" s="106">
        <f t="shared" si="7"/>
        <v>377806374</v>
      </c>
      <c r="J106" s="106">
        <f t="shared" si="8"/>
        <v>0</v>
      </c>
      <c r="K106" s="192">
        <f t="shared" si="9"/>
        <v>151122549.59999999</v>
      </c>
      <c r="L106" s="106">
        <f>SUMIFS('intervences kodi'!$M$5:$M$223,'intervences kodi'!$L$5:$L$223,'Visi kodi'!A106,'intervences kodi'!$J$5:$J$223,'Visi kodi'!$L$2)+SUMIFS('intervences kodi'!$M$5:$M$223,'intervences kodi'!$N$5:$N$223,'Visi kodi'!A106,'intervences kodi'!$J$5:$J$223,'Visi kodi'!$L$2)+SUMIFS('intervences kodi'!$M$5:$M$223,'intervences kodi'!$P$5:$P$223,'Visi kodi'!A106,'intervences kodi'!$J$5:$J$223,'Visi kodi'!$L$2)+SUMIFS('intervences kodi'!$M$5:$M$223,'intervences kodi'!$R$5:$R$223,'Visi kodi'!A106,'intervences kodi'!$J$5:$J$223,'Visi kodi'!$L$2)+SUMIFS('intervences kodi'!$M$5:$M$223,'intervences kodi'!$T$5:$T$223,'Visi kodi'!A106,'intervences kodi'!$J$5:$J$223,'Visi kodi'!$L$2)+SUMIFS('intervences kodi'!$M$5:$M$223,'intervences kodi'!$V$5:$V$223,'Visi kodi'!A106,'intervences kodi'!$J$5:$J$223,'Visi kodi'!$L$2)</f>
        <v>0</v>
      </c>
      <c r="M106" s="84">
        <f t="shared" si="11"/>
        <v>0</v>
      </c>
      <c r="N106" s="84"/>
      <c r="O106" s="84"/>
    </row>
    <row r="107" spans="1:15" ht="11.15" customHeight="1">
      <c r="A107" s="191">
        <v>101</v>
      </c>
      <c r="B107" s="203" t="s">
        <v>1610</v>
      </c>
      <c r="C107" s="196">
        <v>1</v>
      </c>
      <c r="D107" s="195">
        <v>0.4</v>
      </c>
      <c r="F107" s="106">
        <f>SUMIFS('intervences kodi'!$M$5:$M$223,'intervences kodi'!$L$5:$L$223,'Visi kodi'!A107,'intervences kodi'!$J$5:$J$223,'Visi kodi'!$F$2)+SUMIFS('intervences kodi'!$O$5:$O$223,'intervences kodi'!$N$5:$N$223,'Visi kodi'!A107,'intervences kodi'!$J$5:$J$223,'Visi kodi'!$F$2)+SUMIFS('intervences kodi'!$Q$5:$Q$223,'intervences kodi'!$P$5:$P$223,'Visi kodi'!A107,'intervences kodi'!$J$5:$J$223,'Visi kodi'!$F$2)+SUMIFS('intervences kodi'!$S$5:$S$223,'intervences kodi'!$R$5:$R$223,'Visi kodi'!A107,'intervences kodi'!$J$5:$J$223,'Visi kodi'!$F$2)+SUMIFS('intervences kodi'!$U$5:$U$223,'intervences kodi'!$T$5:$T$223,'Visi kodi'!A107,'intervences kodi'!$J$5:$J$223,'Visi kodi'!$F$2)+SUMIFS('intervences kodi'!$W$5:$W$223,'intervences kodi'!$V$5:$V$223,'Visi kodi'!A107,'intervences kodi'!$J$5:$J$223,'Visi kodi'!$F$2)</f>
        <v>0</v>
      </c>
      <c r="G107" s="106">
        <f>SUMIFS('intervences kodi'!$M$5:$M$223,'intervences kodi'!$L$5:$L$223,'Visi kodi'!A107,'intervences kodi'!$J$5:$J$223,'Visi kodi'!$G$2)+SUMIFS('intervences kodi'!$O$5:$O$223,'intervences kodi'!$N$5:$N$223,'Visi kodi'!A107,'intervences kodi'!$J$5:$J$223,'Visi kodi'!$G$2)+SUMIFS('intervences kodi'!$Q$5:$Q$223,'intervences kodi'!$P$5:$P$223,'Visi kodi'!A107,'intervences kodi'!$J$5:$J$223,'Visi kodi'!$G$2)+SUMIFS('intervences kodi'!$S$5:$S$223,'intervences kodi'!$R$5:$R$223,'Visi kodi'!A107,'intervences kodi'!$J$5:$J$223,'Visi kodi'!$G$2)+SUMIFS('intervences kodi'!$U$5:$U$223,'intervences kodi'!$T$5:$T$223,'Visi kodi'!A107,'intervences kodi'!$J$5:$J$223,'Visi kodi'!$G$2)+SUMIFS('intervences kodi'!$W$5:$W$223,'intervences kodi'!$V$5:$V$223,'Visi kodi'!A107,'intervences kodi'!$J$5:$J$223,'Visi kodi'!$G$2)</f>
        <v>0</v>
      </c>
      <c r="H107" s="106">
        <f t="shared" si="6"/>
        <v>0</v>
      </c>
      <c r="I107" s="106">
        <f t="shared" si="7"/>
        <v>0</v>
      </c>
      <c r="J107" s="106">
        <f t="shared" si="8"/>
        <v>0</v>
      </c>
      <c r="K107" s="192">
        <f t="shared" si="9"/>
        <v>0</v>
      </c>
      <c r="L107" s="106">
        <f>SUMIFS('intervences kodi'!$M$5:$M$223,'intervences kodi'!$L$5:$L$223,'Visi kodi'!A107,'intervences kodi'!$J$5:$J$223,'Visi kodi'!$L$2)+SUMIFS('intervences kodi'!$M$5:$M$223,'intervences kodi'!$N$5:$N$223,'Visi kodi'!A107,'intervences kodi'!$J$5:$J$223,'Visi kodi'!$L$2)+SUMIFS('intervences kodi'!$M$5:$M$223,'intervences kodi'!$P$5:$P$223,'Visi kodi'!A107,'intervences kodi'!$J$5:$J$223,'Visi kodi'!$L$2)+SUMIFS('intervences kodi'!$M$5:$M$223,'intervences kodi'!$R$5:$R$223,'Visi kodi'!A107,'intervences kodi'!$J$5:$J$223,'Visi kodi'!$L$2)+SUMIFS('intervences kodi'!$M$5:$M$223,'intervences kodi'!$T$5:$T$223,'Visi kodi'!A107,'intervences kodi'!$J$5:$J$223,'Visi kodi'!$L$2)+SUMIFS('intervences kodi'!$M$5:$M$223,'intervences kodi'!$V$5:$V$223,'Visi kodi'!A107,'intervences kodi'!$J$5:$J$223,'Visi kodi'!$L$2)</f>
        <v>0</v>
      </c>
      <c r="M107" s="84">
        <f t="shared" si="11"/>
        <v>0</v>
      </c>
      <c r="N107" s="84"/>
      <c r="O107" s="84"/>
    </row>
    <row r="108" spans="1:15" ht="11.15" customHeight="1">
      <c r="A108" s="191">
        <v>102</v>
      </c>
      <c r="B108" s="203" t="s">
        <v>1611</v>
      </c>
      <c r="C108" s="195">
        <v>0.4</v>
      </c>
      <c r="D108" s="195">
        <v>0.4</v>
      </c>
      <c r="F108" s="106">
        <f>SUMIFS('intervences kodi'!$M$5:$M$223,'intervences kodi'!$L$5:$L$223,'Visi kodi'!A108,'intervences kodi'!$J$5:$J$223,'Visi kodi'!$F$2)+SUMIFS('intervences kodi'!$O$5:$O$223,'intervences kodi'!$N$5:$N$223,'Visi kodi'!A108,'intervences kodi'!$J$5:$J$223,'Visi kodi'!$F$2)+SUMIFS('intervences kodi'!$Q$5:$Q$223,'intervences kodi'!$P$5:$P$223,'Visi kodi'!A108,'intervences kodi'!$J$5:$J$223,'Visi kodi'!$F$2)+SUMIFS('intervences kodi'!$S$5:$S$223,'intervences kodi'!$R$5:$R$223,'Visi kodi'!A108,'intervences kodi'!$J$5:$J$223,'Visi kodi'!$F$2)+SUMIFS('intervences kodi'!$U$5:$U$223,'intervences kodi'!$T$5:$T$223,'Visi kodi'!A108,'intervences kodi'!$J$5:$J$223,'Visi kodi'!$F$2)+SUMIFS('intervences kodi'!$W$5:$W$223,'intervences kodi'!$V$5:$V$223,'Visi kodi'!A108,'intervences kodi'!$J$5:$J$223,'Visi kodi'!$F$2)</f>
        <v>0</v>
      </c>
      <c r="G108" s="106">
        <f>SUMIFS('intervences kodi'!$M$5:$M$223,'intervences kodi'!$L$5:$L$223,'Visi kodi'!A108,'intervences kodi'!$J$5:$J$223,'Visi kodi'!$G$2)+SUMIFS('intervences kodi'!$O$5:$O$223,'intervences kodi'!$N$5:$N$223,'Visi kodi'!A108,'intervences kodi'!$J$5:$J$223,'Visi kodi'!$G$2)+SUMIFS('intervences kodi'!$Q$5:$Q$223,'intervences kodi'!$P$5:$P$223,'Visi kodi'!A108,'intervences kodi'!$J$5:$J$223,'Visi kodi'!$G$2)+SUMIFS('intervences kodi'!$S$5:$S$223,'intervences kodi'!$R$5:$R$223,'Visi kodi'!A108,'intervences kodi'!$J$5:$J$223,'Visi kodi'!$G$2)+SUMIFS('intervences kodi'!$U$5:$U$223,'intervences kodi'!$T$5:$T$223,'Visi kodi'!A108,'intervences kodi'!$J$5:$J$223,'Visi kodi'!$G$2)+SUMIFS('intervences kodi'!$W$5:$W$223,'intervences kodi'!$V$5:$V$223,'Visi kodi'!A108,'intervences kodi'!$J$5:$J$223,'Visi kodi'!$G$2)</f>
        <v>0</v>
      </c>
      <c r="H108" s="106">
        <f t="shared" si="6"/>
        <v>0</v>
      </c>
      <c r="I108" s="106">
        <f t="shared" si="7"/>
        <v>0</v>
      </c>
      <c r="J108" s="106">
        <f t="shared" si="8"/>
        <v>0</v>
      </c>
      <c r="K108" s="192">
        <f t="shared" si="9"/>
        <v>0</v>
      </c>
      <c r="L108" s="106">
        <f>SUMIFS('intervences kodi'!$M$5:$M$223,'intervences kodi'!$L$5:$L$223,'Visi kodi'!A108,'intervences kodi'!$J$5:$J$223,'Visi kodi'!$L$2)+SUMIFS('intervences kodi'!$M$5:$M$223,'intervences kodi'!$N$5:$N$223,'Visi kodi'!A108,'intervences kodi'!$J$5:$J$223,'Visi kodi'!$L$2)+SUMIFS('intervences kodi'!$M$5:$M$223,'intervences kodi'!$P$5:$P$223,'Visi kodi'!A108,'intervences kodi'!$J$5:$J$223,'Visi kodi'!$L$2)+SUMIFS('intervences kodi'!$M$5:$M$223,'intervences kodi'!$R$5:$R$223,'Visi kodi'!A108,'intervences kodi'!$J$5:$J$223,'Visi kodi'!$L$2)+SUMIFS('intervences kodi'!$M$5:$M$223,'intervences kodi'!$T$5:$T$223,'Visi kodi'!A108,'intervences kodi'!$J$5:$J$223,'Visi kodi'!$L$2)+SUMIFS('intervences kodi'!$M$5:$M$223,'intervences kodi'!$V$5:$V$223,'Visi kodi'!A108,'intervences kodi'!$J$5:$J$223,'Visi kodi'!$L$2)</f>
        <v>0</v>
      </c>
      <c r="M108" s="84">
        <f t="shared" si="11"/>
        <v>0</v>
      </c>
      <c r="N108" s="84"/>
      <c r="O108" s="84"/>
    </row>
    <row r="109" spans="1:15" ht="11.15" customHeight="1">
      <c r="A109" s="191">
        <v>103</v>
      </c>
      <c r="B109" s="203" t="s">
        <v>1612</v>
      </c>
      <c r="C109" s="196">
        <v>1</v>
      </c>
      <c r="D109" s="195">
        <v>0.4</v>
      </c>
      <c r="F109" s="106">
        <f>SUMIFS('intervences kodi'!$M$5:$M$223,'intervences kodi'!$L$5:$L$223,'Visi kodi'!A109,'intervences kodi'!$J$5:$J$223,'Visi kodi'!$F$2)+SUMIFS('intervences kodi'!$O$5:$O$223,'intervences kodi'!$N$5:$N$223,'Visi kodi'!A109,'intervences kodi'!$J$5:$J$223,'Visi kodi'!$F$2)+SUMIFS('intervences kodi'!$Q$5:$Q$223,'intervences kodi'!$P$5:$P$223,'Visi kodi'!A109,'intervences kodi'!$J$5:$J$223,'Visi kodi'!$F$2)+SUMIFS('intervences kodi'!$S$5:$S$223,'intervences kodi'!$R$5:$R$223,'Visi kodi'!A109,'intervences kodi'!$J$5:$J$223,'Visi kodi'!$F$2)+SUMIFS('intervences kodi'!$U$5:$U$223,'intervences kodi'!$T$5:$T$223,'Visi kodi'!A109,'intervences kodi'!$J$5:$J$223,'Visi kodi'!$F$2)+SUMIFS('intervences kodi'!$W$5:$W$223,'intervences kodi'!$V$5:$V$223,'Visi kodi'!A109,'intervences kodi'!$J$5:$J$223,'Visi kodi'!$F$2)</f>
        <v>0</v>
      </c>
      <c r="G109" s="106">
        <f>SUMIFS('intervences kodi'!$M$5:$M$223,'intervences kodi'!$L$5:$L$223,'Visi kodi'!A109,'intervences kodi'!$J$5:$J$223,'Visi kodi'!$G$2)+SUMIFS('intervences kodi'!$O$5:$O$223,'intervences kodi'!$N$5:$N$223,'Visi kodi'!A109,'intervences kodi'!$J$5:$J$223,'Visi kodi'!$G$2)+SUMIFS('intervences kodi'!$Q$5:$Q$223,'intervences kodi'!$P$5:$P$223,'Visi kodi'!A109,'intervences kodi'!$J$5:$J$223,'Visi kodi'!$G$2)+SUMIFS('intervences kodi'!$S$5:$S$223,'intervences kodi'!$R$5:$R$223,'Visi kodi'!A109,'intervences kodi'!$J$5:$J$223,'Visi kodi'!$G$2)+SUMIFS('intervences kodi'!$U$5:$U$223,'intervences kodi'!$T$5:$T$223,'Visi kodi'!A109,'intervences kodi'!$J$5:$J$223,'Visi kodi'!$G$2)+SUMIFS('intervences kodi'!$W$5:$W$223,'intervences kodi'!$V$5:$V$223,'Visi kodi'!A109,'intervences kodi'!$J$5:$J$223,'Visi kodi'!$G$2)</f>
        <v>0</v>
      </c>
      <c r="H109" s="106">
        <f t="shared" si="6"/>
        <v>0</v>
      </c>
      <c r="I109" s="106">
        <f t="shared" si="7"/>
        <v>0</v>
      </c>
      <c r="J109" s="106">
        <f t="shared" si="8"/>
        <v>0</v>
      </c>
      <c r="K109" s="192">
        <f t="shared" si="9"/>
        <v>0</v>
      </c>
      <c r="L109" s="106">
        <f>SUMIFS('intervences kodi'!$M$5:$M$223,'intervences kodi'!$L$5:$L$223,'Visi kodi'!A109,'intervences kodi'!$J$5:$J$223,'Visi kodi'!$L$2)+SUMIFS('intervences kodi'!$M$5:$M$223,'intervences kodi'!$N$5:$N$223,'Visi kodi'!A109,'intervences kodi'!$J$5:$J$223,'Visi kodi'!$L$2)+SUMIFS('intervences kodi'!$M$5:$M$223,'intervences kodi'!$P$5:$P$223,'Visi kodi'!A109,'intervences kodi'!$J$5:$J$223,'Visi kodi'!$L$2)+SUMIFS('intervences kodi'!$M$5:$M$223,'intervences kodi'!$R$5:$R$223,'Visi kodi'!A109,'intervences kodi'!$J$5:$J$223,'Visi kodi'!$L$2)+SUMIFS('intervences kodi'!$M$5:$M$223,'intervences kodi'!$T$5:$T$223,'Visi kodi'!A109,'intervences kodi'!$J$5:$J$223,'Visi kodi'!$L$2)+SUMIFS('intervences kodi'!$M$5:$M$223,'intervences kodi'!$V$5:$V$223,'Visi kodi'!A109,'intervences kodi'!$J$5:$J$223,'Visi kodi'!$L$2)</f>
        <v>0</v>
      </c>
      <c r="M109" s="84">
        <f t="shared" si="11"/>
        <v>0</v>
      </c>
      <c r="N109" s="84"/>
      <c r="O109" s="84"/>
    </row>
    <row r="110" spans="1:15" ht="11.15" customHeight="1">
      <c r="A110" s="191">
        <v>104</v>
      </c>
      <c r="B110" s="63" t="s">
        <v>1613</v>
      </c>
      <c r="C110" s="195">
        <v>0.4</v>
      </c>
      <c r="D110" s="56">
        <v>0</v>
      </c>
      <c r="F110" s="106">
        <f>SUMIFS('intervences kodi'!$M$5:$M$223,'intervences kodi'!$L$5:$L$223,'Visi kodi'!A110,'intervences kodi'!$J$5:$J$223,'Visi kodi'!$F$2)+SUMIFS('intervences kodi'!$O$5:$O$223,'intervences kodi'!$N$5:$N$223,'Visi kodi'!A110,'intervences kodi'!$J$5:$J$223,'Visi kodi'!$F$2)+SUMIFS('intervences kodi'!$Q$5:$Q$223,'intervences kodi'!$P$5:$P$223,'Visi kodi'!A110,'intervences kodi'!$J$5:$J$223,'Visi kodi'!$F$2)+SUMIFS('intervences kodi'!$S$5:$S$223,'intervences kodi'!$R$5:$R$223,'Visi kodi'!A110,'intervences kodi'!$J$5:$J$223,'Visi kodi'!$F$2)+SUMIFS('intervences kodi'!$U$5:$U$223,'intervences kodi'!$T$5:$T$223,'Visi kodi'!A110,'intervences kodi'!$J$5:$J$223,'Visi kodi'!$F$2)+SUMIFS('intervences kodi'!$W$5:$W$223,'intervences kodi'!$V$5:$V$223,'Visi kodi'!A110,'intervences kodi'!$J$5:$J$223,'Visi kodi'!$F$2)</f>
        <v>0</v>
      </c>
      <c r="G110" s="106">
        <f>SUMIFS('intervences kodi'!$M$5:$M$223,'intervences kodi'!$L$5:$L$223,'Visi kodi'!A110,'intervences kodi'!$J$5:$J$223,'Visi kodi'!$G$2)+SUMIFS('intervences kodi'!$O$5:$O$223,'intervences kodi'!$N$5:$N$223,'Visi kodi'!A110,'intervences kodi'!$J$5:$J$223,'Visi kodi'!$G$2)+SUMIFS('intervences kodi'!$Q$5:$Q$223,'intervences kodi'!$P$5:$P$223,'Visi kodi'!A110,'intervences kodi'!$J$5:$J$223,'Visi kodi'!$G$2)+SUMIFS('intervences kodi'!$S$5:$S$223,'intervences kodi'!$R$5:$R$223,'Visi kodi'!A110,'intervences kodi'!$J$5:$J$223,'Visi kodi'!$G$2)+SUMIFS('intervences kodi'!$U$5:$U$223,'intervences kodi'!$T$5:$T$223,'Visi kodi'!A110,'intervences kodi'!$J$5:$J$223,'Visi kodi'!$G$2)+SUMIFS('intervences kodi'!$W$5:$W$223,'intervences kodi'!$V$5:$V$223,'Visi kodi'!A110,'intervences kodi'!$J$5:$J$223,'Visi kodi'!$G$2)</f>
        <v>0</v>
      </c>
      <c r="H110" s="106">
        <f t="shared" si="6"/>
        <v>0</v>
      </c>
      <c r="I110" s="106">
        <f t="shared" si="7"/>
        <v>0</v>
      </c>
      <c r="J110" s="106">
        <f t="shared" si="8"/>
        <v>0</v>
      </c>
      <c r="K110" s="192">
        <f t="shared" si="9"/>
        <v>0</v>
      </c>
      <c r="L110" s="106">
        <f>SUMIFS('intervences kodi'!$M$5:$M$223,'intervences kodi'!$L$5:$L$223,'Visi kodi'!A110,'intervences kodi'!$J$5:$J$223,'Visi kodi'!$L$2)+SUMIFS('intervences kodi'!$M$5:$M$223,'intervences kodi'!$N$5:$N$223,'Visi kodi'!A110,'intervences kodi'!$J$5:$J$223,'Visi kodi'!$L$2)+SUMIFS('intervences kodi'!$M$5:$M$223,'intervences kodi'!$P$5:$P$223,'Visi kodi'!A110,'intervences kodi'!$J$5:$J$223,'Visi kodi'!$L$2)+SUMIFS('intervences kodi'!$M$5:$M$223,'intervences kodi'!$R$5:$R$223,'Visi kodi'!A110,'intervences kodi'!$J$5:$J$223,'Visi kodi'!$L$2)+SUMIFS('intervences kodi'!$M$5:$M$223,'intervences kodi'!$T$5:$T$223,'Visi kodi'!A110,'intervences kodi'!$J$5:$J$223,'Visi kodi'!$L$2)+SUMIFS('intervences kodi'!$M$5:$M$223,'intervences kodi'!$V$5:$V$223,'Visi kodi'!A110,'intervences kodi'!$J$5:$J$223,'Visi kodi'!$L$2)</f>
        <v>0</v>
      </c>
      <c r="M110" s="84">
        <f t="shared" si="11"/>
        <v>0</v>
      </c>
      <c r="N110" s="84"/>
      <c r="O110" s="84"/>
    </row>
    <row r="111" spans="1:15" ht="11.15" customHeight="1">
      <c r="A111" s="191">
        <v>105</v>
      </c>
      <c r="B111" s="63" t="s">
        <v>1614</v>
      </c>
      <c r="C111" s="195">
        <v>0.4</v>
      </c>
      <c r="D111" s="195">
        <v>0.4</v>
      </c>
      <c r="F111" s="106">
        <f>SUMIFS('intervences kodi'!$M$5:$M$223,'intervences kodi'!$L$5:$L$223,'Visi kodi'!A111,'intervences kodi'!$J$5:$J$223,'Visi kodi'!$F$2)+SUMIFS('intervences kodi'!$O$5:$O$223,'intervences kodi'!$N$5:$N$223,'Visi kodi'!A111,'intervences kodi'!$J$5:$J$223,'Visi kodi'!$F$2)+SUMIFS('intervences kodi'!$Q$5:$Q$223,'intervences kodi'!$P$5:$P$223,'Visi kodi'!A111,'intervences kodi'!$J$5:$J$223,'Visi kodi'!$F$2)+SUMIFS('intervences kodi'!$S$5:$S$223,'intervences kodi'!$R$5:$R$223,'Visi kodi'!A111,'intervences kodi'!$J$5:$J$223,'Visi kodi'!$F$2)+SUMIFS('intervences kodi'!$U$5:$U$223,'intervences kodi'!$T$5:$T$223,'Visi kodi'!A111,'intervences kodi'!$J$5:$J$223,'Visi kodi'!$F$2)+SUMIFS('intervences kodi'!$W$5:$W$223,'intervences kodi'!$V$5:$V$223,'Visi kodi'!A111,'intervences kodi'!$J$5:$J$223,'Visi kodi'!$F$2)</f>
        <v>0</v>
      </c>
      <c r="G111" s="106">
        <f>SUMIFS('intervences kodi'!$M$5:$M$223,'intervences kodi'!$L$5:$L$223,'Visi kodi'!A111,'intervences kodi'!$J$5:$J$223,'Visi kodi'!$G$2)+SUMIFS('intervences kodi'!$O$5:$O$223,'intervences kodi'!$N$5:$N$223,'Visi kodi'!A111,'intervences kodi'!$J$5:$J$223,'Visi kodi'!$G$2)+SUMIFS('intervences kodi'!$Q$5:$Q$223,'intervences kodi'!$P$5:$P$223,'Visi kodi'!A111,'intervences kodi'!$J$5:$J$223,'Visi kodi'!$G$2)+SUMIFS('intervences kodi'!$S$5:$S$223,'intervences kodi'!$R$5:$R$223,'Visi kodi'!A111,'intervences kodi'!$J$5:$J$223,'Visi kodi'!$G$2)+SUMIFS('intervences kodi'!$U$5:$U$223,'intervences kodi'!$T$5:$T$223,'Visi kodi'!A111,'intervences kodi'!$J$5:$J$223,'Visi kodi'!$G$2)+SUMIFS('intervences kodi'!$W$5:$W$223,'intervences kodi'!$V$5:$V$223,'Visi kodi'!A111,'intervences kodi'!$J$5:$J$223,'Visi kodi'!$G$2)</f>
        <v>0</v>
      </c>
      <c r="H111" s="106">
        <f t="shared" si="6"/>
        <v>0</v>
      </c>
      <c r="I111" s="106">
        <f t="shared" si="7"/>
        <v>0</v>
      </c>
      <c r="J111" s="106">
        <f t="shared" si="8"/>
        <v>0</v>
      </c>
      <c r="K111" s="192">
        <f t="shared" si="9"/>
        <v>0</v>
      </c>
      <c r="L111" s="106">
        <f>SUMIFS('intervences kodi'!$M$5:$M$223,'intervences kodi'!$L$5:$L$223,'Visi kodi'!A111,'intervences kodi'!$J$5:$J$223,'Visi kodi'!$L$2)+SUMIFS('intervences kodi'!$M$5:$M$223,'intervences kodi'!$N$5:$N$223,'Visi kodi'!A111,'intervences kodi'!$J$5:$J$223,'Visi kodi'!$L$2)+SUMIFS('intervences kodi'!$M$5:$M$223,'intervences kodi'!$P$5:$P$223,'Visi kodi'!A111,'intervences kodi'!$J$5:$J$223,'Visi kodi'!$L$2)+SUMIFS('intervences kodi'!$M$5:$M$223,'intervences kodi'!$R$5:$R$223,'Visi kodi'!A111,'intervences kodi'!$J$5:$J$223,'Visi kodi'!$L$2)+SUMIFS('intervences kodi'!$M$5:$M$223,'intervences kodi'!$T$5:$T$223,'Visi kodi'!A111,'intervences kodi'!$J$5:$J$223,'Visi kodi'!$L$2)+SUMIFS('intervences kodi'!$M$5:$M$223,'intervences kodi'!$V$5:$V$223,'Visi kodi'!A111,'intervences kodi'!$J$5:$J$223,'Visi kodi'!$L$2)</f>
        <v>0</v>
      </c>
      <c r="M111" s="84">
        <f t="shared" si="11"/>
        <v>0</v>
      </c>
      <c r="N111" s="84"/>
      <c r="O111" s="84"/>
    </row>
    <row r="112" spans="1:15" ht="11.15" customHeight="1">
      <c r="A112" s="191">
        <v>106</v>
      </c>
      <c r="B112" s="63" t="s">
        <v>1615</v>
      </c>
      <c r="C112" s="56">
        <v>0</v>
      </c>
      <c r="D112" s="195">
        <v>0.4</v>
      </c>
      <c r="F112" s="106">
        <f>SUMIFS('intervences kodi'!$M$5:$M$223,'intervences kodi'!$L$5:$L$223,'Visi kodi'!A112,'intervences kodi'!$J$5:$J$223,'Visi kodi'!$F$2)+SUMIFS('intervences kodi'!$O$5:$O$223,'intervences kodi'!$N$5:$N$223,'Visi kodi'!A112,'intervences kodi'!$J$5:$J$223,'Visi kodi'!$F$2)+SUMIFS('intervences kodi'!$Q$5:$Q$223,'intervences kodi'!$P$5:$P$223,'Visi kodi'!A112,'intervences kodi'!$J$5:$J$223,'Visi kodi'!$F$2)+SUMIFS('intervences kodi'!$S$5:$S$223,'intervences kodi'!$R$5:$R$223,'Visi kodi'!A112,'intervences kodi'!$J$5:$J$223,'Visi kodi'!$F$2)+SUMIFS('intervences kodi'!$U$5:$U$223,'intervences kodi'!$T$5:$T$223,'Visi kodi'!A112,'intervences kodi'!$J$5:$J$223,'Visi kodi'!$F$2)+SUMIFS('intervences kodi'!$W$5:$W$223,'intervences kodi'!$V$5:$V$223,'Visi kodi'!A112,'intervences kodi'!$J$5:$J$223,'Visi kodi'!$F$2)</f>
        <v>0</v>
      </c>
      <c r="G112" s="106">
        <f>SUMIFS('intervences kodi'!$M$5:$M$223,'intervences kodi'!$L$5:$L$223,'Visi kodi'!A112,'intervences kodi'!$J$5:$J$223,'Visi kodi'!$G$2)+SUMIFS('intervences kodi'!$O$5:$O$223,'intervences kodi'!$N$5:$N$223,'Visi kodi'!A112,'intervences kodi'!$J$5:$J$223,'Visi kodi'!$G$2)+SUMIFS('intervences kodi'!$Q$5:$Q$223,'intervences kodi'!$P$5:$P$223,'Visi kodi'!A112,'intervences kodi'!$J$5:$J$223,'Visi kodi'!$G$2)+SUMIFS('intervences kodi'!$S$5:$S$223,'intervences kodi'!$R$5:$R$223,'Visi kodi'!A112,'intervences kodi'!$J$5:$J$223,'Visi kodi'!$G$2)+SUMIFS('intervences kodi'!$U$5:$U$223,'intervences kodi'!$T$5:$T$223,'Visi kodi'!A112,'intervences kodi'!$J$5:$J$223,'Visi kodi'!$G$2)+SUMIFS('intervences kodi'!$W$5:$W$223,'intervences kodi'!$V$5:$V$223,'Visi kodi'!A112,'intervences kodi'!$J$5:$J$223,'Visi kodi'!$G$2)</f>
        <v>0</v>
      </c>
      <c r="H112" s="106">
        <f t="shared" si="6"/>
        <v>0</v>
      </c>
      <c r="I112" s="106">
        <f t="shared" si="7"/>
        <v>0</v>
      </c>
      <c r="J112" s="106">
        <f t="shared" si="8"/>
        <v>0</v>
      </c>
      <c r="K112" s="192">
        <f t="shared" si="9"/>
        <v>0</v>
      </c>
      <c r="L112" s="106">
        <f>SUMIFS('intervences kodi'!$M$5:$M$223,'intervences kodi'!$L$5:$L$223,'Visi kodi'!A112,'intervences kodi'!$J$5:$J$223,'Visi kodi'!$L$2)+SUMIFS('intervences kodi'!$M$5:$M$223,'intervences kodi'!$N$5:$N$223,'Visi kodi'!A112,'intervences kodi'!$J$5:$J$223,'Visi kodi'!$L$2)+SUMIFS('intervences kodi'!$M$5:$M$223,'intervences kodi'!$P$5:$P$223,'Visi kodi'!A112,'intervences kodi'!$J$5:$J$223,'Visi kodi'!$L$2)+SUMIFS('intervences kodi'!$M$5:$M$223,'intervences kodi'!$R$5:$R$223,'Visi kodi'!A112,'intervences kodi'!$J$5:$J$223,'Visi kodi'!$L$2)+SUMIFS('intervences kodi'!$M$5:$M$223,'intervences kodi'!$T$5:$T$223,'Visi kodi'!A112,'intervences kodi'!$J$5:$J$223,'Visi kodi'!$L$2)+SUMIFS('intervences kodi'!$M$5:$M$223,'intervences kodi'!$V$5:$V$223,'Visi kodi'!A112,'intervences kodi'!$J$5:$J$223,'Visi kodi'!$L$2)</f>
        <v>0</v>
      </c>
      <c r="M112" s="84">
        <f t="shared" si="11"/>
        <v>0</v>
      </c>
      <c r="N112" s="84"/>
      <c r="O112" s="84"/>
    </row>
    <row r="113" spans="1:15" ht="11.15" customHeight="1">
      <c r="A113" s="191">
        <v>107</v>
      </c>
      <c r="B113" s="203" t="s">
        <v>1616</v>
      </c>
      <c r="C113" s="196">
        <v>1</v>
      </c>
      <c r="D113" s="195">
        <v>0.4</v>
      </c>
      <c r="F113" s="106">
        <f>SUMIFS('intervences kodi'!$M$5:$M$223,'intervences kodi'!$L$5:$L$223,'Visi kodi'!A113,'intervences kodi'!$J$5:$J$223,'Visi kodi'!$F$2)+SUMIFS('intervences kodi'!$O$5:$O$223,'intervences kodi'!$N$5:$N$223,'Visi kodi'!A113,'intervences kodi'!$J$5:$J$223,'Visi kodi'!$F$2)+SUMIFS('intervences kodi'!$Q$5:$Q$223,'intervences kodi'!$P$5:$P$223,'Visi kodi'!A113,'intervences kodi'!$J$5:$J$223,'Visi kodi'!$F$2)+SUMIFS('intervences kodi'!$S$5:$S$223,'intervences kodi'!$R$5:$R$223,'Visi kodi'!A113,'intervences kodi'!$J$5:$J$223,'Visi kodi'!$F$2)+SUMIFS('intervences kodi'!$U$5:$U$223,'intervences kodi'!$T$5:$T$223,'Visi kodi'!A113,'intervences kodi'!$J$5:$J$223,'Visi kodi'!$F$2)+SUMIFS('intervences kodi'!$W$5:$W$223,'intervences kodi'!$V$5:$V$223,'Visi kodi'!A113,'intervences kodi'!$J$5:$J$223,'Visi kodi'!$F$2)</f>
        <v>0</v>
      </c>
      <c r="G113" s="106">
        <f>SUMIFS('intervences kodi'!$M$5:$M$223,'intervences kodi'!$L$5:$L$223,'Visi kodi'!A113,'intervences kodi'!$J$5:$J$223,'Visi kodi'!$G$2)+SUMIFS('intervences kodi'!$O$5:$O$223,'intervences kodi'!$N$5:$N$223,'Visi kodi'!A113,'intervences kodi'!$J$5:$J$223,'Visi kodi'!$G$2)+SUMIFS('intervences kodi'!$Q$5:$Q$223,'intervences kodi'!$P$5:$P$223,'Visi kodi'!A113,'intervences kodi'!$J$5:$J$223,'Visi kodi'!$G$2)+SUMIFS('intervences kodi'!$S$5:$S$223,'intervences kodi'!$R$5:$R$223,'Visi kodi'!A113,'intervences kodi'!$J$5:$J$223,'Visi kodi'!$G$2)+SUMIFS('intervences kodi'!$U$5:$U$223,'intervences kodi'!$T$5:$T$223,'Visi kodi'!A113,'intervences kodi'!$J$5:$J$223,'Visi kodi'!$G$2)+SUMIFS('intervences kodi'!$W$5:$W$223,'intervences kodi'!$V$5:$V$223,'Visi kodi'!A113,'intervences kodi'!$J$5:$J$223,'Visi kodi'!$G$2)</f>
        <v>171598203</v>
      </c>
      <c r="H113" s="106">
        <f t="shared" si="6"/>
        <v>0</v>
      </c>
      <c r="I113" s="106">
        <f t="shared" si="7"/>
        <v>171598203</v>
      </c>
      <c r="J113" s="106">
        <f t="shared" si="8"/>
        <v>0</v>
      </c>
      <c r="K113" s="192">
        <f t="shared" si="9"/>
        <v>68639281.200000003</v>
      </c>
      <c r="L113" s="106">
        <f>SUMIFS('intervences kodi'!$M$5:$M$223,'intervences kodi'!$L$5:$L$223,'Visi kodi'!A113,'intervences kodi'!$J$5:$J$223,'Visi kodi'!$L$2)+SUMIFS('intervences kodi'!$M$5:$M$223,'intervences kodi'!$N$5:$N$223,'Visi kodi'!A113,'intervences kodi'!$J$5:$J$223,'Visi kodi'!$L$2)+SUMIFS('intervences kodi'!$M$5:$M$223,'intervences kodi'!$P$5:$P$223,'Visi kodi'!A113,'intervences kodi'!$J$5:$J$223,'Visi kodi'!$L$2)+SUMIFS('intervences kodi'!$M$5:$M$223,'intervences kodi'!$R$5:$R$223,'Visi kodi'!A113,'intervences kodi'!$J$5:$J$223,'Visi kodi'!$L$2)+SUMIFS('intervences kodi'!$M$5:$M$223,'intervences kodi'!$T$5:$T$223,'Visi kodi'!A113,'intervences kodi'!$J$5:$J$223,'Visi kodi'!$L$2)+SUMIFS('intervences kodi'!$M$5:$M$223,'intervences kodi'!$V$5:$V$223,'Visi kodi'!A113,'intervences kodi'!$J$5:$J$223,'Visi kodi'!$L$2)</f>
        <v>0</v>
      </c>
      <c r="M113" s="84">
        <f t="shared" si="11"/>
        <v>0</v>
      </c>
      <c r="N113" s="84"/>
      <c r="O113" s="84"/>
    </row>
    <row r="114" spans="1:15" ht="11.15" customHeight="1">
      <c r="A114" s="191">
        <v>108</v>
      </c>
      <c r="B114" s="63" t="s">
        <v>1617</v>
      </c>
      <c r="C114" s="195">
        <v>0.4</v>
      </c>
      <c r="D114" s="195">
        <v>0.4</v>
      </c>
      <c r="F114" s="106">
        <f>SUMIFS('intervences kodi'!$M$5:$M$223,'intervences kodi'!$L$5:$L$223,'Visi kodi'!A114,'intervences kodi'!$J$5:$J$223,'Visi kodi'!$F$2)+SUMIFS('intervences kodi'!$O$5:$O$223,'intervences kodi'!$N$5:$N$223,'Visi kodi'!A114,'intervences kodi'!$J$5:$J$223,'Visi kodi'!$F$2)+SUMIFS('intervences kodi'!$Q$5:$Q$223,'intervences kodi'!$P$5:$P$223,'Visi kodi'!A114,'intervences kodi'!$J$5:$J$223,'Visi kodi'!$F$2)+SUMIFS('intervences kodi'!$S$5:$S$223,'intervences kodi'!$R$5:$R$223,'Visi kodi'!A114,'intervences kodi'!$J$5:$J$223,'Visi kodi'!$F$2)+SUMIFS('intervences kodi'!$U$5:$U$223,'intervences kodi'!$T$5:$T$223,'Visi kodi'!A114,'intervences kodi'!$J$5:$J$223,'Visi kodi'!$F$2)+SUMIFS('intervences kodi'!$W$5:$W$223,'intervences kodi'!$V$5:$V$223,'Visi kodi'!A114,'intervences kodi'!$J$5:$J$223,'Visi kodi'!$F$2)</f>
        <v>45000001</v>
      </c>
      <c r="G114" s="106">
        <f>SUMIFS('intervences kodi'!$M$5:$M$223,'intervences kodi'!$L$5:$L$223,'Visi kodi'!A114,'intervences kodi'!$J$5:$J$223,'Visi kodi'!$G$2)+SUMIFS('intervences kodi'!$O$5:$O$223,'intervences kodi'!$N$5:$N$223,'Visi kodi'!A114,'intervences kodi'!$J$5:$J$223,'Visi kodi'!$G$2)+SUMIFS('intervences kodi'!$Q$5:$Q$223,'intervences kodi'!$P$5:$P$223,'Visi kodi'!A114,'intervences kodi'!$J$5:$J$223,'Visi kodi'!$G$2)+SUMIFS('intervences kodi'!$S$5:$S$223,'intervences kodi'!$R$5:$R$223,'Visi kodi'!A114,'intervences kodi'!$J$5:$J$223,'Visi kodi'!$G$2)+SUMIFS('intervences kodi'!$U$5:$U$223,'intervences kodi'!$T$5:$T$223,'Visi kodi'!A114,'intervences kodi'!$J$5:$J$223,'Visi kodi'!$G$2)+SUMIFS('intervences kodi'!$W$5:$W$223,'intervences kodi'!$V$5:$V$223,'Visi kodi'!A114,'intervences kodi'!$J$5:$J$223,'Visi kodi'!$G$2)</f>
        <v>0</v>
      </c>
      <c r="H114" s="106">
        <f t="shared" si="6"/>
        <v>18000000.400000002</v>
      </c>
      <c r="I114" s="106">
        <f t="shared" si="7"/>
        <v>0</v>
      </c>
      <c r="J114" s="106">
        <f t="shared" si="8"/>
        <v>18000000.400000002</v>
      </c>
      <c r="K114" s="192">
        <f t="shared" si="9"/>
        <v>0</v>
      </c>
      <c r="L114" s="106">
        <f>SUMIFS('intervences kodi'!$M$5:$M$223,'intervences kodi'!$L$5:$L$223,'Visi kodi'!A114,'intervences kodi'!$J$5:$J$223,'Visi kodi'!$L$2)+SUMIFS('intervences kodi'!$M$5:$M$223,'intervences kodi'!$N$5:$N$223,'Visi kodi'!A114,'intervences kodi'!$J$5:$J$223,'Visi kodi'!$L$2)+SUMIFS('intervences kodi'!$M$5:$M$223,'intervences kodi'!$P$5:$P$223,'Visi kodi'!A114,'intervences kodi'!$J$5:$J$223,'Visi kodi'!$L$2)+SUMIFS('intervences kodi'!$M$5:$M$223,'intervences kodi'!$R$5:$R$223,'Visi kodi'!A114,'intervences kodi'!$J$5:$J$223,'Visi kodi'!$L$2)+SUMIFS('intervences kodi'!$M$5:$M$223,'intervences kodi'!$T$5:$T$223,'Visi kodi'!A114,'intervences kodi'!$J$5:$J$223,'Visi kodi'!$L$2)+SUMIFS('intervences kodi'!$M$5:$M$223,'intervences kodi'!$V$5:$V$223,'Visi kodi'!A114,'intervences kodi'!$J$5:$J$223,'Visi kodi'!$L$2)</f>
        <v>0</v>
      </c>
      <c r="M114" s="84">
        <f t="shared" si="11"/>
        <v>0</v>
      </c>
      <c r="N114" s="84"/>
      <c r="O114" s="84"/>
    </row>
    <row r="115" spans="1:15" ht="11.15" customHeight="1">
      <c r="A115" s="191">
        <v>109</v>
      </c>
      <c r="B115" s="63" t="s">
        <v>1618</v>
      </c>
      <c r="C115" s="195">
        <v>0.4</v>
      </c>
      <c r="D115" s="195">
        <v>0.4</v>
      </c>
      <c r="F115" s="106">
        <f>SUMIFS('intervences kodi'!$M$5:$M$223,'intervences kodi'!$L$5:$L$223,'Visi kodi'!A115,'intervences kodi'!$J$5:$J$223,'Visi kodi'!$F$2)+SUMIFS('intervences kodi'!$O$5:$O$223,'intervences kodi'!$N$5:$N$223,'Visi kodi'!A115,'intervences kodi'!$J$5:$J$223,'Visi kodi'!$F$2)+SUMIFS('intervences kodi'!$Q$5:$Q$223,'intervences kodi'!$P$5:$P$223,'Visi kodi'!A115,'intervences kodi'!$J$5:$J$223,'Visi kodi'!$F$2)+SUMIFS('intervences kodi'!$S$5:$S$223,'intervences kodi'!$R$5:$R$223,'Visi kodi'!A115,'intervences kodi'!$J$5:$J$223,'Visi kodi'!$F$2)+SUMIFS('intervences kodi'!$U$5:$U$223,'intervences kodi'!$T$5:$T$223,'Visi kodi'!A115,'intervences kodi'!$J$5:$J$223,'Visi kodi'!$F$2)+SUMIFS('intervences kodi'!$W$5:$W$223,'intervences kodi'!$V$5:$V$223,'Visi kodi'!A115,'intervences kodi'!$J$5:$J$223,'Visi kodi'!$F$2)</f>
        <v>33404486</v>
      </c>
      <c r="G115" s="106">
        <f>SUMIFS('intervences kodi'!$M$5:$M$223,'intervences kodi'!$L$5:$L$223,'Visi kodi'!A115,'intervences kodi'!$J$5:$J$223,'Visi kodi'!$G$2)+SUMIFS('intervences kodi'!$O$5:$O$223,'intervences kodi'!$N$5:$N$223,'Visi kodi'!A115,'intervences kodi'!$J$5:$J$223,'Visi kodi'!$G$2)+SUMIFS('intervences kodi'!$Q$5:$Q$223,'intervences kodi'!$P$5:$P$223,'Visi kodi'!A115,'intervences kodi'!$J$5:$J$223,'Visi kodi'!$G$2)+SUMIFS('intervences kodi'!$S$5:$S$223,'intervences kodi'!$R$5:$R$223,'Visi kodi'!A115,'intervences kodi'!$J$5:$J$223,'Visi kodi'!$G$2)+SUMIFS('intervences kodi'!$U$5:$U$223,'intervences kodi'!$T$5:$T$223,'Visi kodi'!A115,'intervences kodi'!$J$5:$J$223,'Visi kodi'!$G$2)+SUMIFS('intervences kodi'!$W$5:$W$223,'intervences kodi'!$V$5:$V$223,'Visi kodi'!A115,'intervences kodi'!$J$5:$J$223,'Visi kodi'!$G$2)</f>
        <v>0</v>
      </c>
      <c r="H115" s="106">
        <f t="shared" si="6"/>
        <v>13361794.4</v>
      </c>
      <c r="I115" s="106">
        <f t="shared" si="7"/>
        <v>0</v>
      </c>
      <c r="J115" s="106">
        <f t="shared" si="8"/>
        <v>13361794.4</v>
      </c>
      <c r="K115" s="192">
        <f t="shared" si="9"/>
        <v>0</v>
      </c>
      <c r="L115" s="106">
        <f>SUMIFS('intervences kodi'!$M$5:$M$223,'intervences kodi'!$L$5:$L$223,'Visi kodi'!A115,'intervences kodi'!$J$5:$J$223,'Visi kodi'!$L$2)+SUMIFS('intervences kodi'!$M$5:$M$223,'intervences kodi'!$N$5:$N$223,'Visi kodi'!A115,'intervences kodi'!$J$5:$J$223,'Visi kodi'!$L$2)+SUMIFS('intervences kodi'!$M$5:$M$223,'intervences kodi'!$P$5:$P$223,'Visi kodi'!A115,'intervences kodi'!$J$5:$J$223,'Visi kodi'!$L$2)+SUMIFS('intervences kodi'!$M$5:$M$223,'intervences kodi'!$R$5:$R$223,'Visi kodi'!A115,'intervences kodi'!$J$5:$J$223,'Visi kodi'!$L$2)+SUMIFS('intervences kodi'!$M$5:$M$223,'intervences kodi'!$T$5:$T$223,'Visi kodi'!A115,'intervences kodi'!$J$5:$J$223,'Visi kodi'!$L$2)+SUMIFS('intervences kodi'!$M$5:$M$223,'intervences kodi'!$V$5:$V$223,'Visi kodi'!A115,'intervences kodi'!$J$5:$J$223,'Visi kodi'!$L$2)</f>
        <v>0</v>
      </c>
      <c r="M115" s="84">
        <f t="shared" si="11"/>
        <v>0</v>
      </c>
      <c r="N115" s="84"/>
      <c r="O115" s="84"/>
    </row>
    <row r="116" spans="1:15" ht="11.15" customHeight="1">
      <c r="A116" s="191">
        <v>110</v>
      </c>
      <c r="B116" s="194" t="s">
        <v>1619</v>
      </c>
      <c r="C116" s="56">
        <v>0</v>
      </c>
      <c r="D116" s="193">
        <v>0</v>
      </c>
      <c r="F116" s="106">
        <f>SUMIFS('intervences kodi'!$M$5:$M$223,'intervences kodi'!$L$5:$L$223,'Visi kodi'!A116,'intervences kodi'!$J$5:$J$223,'Visi kodi'!$F$2)+SUMIFS('intervences kodi'!$O$5:$O$223,'intervences kodi'!$N$5:$N$223,'Visi kodi'!A116,'intervences kodi'!$J$5:$J$223,'Visi kodi'!$F$2)+SUMIFS('intervences kodi'!$Q$5:$Q$223,'intervences kodi'!$P$5:$P$223,'Visi kodi'!A116,'intervences kodi'!$J$5:$J$223,'Visi kodi'!$F$2)+SUMIFS('intervences kodi'!$S$5:$S$223,'intervences kodi'!$R$5:$R$223,'Visi kodi'!A116,'intervences kodi'!$J$5:$J$223,'Visi kodi'!$F$2)+SUMIFS('intervences kodi'!$U$5:$U$223,'intervences kodi'!$T$5:$T$223,'Visi kodi'!A116,'intervences kodi'!$J$5:$J$223,'Visi kodi'!$F$2)+SUMIFS('intervences kodi'!$W$5:$W$223,'intervences kodi'!$V$5:$V$223,'Visi kodi'!A116,'intervences kodi'!$J$5:$J$223,'Visi kodi'!$F$2)</f>
        <v>0</v>
      </c>
      <c r="G116" s="106">
        <f>SUMIFS('intervences kodi'!$M$5:$M$223,'intervences kodi'!$L$5:$L$223,'Visi kodi'!A116,'intervences kodi'!$J$5:$J$223,'Visi kodi'!$G$2)+SUMIFS('intervences kodi'!$O$5:$O$223,'intervences kodi'!$N$5:$N$223,'Visi kodi'!A116,'intervences kodi'!$J$5:$J$223,'Visi kodi'!$G$2)+SUMIFS('intervences kodi'!$Q$5:$Q$223,'intervences kodi'!$P$5:$P$223,'Visi kodi'!A116,'intervences kodi'!$J$5:$J$223,'Visi kodi'!$G$2)+SUMIFS('intervences kodi'!$S$5:$S$223,'intervences kodi'!$R$5:$R$223,'Visi kodi'!A116,'intervences kodi'!$J$5:$J$223,'Visi kodi'!$G$2)+SUMIFS('intervences kodi'!$U$5:$U$223,'intervences kodi'!$T$5:$T$223,'Visi kodi'!A116,'intervences kodi'!$J$5:$J$223,'Visi kodi'!$G$2)+SUMIFS('intervences kodi'!$W$5:$W$223,'intervences kodi'!$V$5:$V$223,'Visi kodi'!A116,'intervences kodi'!$J$5:$J$223,'Visi kodi'!$G$2)</f>
        <v>0</v>
      </c>
      <c r="H116" s="106">
        <f t="shared" si="6"/>
        <v>0</v>
      </c>
      <c r="I116" s="106">
        <f t="shared" si="7"/>
        <v>0</v>
      </c>
      <c r="J116" s="106">
        <f t="shared" si="8"/>
        <v>0</v>
      </c>
      <c r="K116" s="192">
        <f t="shared" si="9"/>
        <v>0</v>
      </c>
      <c r="L116" s="106">
        <f>SUMIFS('intervences kodi'!$M$5:$M$223,'intervences kodi'!$L$5:$L$223,'Visi kodi'!A116,'intervences kodi'!$J$5:$J$223,'Visi kodi'!$L$2)+SUMIFS('intervences kodi'!$M$5:$M$223,'intervences kodi'!$N$5:$N$223,'Visi kodi'!A116,'intervences kodi'!$J$5:$J$223,'Visi kodi'!$L$2)+SUMIFS('intervences kodi'!$M$5:$M$223,'intervences kodi'!$P$5:$P$223,'Visi kodi'!A116,'intervences kodi'!$J$5:$J$223,'Visi kodi'!$L$2)+SUMIFS('intervences kodi'!$M$5:$M$223,'intervences kodi'!$R$5:$R$223,'Visi kodi'!A116,'intervences kodi'!$J$5:$J$223,'Visi kodi'!$L$2)+SUMIFS('intervences kodi'!$M$5:$M$223,'intervences kodi'!$T$5:$T$223,'Visi kodi'!A116,'intervences kodi'!$J$5:$J$223,'Visi kodi'!$L$2)+SUMIFS('intervences kodi'!$M$5:$M$223,'intervences kodi'!$V$5:$V$223,'Visi kodi'!A116,'intervences kodi'!$J$5:$J$223,'Visi kodi'!$L$2)</f>
        <v>0</v>
      </c>
      <c r="M116" s="84">
        <f t="shared" si="11"/>
        <v>0</v>
      </c>
      <c r="N116" s="84"/>
      <c r="O116" s="84"/>
    </row>
    <row r="117" spans="1:15" ht="11.15" customHeight="1">
      <c r="A117" s="191">
        <v>111</v>
      </c>
      <c r="B117" s="203" t="s">
        <v>1620</v>
      </c>
      <c r="C117" s="195">
        <v>0.4</v>
      </c>
      <c r="D117" s="56">
        <v>0</v>
      </c>
      <c r="F117" s="106">
        <f>SUMIFS('intervences kodi'!$M$5:$M$223,'intervences kodi'!$L$5:$L$223,'Visi kodi'!A117,'intervences kodi'!$J$5:$J$223,'Visi kodi'!$F$2)+SUMIFS('intervences kodi'!$O$5:$O$223,'intervences kodi'!$N$5:$N$223,'Visi kodi'!A117,'intervences kodi'!$J$5:$J$223,'Visi kodi'!$F$2)+SUMIFS('intervences kodi'!$Q$5:$Q$223,'intervences kodi'!$P$5:$P$223,'Visi kodi'!A117,'intervences kodi'!$J$5:$J$223,'Visi kodi'!$F$2)+SUMIFS('intervences kodi'!$S$5:$S$223,'intervences kodi'!$R$5:$R$223,'Visi kodi'!A117,'intervences kodi'!$J$5:$J$223,'Visi kodi'!$F$2)+SUMIFS('intervences kodi'!$U$5:$U$223,'intervences kodi'!$T$5:$T$223,'Visi kodi'!A117,'intervences kodi'!$J$5:$J$223,'Visi kodi'!$F$2)+SUMIFS('intervences kodi'!$W$5:$W$223,'intervences kodi'!$V$5:$V$223,'Visi kodi'!A117,'intervences kodi'!$J$5:$J$223,'Visi kodi'!$F$2)</f>
        <v>0</v>
      </c>
      <c r="G117" s="106">
        <f>SUMIFS('intervences kodi'!$M$5:$M$223,'intervences kodi'!$L$5:$L$223,'Visi kodi'!A117,'intervences kodi'!$J$5:$J$223,'Visi kodi'!$G$2)+SUMIFS('intervences kodi'!$O$5:$O$223,'intervences kodi'!$N$5:$N$223,'Visi kodi'!A117,'intervences kodi'!$J$5:$J$223,'Visi kodi'!$G$2)+SUMIFS('intervences kodi'!$Q$5:$Q$223,'intervences kodi'!$P$5:$P$223,'Visi kodi'!A117,'intervences kodi'!$J$5:$J$223,'Visi kodi'!$G$2)+SUMIFS('intervences kodi'!$S$5:$S$223,'intervences kodi'!$R$5:$R$223,'Visi kodi'!A117,'intervences kodi'!$J$5:$J$223,'Visi kodi'!$G$2)+SUMIFS('intervences kodi'!$U$5:$U$223,'intervences kodi'!$T$5:$T$223,'Visi kodi'!A117,'intervences kodi'!$J$5:$J$223,'Visi kodi'!$G$2)+SUMIFS('intervences kodi'!$W$5:$W$223,'intervences kodi'!$V$5:$V$223,'Visi kodi'!A117,'intervences kodi'!$J$5:$J$223,'Visi kodi'!$G$2)</f>
        <v>8113999</v>
      </c>
      <c r="H117" s="106">
        <f t="shared" si="6"/>
        <v>0</v>
      </c>
      <c r="I117" s="106">
        <f t="shared" si="7"/>
        <v>3245599.6</v>
      </c>
      <c r="J117" s="106">
        <f t="shared" si="8"/>
        <v>0</v>
      </c>
      <c r="K117" s="192">
        <f t="shared" si="9"/>
        <v>0</v>
      </c>
      <c r="L117" s="106">
        <f>SUMIFS('intervences kodi'!$M$5:$M$223,'intervences kodi'!$L$5:$L$223,'Visi kodi'!A117,'intervences kodi'!$J$5:$J$223,'Visi kodi'!$L$2)+SUMIFS('intervences kodi'!$M$5:$M$223,'intervences kodi'!$N$5:$N$223,'Visi kodi'!A117,'intervences kodi'!$J$5:$J$223,'Visi kodi'!$L$2)+SUMIFS('intervences kodi'!$M$5:$M$223,'intervences kodi'!$P$5:$P$223,'Visi kodi'!A117,'intervences kodi'!$J$5:$J$223,'Visi kodi'!$L$2)+SUMIFS('intervences kodi'!$M$5:$M$223,'intervences kodi'!$R$5:$R$223,'Visi kodi'!A117,'intervences kodi'!$J$5:$J$223,'Visi kodi'!$L$2)+SUMIFS('intervences kodi'!$M$5:$M$223,'intervences kodi'!$T$5:$T$223,'Visi kodi'!A117,'intervences kodi'!$J$5:$J$223,'Visi kodi'!$L$2)+SUMIFS('intervences kodi'!$M$5:$M$223,'intervences kodi'!$V$5:$V$223,'Visi kodi'!A117,'intervences kodi'!$J$5:$J$223,'Visi kodi'!$L$2)</f>
        <v>0</v>
      </c>
      <c r="M117" s="84">
        <f t="shared" si="11"/>
        <v>0</v>
      </c>
      <c r="N117" s="84"/>
      <c r="O117" s="84"/>
    </row>
    <row r="118" spans="1:15" ht="11.15" customHeight="1">
      <c r="A118" s="191">
        <v>112</v>
      </c>
      <c r="B118" s="194" t="s">
        <v>1621</v>
      </c>
      <c r="C118" s="195">
        <v>0.4</v>
      </c>
      <c r="D118" s="56">
        <v>0</v>
      </c>
      <c r="F118" s="106">
        <f>SUMIFS('intervences kodi'!$M$5:$M$223,'intervences kodi'!$L$5:$L$223,'Visi kodi'!A118,'intervences kodi'!$J$5:$J$223,'Visi kodi'!$F$2)+SUMIFS('intervences kodi'!$O$5:$O$223,'intervences kodi'!$N$5:$N$223,'Visi kodi'!A118,'intervences kodi'!$J$5:$J$223,'Visi kodi'!$F$2)+SUMIFS('intervences kodi'!$Q$5:$Q$223,'intervences kodi'!$P$5:$P$223,'Visi kodi'!A118,'intervences kodi'!$J$5:$J$223,'Visi kodi'!$F$2)+SUMIFS('intervences kodi'!$S$5:$S$223,'intervences kodi'!$R$5:$R$223,'Visi kodi'!A118,'intervences kodi'!$J$5:$J$223,'Visi kodi'!$F$2)+SUMIFS('intervences kodi'!$U$5:$U$223,'intervences kodi'!$T$5:$T$223,'Visi kodi'!A118,'intervences kodi'!$J$5:$J$223,'Visi kodi'!$F$2)+SUMIFS('intervences kodi'!$W$5:$W$223,'intervences kodi'!$V$5:$V$223,'Visi kodi'!A118,'intervences kodi'!$J$5:$J$223,'Visi kodi'!$F$2)</f>
        <v>0</v>
      </c>
      <c r="G118" s="106">
        <f>SUMIFS('intervences kodi'!$M$5:$M$223,'intervences kodi'!$L$5:$L$223,'Visi kodi'!A118,'intervences kodi'!$J$5:$J$223,'Visi kodi'!$G$2)+SUMIFS('intervences kodi'!$O$5:$O$223,'intervences kodi'!$N$5:$N$223,'Visi kodi'!A118,'intervences kodi'!$J$5:$J$223,'Visi kodi'!$G$2)+SUMIFS('intervences kodi'!$Q$5:$Q$223,'intervences kodi'!$P$5:$P$223,'Visi kodi'!A118,'intervences kodi'!$J$5:$J$223,'Visi kodi'!$G$2)+SUMIFS('intervences kodi'!$S$5:$S$223,'intervences kodi'!$R$5:$R$223,'Visi kodi'!A118,'intervences kodi'!$J$5:$J$223,'Visi kodi'!$G$2)+SUMIFS('intervences kodi'!$U$5:$U$223,'intervences kodi'!$T$5:$T$223,'Visi kodi'!A118,'intervences kodi'!$J$5:$J$223,'Visi kodi'!$G$2)+SUMIFS('intervences kodi'!$W$5:$W$223,'intervences kodi'!$V$5:$V$223,'Visi kodi'!A118,'intervences kodi'!$J$5:$J$223,'Visi kodi'!$G$2)</f>
        <v>0</v>
      </c>
      <c r="H118" s="106">
        <f t="shared" si="6"/>
        <v>0</v>
      </c>
      <c r="I118" s="106">
        <f t="shared" si="7"/>
        <v>0</v>
      </c>
      <c r="J118" s="106">
        <f t="shared" si="8"/>
        <v>0</v>
      </c>
      <c r="K118" s="192">
        <f t="shared" si="9"/>
        <v>0</v>
      </c>
      <c r="L118" s="106">
        <f>SUMIFS('intervences kodi'!$M$5:$M$223,'intervences kodi'!$L$5:$L$223,'Visi kodi'!A118,'intervences kodi'!$J$5:$J$223,'Visi kodi'!$L$2)+SUMIFS('intervences kodi'!$M$5:$M$223,'intervences kodi'!$N$5:$N$223,'Visi kodi'!A118,'intervences kodi'!$J$5:$J$223,'Visi kodi'!$L$2)+SUMIFS('intervences kodi'!$M$5:$M$223,'intervences kodi'!$P$5:$P$223,'Visi kodi'!A118,'intervences kodi'!$J$5:$J$223,'Visi kodi'!$L$2)+SUMIFS('intervences kodi'!$M$5:$M$223,'intervences kodi'!$R$5:$R$223,'Visi kodi'!A118,'intervences kodi'!$J$5:$J$223,'Visi kodi'!$L$2)+SUMIFS('intervences kodi'!$M$5:$M$223,'intervences kodi'!$T$5:$T$223,'Visi kodi'!A118,'intervences kodi'!$J$5:$J$223,'Visi kodi'!$L$2)+SUMIFS('intervences kodi'!$M$5:$M$223,'intervences kodi'!$V$5:$V$223,'Visi kodi'!A118,'intervences kodi'!$J$5:$J$223,'Visi kodi'!$L$2)</f>
        <v>0</v>
      </c>
      <c r="M118" s="84">
        <f t="shared" si="11"/>
        <v>0</v>
      </c>
      <c r="N118" s="84"/>
      <c r="O118" s="84"/>
    </row>
    <row r="119" spans="1:15" ht="11.15" customHeight="1">
      <c r="A119" s="191">
        <v>113</v>
      </c>
      <c r="B119" s="203" t="s">
        <v>1622</v>
      </c>
      <c r="C119" s="195">
        <v>0.4</v>
      </c>
      <c r="D119" s="56">
        <v>0</v>
      </c>
      <c r="F119" s="106">
        <f>SUMIFS('intervences kodi'!$M$5:$M$223,'intervences kodi'!$L$5:$L$223,'Visi kodi'!A119,'intervences kodi'!$J$5:$J$223,'Visi kodi'!$F$2)+SUMIFS('intervences kodi'!$O$5:$O$223,'intervences kodi'!$N$5:$N$223,'Visi kodi'!A119,'intervences kodi'!$J$5:$J$223,'Visi kodi'!$F$2)+SUMIFS('intervences kodi'!$Q$5:$Q$223,'intervences kodi'!$P$5:$P$223,'Visi kodi'!A119,'intervences kodi'!$J$5:$J$223,'Visi kodi'!$F$2)+SUMIFS('intervences kodi'!$S$5:$S$223,'intervences kodi'!$R$5:$R$223,'Visi kodi'!A119,'intervences kodi'!$J$5:$J$223,'Visi kodi'!$F$2)+SUMIFS('intervences kodi'!$U$5:$U$223,'intervences kodi'!$T$5:$T$223,'Visi kodi'!A119,'intervences kodi'!$J$5:$J$223,'Visi kodi'!$F$2)+SUMIFS('intervences kodi'!$W$5:$W$223,'intervences kodi'!$V$5:$V$223,'Visi kodi'!A119,'intervences kodi'!$J$5:$J$223,'Visi kodi'!$F$2)</f>
        <v>0</v>
      </c>
      <c r="G119" s="106">
        <f>SUMIFS('intervences kodi'!$M$5:$M$223,'intervences kodi'!$L$5:$L$223,'Visi kodi'!A119,'intervences kodi'!$J$5:$J$223,'Visi kodi'!$G$2)+SUMIFS('intervences kodi'!$O$5:$O$223,'intervences kodi'!$N$5:$N$223,'Visi kodi'!A119,'intervences kodi'!$J$5:$J$223,'Visi kodi'!$G$2)+SUMIFS('intervences kodi'!$Q$5:$Q$223,'intervences kodi'!$P$5:$P$223,'Visi kodi'!A119,'intervences kodi'!$J$5:$J$223,'Visi kodi'!$G$2)+SUMIFS('intervences kodi'!$S$5:$S$223,'intervences kodi'!$R$5:$R$223,'Visi kodi'!A119,'intervences kodi'!$J$5:$J$223,'Visi kodi'!$G$2)+SUMIFS('intervences kodi'!$U$5:$U$223,'intervences kodi'!$T$5:$T$223,'Visi kodi'!A119,'intervences kodi'!$J$5:$J$223,'Visi kodi'!$G$2)+SUMIFS('intervences kodi'!$W$5:$W$223,'intervences kodi'!$V$5:$V$223,'Visi kodi'!A119,'intervences kodi'!$J$5:$J$223,'Visi kodi'!$G$2)</f>
        <v>0</v>
      </c>
      <c r="H119" s="106">
        <f t="shared" si="6"/>
        <v>0</v>
      </c>
      <c r="I119" s="106">
        <f t="shared" si="7"/>
        <v>0</v>
      </c>
      <c r="J119" s="106">
        <f t="shared" si="8"/>
        <v>0</v>
      </c>
      <c r="K119" s="192">
        <f t="shared" si="9"/>
        <v>0</v>
      </c>
      <c r="L119" s="106">
        <f>SUMIFS('intervences kodi'!$M$5:$M$223,'intervences kodi'!$L$5:$L$223,'Visi kodi'!A119,'intervences kodi'!$J$5:$J$223,'Visi kodi'!$L$2)+SUMIFS('intervences kodi'!$M$5:$M$223,'intervences kodi'!$N$5:$N$223,'Visi kodi'!A119,'intervences kodi'!$J$5:$J$223,'Visi kodi'!$L$2)+SUMIFS('intervences kodi'!$M$5:$M$223,'intervences kodi'!$P$5:$P$223,'Visi kodi'!A119,'intervences kodi'!$J$5:$J$223,'Visi kodi'!$L$2)+SUMIFS('intervences kodi'!$M$5:$M$223,'intervences kodi'!$R$5:$R$223,'Visi kodi'!A119,'intervences kodi'!$J$5:$J$223,'Visi kodi'!$L$2)+SUMIFS('intervences kodi'!$M$5:$M$223,'intervences kodi'!$T$5:$T$223,'Visi kodi'!A119,'intervences kodi'!$J$5:$J$223,'Visi kodi'!$L$2)+SUMIFS('intervences kodi'!$M$5:$M$223,'intervences kodi'!$V$5:$V$223,'Visi kodi'!A119,'intervences kodi'!$J$5:$J$223,'Visi kodi'!$L$2)</f>
        <v>0</v>
      </c>
      <c r="M119" s="84">
        <f t="shared" si="11"/>
        <v>0</v>
      </c>
      <c r="N119" s="84"/>
      <c r="O119" s="84"/>
    </row>
    <row r="120" spans="1:15" ht="11.15" customHeight="1">
      <c r="A120" s="191">
        <v>114</v>
      </c>
      <c r="B120" s="194" t="s">
        <v>1623</v>
      </c>
      <c r="C120" s="56">
        <v>0</v>
      </c>
      <c r="D120" s="56">
        <v>0</v>
      </c>
      <c r="F120" s="106">
        <f>SUMIFS('intervences kodi'!$M$5:$M$223,'intervences kodi'!$L$5:$L$223,'Visi kodi'!A120,'intervences kodi'!$J$5:$J$223,'Visi kodi'!$F$2)+SUMIFS('intervences kodi'!$O$5:$O$223,'intervences kodi'!$N$5:$N$223,'Visi kodi'!A120,'intervences kodi'!$J$5:$J$223,'Visi kodi'!$F$2)+SUMIFS('intervences kodi'!$Q$5:$Q$223,'intervences kodi'!$P$5:$P$223,'Visi kodi'!A120,'intervences kodi'!$J$5:$J$223,'Visi kodi'!$F$2)+SUMIFS('intervences kodi'!$S$5:$S$223,'intervences kodi'!$R$5:$R$223,'Visi kodi'!A120,'intervences kodi'!$J$5:$J$223,'Visi kodi'!$F$2)+SUMIFS('intervences kodi'!$U$5:$U$223,'intervences kodi'!$T$5:$T$223,'Visi kodi'!A120,'intervences kodi'!$J$5:$J$223,'Visi kodi'!$F$2)+SUMIFS('intervences kodi'!$W$5:$W$223,'intervences kodi'!$V$5:$V$223,'Visi kodi'!A120,'intervences kodi'!$J$5:$J$223,'Visi kodi'!$F$2)</f>
        <v>0</v>
      </c>
      <c r="G120" s="106">
        <f>SUMIFS('intervences kodi'!$M$5:$M$223,'intervences kodi'!$L$5:$L$223,'Visi kodi'!A120,'intervences kodi'!$J$5:$J$223,'Visi kodi'!$G$2)+SUMIFS('intervences kodi'!$O$5:$O$223,'intervences kodi'!$N$5:$N$223,'Visi kodi'!A120,'intervences kodi'!$J$5:$J$223,'Visi kodi'!$G$2)+SUMIFS('intervences kodi'!$Q$5:$Q$223,'intervences kodi'!$P$5:$P$223,'Visi kodi'!A120,'intervences kodi'!$J$5:$J$223,'Visi kodi'!$G$2)+SUMIFS('intervences kodi'!$S$5:$S$223,'intervences kodi'!$R$5:$R$223,'Visi kodi'!A120,'intervences kodi'!$J$5:$J$223,'Visi kodi'!$G$2)+SUMIFS('intervences kodi'!$U$5:$U$223,'intervences kodi'!$T$5:$T$223,'Visi kodi'!A120,'intervences kodi'!$J$5:$J$223,'Visi kodi'!$G$2)+SUMIFS('intervences kodi'!$W$5:$W$223,'intervences kodi'!$V$5:$V$223,'Visi kodi'!A120,'intervences kodi'!$J$5:$J$223,'Visi kodi'!$G$2)</f>
        <v>0</v>
      </c>
      <c r="H120" s="106">
        <f t="shared" si="6"/>
        <v>0</v>
      </c>
      <c r="I120" s="106">
        <f t="shared" si="7"/>
        <v>0</v>
      </c>
      <c r="J120" s="106">
        <f t="shared" si="8"/>
        <v>0</v>
      </c>
      <c r="K120" s="192">
        <f t="shared" si="9"/>
        <v>0</v>
      </c>
      <c r="L120" s="106">
        <f>SUMIFS('intervences kodi'!$M$5:$M$223,'intervences kodi'!$L$5:$L$223,'Visi kodi'!A120,'intervences kodi'!$J$5:$J$223,'Visi kodi'!$L$2)+SUMIFS('intervences kodi'!$M$5:$M$223,'intervences kodi'!$N$5:$N$223,'Visi kodi'!A120,'intervences kodi'!$J$5:$J$223,'Visi kodi'!$L$2)+SUMIFS('intervences kodi'!$M$5:$M$223,'intervences kodi'!$P$5:$P$223,'Visi kodi'!A120,'intervences kodi'!$J$5:$J$223,'Visi kodi'!$L$2)+SUMIFS('intervences kodi'!$M$5:$M$223,'intervences kodi'!$R$5:$R$223,'Visi kodi'!A120,'intervences kodi'!$J$5:$J$223,'Visi kodi'!$L$2)+SUMIFS('intervences kodi'!$M$5:$M$223,'intervences kodi'!$T$5:$T$223,'Visi kodi'!A120,'intervences kodi'!$J$5:$J$223,'Visi kodi'!$L$2)+SUMIFS('intervences kodi'!$M$5:$M$223,'intervences kodi'!$V$5:$V$223,'Visi kodi'!A120,'intervences kodi'!$J$5:$J$223,'Visi kodi'!$L$2)</f>
        <v>0</v>
      </c>
      <c r="M120" s="84">
        <f t="shared" si="11"/>
        <v>0</v>
      </c>
      <c r="N120" s="84"/>
      <c r="O120" s="84"/>
    </row>
    <row r="121" spans="1:15" ht="11.15" customHeight="1">
      <c r="A121" s="191">
        <v>115</v>
      </c>
      <c r="B121" s="203" t="s">
        <v>1624</v>
      </c>
      <c r="C121" s="195">
        <v>0.4</v>
      </c>
      <c r="D121" s="56">
        <v>0</v>
      </c>
      <c r="F121" s="106">
        <f>SUMIFS('intervences kodi'!$M$5:$M$223,'intervences kodi'!$L$5:$L$223,'Visi kodi'!A121,'intervences kodi'!$J$5:$J$223,'Visi kodi'!$F$2)+SUMIFS('intervences kodi'!$O$5:$O$223,'intervences kodi'!$N$5:$N$223,'Visi kodi'!A121,'intervences kodi'!$J$5:$J$223,'Visi kodi'!$F$2)+SUMIFS('intervences kodi'!$Q$5:$Q$223,'intervences kodi'!$P$5:$P$223,'Visi kodi'!A121,'intervences kodi'!$J$5:$J$223,'Visi kodi'!$F$2)+SUMIFS('intervences kodi'!$S$5:$S$223,'intervences kodi'!$R$5:$R$223,'Visi kodi'!A121,'intervences kodi'!$J$5:$J$223,'Visi kodi'!$F$2)+SUMIFS('intervences kodi'!$U$5:$U$223,'intervences kodi'!$T$5:$T$223,'Visi kodi'!A121,'intervences kodi'!$J$5:$J$223,'Visi kodi'!$F$2)+SUMIFS('intervences kodi'!$W$5:$W$223,'intervences kodi'!$V$5:$V$223,'Visi kodi'!A121,'intervences kodi'!$J$5:$J$223,'Visi kodi'!$F$2)</f>
        <v>0</v>
      </c>
      <c r="G121" s="106">
        <f>SUMIFS('intervences kodi'!$M$5:$M$223,'intervences kodi'!$L$5:$L$223,'Visi kodi'!A121,'intervences kodi'!$J$5:$J$223,'Visi kodi'!$G$2)+SUMIFS('intervences kodi'!$O$5:$O$223,'intervences kodi'!$N$5:$N$223,'Visi kodi'!A121,'intervences kodi'!$J$5:$J$223,'Visi kodi'!$G$2)+SUMIFS('intervences kodi'!$Q$5:$Q$223,'intervences kodi'!$P$5:$P$223,'Visi kodi'!A121,'intervences kodi'!$J$5:$J$223,'Visi kodi'!$G$2)+SUMIFS('intervences kodi'!$S$5:$S$223,'intervences kodi'!$R$5:$R$223,'Visi kodi'!A121,'intervences kodi'!$J$5:$J$223,'Visi kodi'!$G$2)+SUMIFS('intervences kodi'!$U$5:$U$223,'intervences kodi'!$T$5:$T$223,'Visi kodi'!A121,'intervences kodi'!$J$5:$J$223,'Visi kodi'!$G$2)+SUMIFS('intervences kodi'!$W$5:$W$223,'intervences kodi'!$V$5:$V$223,'Visi kodi'!A121,'intervences kodi'!$J$5:$J$223,'Visi kodi'!$G$2)</f>
        <v>0</v>
      </c>
      <c r="H121" s="106">
        <f t="shared" si="6"/>
        <v>0</v>
      </c>
      <c r="I121" s="106">
        <f t="shared" si="7"/>
        <v>0</v>
      </c>
      <c r="J121" s="106">
        <f t="shared" si="8"/>
        <v>0</v>
      </c>
      <c r="K121" s="192">
        <f t="shared" si="9"/>
        <v>0</v>
      </c>
      <c r="L121" s="106">
        <f>SUMIFS('intervences kodi'!$M$5:$M$223,'intervences kodi'!$L$5:$L$223,'Visi kodi'!A121,'intervences kodi'!$J$5:$J$223,'Visi kodi'!$L$2)+SUMIFS('intervences kodi'!$M$5:$M$223,'intervences kodi'!$N$5:$N$223,'Visi kodi'!A121,'intervences kodi'!$J$5:$J$223,'Visi kodi'!$L$2)+SUMIFS('intervences kodi'!$M$5:$M$223,'intervences kodi'!$P$5:$P$223,'Visi kodi'!A121,'intervences kodi'!$J$5:$J$223,'Visi kodi'!$L$2)+SUMIFS('intervences kodi'!$M$5:$M$223,'intervences kodi'!$R$5:$R$223,'Visi kodi'!A121,'intervences kodi'!$J$5:$J$223,'Visi kodi'!$L$2)+SUMIFS('intervences kodi'!$M$5:$M$223,'intervences kodi'!$T$5:$T$223,'Visi kodi'!A121,'intervences kodi'!$J$5:$J$223,'Visi kodi'!$L$2)+SUMIFS('intervences kodi'!$M$5:$M$223,'intervences kodi'!$V$5:$V$223,'Visi kodi'!A121,'intervences kodi'!$J$5:$J$223,'Visi kodi'!$L$2)</f>
        <v>0</v>
      </c>
      <c r="M121" s="84">
        <f t="shared" si="11"/>
        <v>0</v>
      </c>
      <c r="N121" s="84"/>
      <c r="O121" s="84"/>
    </row>
    <row r="122" spans="1:15" ht="11.15" customHeight="1">
      <c r="A122" s="191">
        <v>116</v>
      </c>
      <c r="B122" s="194" t="s">
        <v>1625</v>
      </c>
      <c r="C122" s="195">
        <v>0.4</v>
      </c>
      <c r="D122" s="56">
        <v>0</v>
      </c>
      <c r="F122" s="106">
        <f>SUMIFS('intervences kodi'!$M$5:$M$223,'intervences kodi'!$L$5:$L$223,'Visi kodi'!A122,'intervences kodi'!$J$5:$J$223,'Visi kodi'!$F$2)+SUMIFS('intervences kodi'!$O$5:$O$223,'intervences kodi'!$N$5:$N$223,'Visi kodi'!A122,'intervences kodi'!$J$5:$J$223,'Visi kodi'!$F$2)+SUMIFS('intervences kodi'!$Q$5:$Q$223,'intervences kodi'!$P$5:$P$223,'Visi kodi'!A122,'intervences kodi'!$J$5:$J$223,'Visi kodi'!$F$2)+SUMIFS('intervences kodi'!$S$5:$S$223,'intervences kodi'!$R$5:$R$223,'Visi kodi'!A122,'intervences kodi'!$J$5:$J$223,'Visi kodi'!$F$2)+SUMIFS('intervences kodi'!$U$5:$U$223,'intervences kodi'!$T$5:$T$223,'Visi kodi'!A122,'intervences kodi'!$J$5:$J$223,'Visi kodi'!$F$2)+SUMIFS('intervences kodi'!$W$5:$W$223,'intervences kodi'!$V$5:$V$223,'Visi kodi'!A122,'intervences kodi'!$J$5:$J$223,'Visi kodi'!$F$2)</f>
        <v>0</v>
      </c>
      <c r="G122" s="106">
        <f>SUMIFS('intervences kodi'!$M$5:$M$223,'intervences kodi'!$L$5:$L$223,'Visi kodi'!A122,'intervences kodi'!$J$5:$J$223,'Visi kodi'!$G$2)+SUMIFS('intervences kodi'!$O$5:$O$223,'intervences kodi'!$N$5:$N$223,'Visi kodi'!A122,'intervences kodi'!$J$5:$J$223,'Visi kodi'!$G$2)+SUMIFS('intervences kodi'!$Q$5:$Q$223,'intervences kodi'!$P$5:$P$223,'Visi kodi'!A122,'intervences kodi'!$J$5:$J$223,'Visi kodi'!$G$2)+SUMIFS('intervences kodi'!$S$5:$S$223,'intervences kodi'!$R$5:$R$223,'Visi kodi'!A122,'intervences kodi'!$J$5:$J$223,'Visi kodi'!$G$2)+SUMIFS('intervences kodi'!$U$5:$U$223,'intervences kodi'!$T$5:$T$223,'Visi kodi'!A122,'intervences kodi'!$J$5:$J$223,'Visi kodi'!$G$2)+SUMIFS('intervences kodi'!$W$5:$W$223,'intervences kodi'!$V$5:$V$223,'Visi kodi'!A122,'intervences kodi'!$J$5:$J$223,'Visi kodi'!$G$2)</f>
        <v>0</v>
      </c>
      <c r="H122" s="106">
        <f t="shared" si="6"/>
        <v>0</v>
      </c>
      <c r="I122" s="106">
        <f t="shared" si="7"/>
        <v>0</v>
      </c>
      <c r="J122" s="106">
        <f t="shared" si="8"/>
        <v>0</v>
      </c>
      <c r="K122" s="192">
        <f t="shared" si="9"/>
        <v>0</v>
      </c>
      <c r="L122" s="106">
        <f>SUMIFS('intervences kodi'!$M$5:$M$223,'intervences kodi'!$L$5:$L$223,'Visi kodi'!A122,'intervences kodi'!$J$5:$J$223,'Visi kodi'!$L$2)+SUMIFS('intervences kodi'!$M$5:$M$223,'intervences kodi'!$N$5:$N$223,'Visi kodi'!A122,'intervences kodi'!$J$5:$J$223,'Visi kodi'!$L$2)+SUMIFS('intervences kodi'!$M$5:$M$223,'intervences kodi'!$P$5:$P$223,'Visi kodi'!A122,'intervences kodi'!$J$5:$J$223,'Visi kodi'!$L$2)+SUMIFS('intervences kodi'!$M$5:$M$223,'intervences kodi'!$R$5:$R$223,'Visi kodi'!A122,'intervences kodi'!$J$5:$J$223,'Visi kodi'!$L$2)+SUMIFS('intervences kodi'!$M$5:$M$223,'intervences kodi'!$T$5:$T$223,'Visi kodi'!A122,'intervences kodi'!$J$5:$J$223,'Visi kodi'!$L$2)+SUMIFS('intervences kodi'!$M$5:$M$223,'intervences kodi'!$V$5:$V$223,'Visi kodi'!A122,'intervences kodi'!$J$5:$J$223,'Visi kodi'!$L$2)</f>
        <v>0</v>
      </c>
      <c r="M122" s="84">
        <f t="shared" si="11"/>
        <v>0</v>
      </c>
      <c r="N122" s="84"/>
      <c r="O122" s="84"/>
    </row>
    <row r="123" spans="1:15" ht="11.15" customHeight="1">
      <c r="A123" s="191">
        <v>117</v>
      </c>
      <c r="B123" s="203" t="s">
        <v>1626</v>
      </c>
      <c r="C123" s="195">
        <v>0.4</v>
      </c>
      <c r="D123" s="56">
        <v>0</v>
      </c>
      <c r="F123" s="106">
        <f>SUMIFS('intervences kodi'!$M$5:$M$223,'intervences kodi'!$L$5:$L$223,'Visi kodi'!A123,'intervences kodi'!$J$5:$J$223,'Visi kodi'!$F$2)+SUMIFS('intervences kodi'!$O$5:$O$223,'intervences kodi'!$N$5:$N$223,'Visi kodi'!A123,'intervences kodi'!$J$5:$J$223,'Visi kodi'!$F$2)+SUMIFS('intervences kodi'!$Q$5:$Q$223,'intervences kodi'!$P$5:$P$223,'Visi kodi'!A123,'intervences kodi'!$J$5:$J$223,'Visi kodi'!$F$2)+SUMIFS('intervences kodi'!$S$5:$S$223,'intervences kodi'!$R$5:$R$223,'Visi kodi'!A123,'intervences kodi'!$J$5:$J$223,'Visi kodi'!$F$2)+SUMIFS('intervences kodi'!$U$5:$U$223,'intervences kodi'!$T$5:$T$223,'Visi kodi'!A123,'intervences kodi'!$J$5:$J$223,'Visi kodi'!$F$2)+SUMIFS('intervences kodi'!$W$5:$W$223,'intervences kodi'!$V$5:$V$223,'Visi kodi'!A123,'intervences kodi'!$J$5:$J$223,'Visi kodi'!$F$2)</f>
        <v>0</v>
      </c>
      <c r="G123" s="106">
        <f>SUMIFS('intervences kodi'!$M$5:$M$223,'intervences kodi'!$L$5:$L$223,'Visi kodi'!A123,'intervences kodi'!$J$5:$J$223,'Visi kodi'!$G$2)+SUMIFS('intervences kodi'!$O$5:$O$223,'intervences kodi'!$N$5:$N$223,'Visi kodi'!A123,'intervences kodi'!$J$5:$J$223,'Visi kodi'!$G$2)+SUMIFS('intervences kodi'!$Q$5:$Q$223,'intervences kodi'!$P$5:$P$223,'Visi kodi'!A123,'intervences kodi'!$J$5:$J$223,'Visi kodi'!$G$2)+SUMIFS('intervences kodi'!$S$5:$S$223,'intervences kodi'!$R$5:$R$223,'Visi kodi'!A123,'intervences kodi'!$J$5:$J$223,'Visi kodi'!$G$2)+SUMIFS('intervences kodi'!$U$5:$U$223,'intervences kodi'!$T$5:$T$223,'Visi kodi'!A123,'intervences kodi'!$J$5:$J$223,'Visi kodi'!$G$2)+SUMIFS('intervences kodi'!$W$5:$W$223,'intervences kodi'!$V$5:$V$223,'Visi kodi'!A123,'intervences kodi'!$J$5:$J$223,'Visi kodi'!$G$2)</f>
        <v>0</v>
      </c>
      <c r="H123" s="106">
        <f t="shared" si="6"/>
        <v>0</v>
      </c>
      <c r="I123" s="106">
        <f t="shared" si="7"/>
        <v>0</v>
      </c>
      <c r="J123" s="106">
        <f t="shared" si="8"/>
        <v>0</v>
      </c>
      <c r="K123" s="192">
        <f t="shared" si="9"/>
        <v>0</v>
      </c>
      <c r="L123" s="106">
        <f>SUMIFS('intervences kodi'!$M$5:$M$223,'intervences kodi'!$L$5:$L$223,'Visi kodi'!A123,'intervences kodi'!$J$5:$J$223,'Visi kodi'!$L$2)+SUMIFS('intervences kodi'!$M$5:$M$223,'intervences kodi'!$N$5:$N$223,'Visi kodi'!A123,'intervences kodi'!$J$5:$J$223,'Visi kodi'!$L$2)+SUMIFS('intervences kodi'!$M$5:$M$223,'intervences kodi'!$P$5:$P$223,'Visi kodi'!A123,'intervences kodi'!$J$5:$J$223,'Visi kodi'!$L$2)+SUMIFS('intervences kodi'!$M$5:$M$223,'intervences kodi'!$R$5:$R$223,'Visi kodi'!A123,'intervences kodi'!$J$5:$J$223,'Visi kodi'!$L$2)+SUMIFS('intervences kodi'!$M$5:$M$223,'intervences kodi'!$T$5:$T$223,'Visi kodi'!A123,'intervences kodi'!$J$5:$J$223,'Visi kodi'!$L$2)+SUMIFS('intervences kodi'!$M$5:$M$223,'intervences kodi'!$V$5:$V$223,'Visi kodi'!A123,'intervences kodi'!$J$5:$J$223,'Visi kodi'!$L$2)</f>
        <v>0</v>
      </c>
      <c r="M123" s="84">
        <f t="shared" si="11"/>
        <v>0</v>
      </c>
      <c r="N123" s="84"/>
      <c r="O123" s="84"/>
    </row>
    <row r="124" spans="1:15" ht="11.15" customHeight="1">
      <c r="A124" s="191">
        <v>118</v>
      </c>
      <c r="B124" s="194" t="s">
        <v>1627</v>
      </c>
      <c r="C124" s="193">
        <v>0</v>
      </c>
      <c r="D124" s="56">
        <v>0</v>
      </c>
      <c r="F124" s="106">
        <f>SUMIFS('intervences kodi'!$M$5:$M$223,'intervences kodi'!$L$5:$L$223,'Visi kodi'!A124,'intervences kodi'!$J$5:$J$223,'Visi kodi'!$F$2)+SUMIFS('intervences kodi'!$O$5:$O$223,'intervences kodi'!$N$5:$N$223,'Visi kodi'!A124,'intervences kodi'!$J$5:$J$223,'Visi kodi'!$F$2)+SUMIFS('intervences kodi'!$Q$5:$Q$223,'intervences kodi'!$P$5:$P$223,'Visi kodi'!A124,'intervences kodi'!$J$5:$J$223,'Visi kodi'!$F$2)+SUMIFS('intervences kodi'!$S$5:$S$223,'intervences kodi'!$R$5:$R$223,'Visi kodi'!A124,'intervences kodi'!$J$5:$J$223,'Visi kodi'!$F$2)+SUMIFS('intervences kodi'!$U$5:$U$223,'intervences kodi'!$T$5:$T$223,'Visi kodi'!A124,'intervences kodi'!$J$5:$J$223,'Visi kodi'!$F$2)+SUMIFS('intervences kodi'!$W$5:$W$223,'intervences kodi'!$V$5:$V$223,'Visi kodi'!A124,'intervences kodi'!$J$5:$J$223,'Visi kodi'!$F$2)</f>
        <v>0</v>
      </c>
      <c r="G124" s="106">
        <f>SUMIFS('intervences kodi'!$M$5:$M$223,'intervences kodi'!$L$5:$L$223,'Visi kodi'!A124,'intervences kodi'!$J$5:$J$223,'Visi kodi'!$G$2)+SUMIFS('intervences kodi'!$O$5:$O$223,'intervences kodi'!$N$5:$N$223,'Visi kodi'!A124,'intervences kodi'!$J$5:$J$223,'Visi kodi'!$G$2)+SUMIFS('intervences kodi'!$Q$5:$Q$223,'intervences kodi'!$P$5:$P$223,'Visi kodi'!A124,'intervences kodi'!$J$5:$J$223,'Visi kodi'!$G$2)+SUMIFS('intervences kodi'!$S$5:$S$223,'intervences kodi'!$R$5:$R$223,'Visi kodi'!A124,'intervences kodi'!$J$5:$J$223,'Visi kodi'!$G$2)+SUMIFS('intervences kodi'!$U$5:$U$223,'intervences kodi'!$T$5:$T$223,'Visi kodi'!A124,'intervences kodi'!$J$5:$J$223,'Visi kodi'!$G$2)+SUMIFS('intervences kodi'!$W$5:$W$223,'intervences kodi'!$V$5:$V$223,'Visi kodi'!A124,'intervences kodi'!$J$5:$J$223,'Visi kodi'!$G$2)</f>
        <v>0</v>
      </c>
      <c r="H124" s="106">
        <f t="shared" si="6"/>
        <v>0</v>
      </c>
      <c r="I124" s="106">
        <f t="shared" si="7"/>
        <v>0</v>
      </c>
      <c r="J124" s="106">
        <f t="shared" si="8"/>
        <v>0</v>
      </c>
      <c r="K124" s="192">
        <f t="shared" si="9"/>
        <v>0</v>
      </c>
      <c r="L124" s="106">
        <f>SUMIFS('intervences kodi'!$M$5:$M$223,'intervences kodi'!$L$5:$L$223,'Visi kodi'!A124,'intervences kodi'!$J$5:$J$223,'Visi kodi'!$L$2)+SUMIFS('intervences kodi'!$M$5:$M$223,'intervences kodi'!$N$5:$N$223,'Visi kodi'!A124,'intervences kodi'!$J$5:$J$223,'Visi kodi'!$L$2)+SUMIFS('intervences kodi'!$M$5:$M$223,'intervences kodi'!$P$5:$P$223,'Visi kodi'!A124,'intervences kodi'!$J$5:$J$223,'Visi kodi'!$L$2)+SUMIFS('intervences kodi'!$M$5:$M$223,'intervences kodi'!$R$5:$R$223,'Visi kodi'!A124,'intervences kodi'!$J$5:$J$223,'Visi kodi'!$L$2)+SUMIFS('intervences kodi'!$M$5:$M$223,'intervences kodi'!$T$5:$T$223,'Visi kodi'!A124,'intervences kodi'!$J$5:$J$223,'Visi kodi'!$L$2)+SUMIFS('intervences kodi'!$M$5:$M$223,'intervences kodi'!$V$5:$V$223,'Visi kodi'!A124,'intervences kodi'!$J$5:$J$223,'Visi kodi'!$L$2)</f>
        <v>0</v>
      </c>
      <c r="M124" s="84">
        <f t="shared" si="11"/>
        <v>0</v>
      </c>
      <c r="N124" s="84"/>
      <c r="O124" s="84"/>
    </row>
    <row r="125" spans="1:15" ht="11.15" customHeight="1">
      <c r="A125" s="191">
        <v>119</v>
      </c>
      <c r="B125" s="194" t="s">
        <v>1628</v>
      </c>
      <c r="C125" s="209">
        <v>0</v>
      </c>
      <c r="D125" s="56">
        <v>0</v>
      </c>
      <c r="F125" s="106">
        <f>SUMIFS('intervences kodi'!$M$5:$M$223,'intervences kodi'!$L$5:$L$223,'Visi kodi'!A125,'intervences kodi'!$J$5:$J$223,'Visi kodi'!$F$2)+SUMIFS('intervences kodi'!$O$5:$O$223,'intervences kodi'!$N$5:$N$223,'Visi kodi'!A125,'intervences kodi'!$J$5:$J$223,'Visi kodi'!$F$2)+SUMIFS('intervences kodi'!$Q$5:$Q$223,'intervences kodi'!$P$5:$P$223,'Visi kodi'!A125,'intervences kodi'!$J$5:$J$223,'Visi kodi'!$F$2)+SUMIFS('intervences kodi'!$S$5:$S$223,'intervences kodi'!$R$5:$R$223,'Visi kodi'!A125,'intervences kodi'!$J$5:$J$223,'Visi kodi'!$F$2)+SUMIFS('intervences kodi'!$U$5:$U$223,'intervences kodi'!$T$5:$T$223,'Visi kodi'!A125,'intervences kodi'!$J$5:$J$223,'Visi kodi'!$F$2)+SUMIFS('intervences kodi'!$W$5:$W$223,'intervences kodi'!$V$5:$V$223,'Visi kodi'!A125,'intervences kodi'!$J$5:$J$223,'Visi kodi'!$F$2)</f>
        <v>0</v>
      </c>
      <c r="G125" s="106">
        <f>SUMIFS('intervences kodi'!$M$5:$M$223,'intervences kodi'!$L$5:$L$223,'Visi kodi'!A125,'intervences kodi'!$J$5:$J$223,'Visi kodi'!$G$2)+SUMIFS('intervences kodi'!$O$5:$O$223,'intervences kodi'!$N$5:$N$223,'Visi kodi'!A125,'intervences kodi'!$J$5:$J$223,'Visi kodi'!$G$2)+SUMIFS('intervences kodi'!$Q$5:$Q$223,'intervences kodi'!$P$5:$P$223,'Visi kodi'!A125,'intervences kodi'!$J$5:$J$223,'Visi kodi'!$G$2)+SUMIFS('intervences kodi'!$S$5:$S$223,'intervences kodi'!$R$5:$R$223,'Visi kodi'!A125,'intervences kodi'!$J$5:$J$223,'Visi kodi'!$G$2)+SUMIFS('intervences kodi'!$U$5:$U$223,'intervences kodi'!$T$5:$T$223,'Visi kodi'!A125,'intervences kodi'!$J$5:$J$223,'Visi kodi'!$G$2)+SUMIFS('intervences kodi'!$W$5:$W$223,'intervences kodi'!$V$5:$V$223,'Visi kodi'!A125,'intervences kodi'!$J$5:$J$223,'Visi kodi'!$G$2)</f>
        <v>0</v>
      </c>
      <c r="H125" s="106">
        <f t="shared" si="6"/>
        <v>0</v>
      </c>
      <c r="I125" s="106">
        <f t="shared" si="7"/>
        <v>0</v>
      </c>
      <c r="J125" s="106">
        <f t="shared" si="8"/>
        <v>0</v>
      </c>
      <c r="K125" s="192">
        <f t="shared" si="9"/>
        <v>0</v>
      </c>
      <c r="L125" s="106">
        <f>SUMIFS('intervences kodi'!$M$5:$M$223,'intervences kodi'!$L$5:$L$223,'Visi kodi'!A125,'intervences kodi'!$J$5:$J$223,'Visi kodi'!$L$2)+SUMIFS('intervences kodi'!$M$5:$M$223,'intervences kodi'!$N$5:$N$223,'Visi kodi'!A125,'intervences kodi'!$J$5:$J$223,'Visi kodi'!$L$2)+SUMIFS('intervences kodi'!$M$5:$M$223,'intervences kodi'!$P$5:$P$223,'Visi kodi'!A125,'intervences kodi'!$J$5:$J$223,'Visi kodi'!$L$2)+SUMIFS('intervences kodi'!$M$5:$M$223,'intervences kodi'!$R$5:$R$223,'Visi kodi'!A125,'intervences kodi'!$J$5:$J$223,'Visi kodi'!$L$2)+SUMIFS('intervences kodi'!$M$5:$M$223,'intervences kodi'!$T$5:$T$223,'Visi kodi'!A125,'intervences kodi'!$J$5:$J$223,'Visi kodi'!$L$2)+SUMIFS('intervences kodi'!$M$5:$M$223,'intervences kodi'!$V$5:$V$223,'Visi kodi'!A125,'intervences kodi'!$J$5:$J$223,'Visi kodi'!$L$2)</f>
        <v>0</v>
      </c>
      <c r="M125" s="84">
        <f t="shared" si="11"/>
        <v>0</v>
      </c>
      <c r="N125" s="84"/>
      <c r="O125" s="84"/>
    </row>
    <row r="126" spans="1:15" ht="11.15" customHeight="1">
      <c r="A126" s="191">
        <v>120</v>
      </c>
      <c r="B126" s="203" t="s">
        <v>1629</v>
      </c>
      <c r="C126" s="195">
        <v>0.4</v>
      </c>
      <c r="D126" s="56">
        <v>0</v>
      </c>
      <c r="F126" s="106">
        <f>SUMIFS('intervences kodi'!$M$5:$M$223,'intervences kodi'!$L$5:$L$223,'Visi kodi'!A126,'intervences kodi'!$J$5:$J$223,'Visi kodi'!$F$2)+SUMIFS('intervences kodi'!$O$5:$O$223,'intervences kodi'!$N$5:$N$223,'Visi kodi'!A126,'intervences kodi'!$J$5:$J$223,'Visi kodi'!$F$2)+SUMIFS('intervences kodi'!$Q$5:$Q$223,'intervences kodi'!$P$5:$P$223,'Visi kodi'!A126,'intervences kodi'!$J$5:$J$223,'Visi kodi'!$F$2)+SUMIFS('intervences kodi'!$S$5:$S$223,'intervences kodi'!$R$5:$R$223,'Visi kodi'!A126,'intervences kodi'!$J$5:$J$223,'Visi kodi'!$F$2)+SUMIFS('intervences kodi'!$U$5:$U$223,'intervences kodi'!$T$5:$T$223,'Visi kodi'!A126,'intervences kodi'!$J$5:$J$223,'Visi kodi'!$F$2)+SUMIFS('intervences kodi'!$W$5:$W$223,'intervences kodi'!$V$5:$V$223,'Visi kodi'!A126,'intervences kodi'!$J$5:$J$223,'Visi kodi'!$F$2)</f>
        <v>0</v>
      </c>
      <c r="G126" s="106">
        <f>SUMIFS('intervences kodi'!$M$5:$M$223,'intervences kodi'!$L$5:$L$223,'Visi kodi'!A126,'intervences kodi'!$J$5:$J$223,'Visi kodi'!$G$2)+SUMIFS('intervences kodi'!$O$5:$O$223,'intervences kodi'!$N$5:$N$223,'Visi kodi'!A126,'intervences kodi'!$J$5:$J$223,'Visi kodi'!$G$2)+SUMIFS('intervences kodi'!$Q$5:$Q$223,'intervences kodi'!$P$5:$P$223,'Visi kodi'!A126,'intervences kodi'!$J$5:$J$223,'Visi kodi'!$G$2)+SUMIFS('intervences kodi'!$S$5:$S$223,'intervences kodi'!$R$5:$R$223,'Visi kodi'!A126,'intervences kodi'!$J$5:$J$223,'Visi kodi'!$G$2)+SUMIFS('intervences kodi'!$U$5:$U$223,'intervences kodi'!$T$5:$T$223,'Visi kodi'!A126,'intervences kodi'!$J$5:$J$223,'Visi kodi'!$G$2)+SUMIFS('intervences kodi'!$W$5:$W$223,'intervences kodi'!$V$5:$V$223,'Visi kodi'!A126,'intervences kodi'!$J$5:$J$223,'Visi kodi'!$G$2)</f>
        <v>0</v>
      </c>
      <c r="H126" s="106">
        <f t="shared" si="6"/>
        <v>0</v>
      </c>
      <c r="I126" s="106">
        <f t="shared" si="7"/>
        <v>0</v>
      </c>
      <c r="J126" s="106">
        <f t="shared" si="8"/>
        <v>0</v>
      </c>
      <c r="K126" s="192">
        <f t="shared" si="9"/>
        <v>0</v>
      </c>
      <c r="L126" s="106">
        <f>SUMIFS('intervences kodi'!$M$5:$M$223,'intervences kodi'!$L$5:$L$223,'Visi kodi'!A126,'intervences kodi'!$J$5:$J$223,'Visi kodi'!$L$2)+SUMIFS('intervences kodi'!$M$5:$M$223,'intervences kodi'!$N$5:$N$223,'Visi kodi'!A126,'intervences kodi'!$J$5:$J$223,'Visi kodi'!$L$2)+SUMIFS('intervences kodi'!$M$5:$M$223,'intervences kodi'!$P$5:$P$223,'Visi kodi'!A126,'intervences kodi'!$J$5:$J$223,'Visi kodi'!$L$2)+SUMIFS('intervences kodi'!$M$5:$M$223,'intervences kodi'!$R$5:$R$223,'Visi kodi'!A126,'intervences kodi'!$J$5:$J$223,'Visi kodi'!$L$2)+SUMIFS('intervences kodi'!$M$5:$M$223,'intervences kodi'!$T$5:$T$223,'Visi kodi'!A126,'intervences kodi'!$J$5:$J$223,'Visi kodi'!$L$2)+SUMIFS('intervences kodi'!$M$5:$M$223,'intervences kodi'!$V$5:$V$223,'Visi kodi'!A126,'intervences kodi'!$J$5:$J$223,'Visi kodi'!$L$2)</f>
        <v>0</v>
      </c>
      <c r="M126" s="84">
        <f t="shared" si="11"/>
        <v>0</v>
      </c>
      <c r="N126" s="84"/>
      <c r="O126" s="84"/>
    </row>
    <row r="127" spans="1:15" ht="11.15" customHeight="1">
      <c r="A127" s="199"/>
      <c r="B127" s="207" t="s">
        <v>1630</v>
      </c>
      <c r="C127" s="207"/>
      <c r="D127" s="208"/>
      <c r="F127" s="106">
        <f>SUMIFS('intervences kodi'!$M$5:$M$223,'intervences kodi'!$L$5:$L$223,'Visi kodi'!A127,'intervences kodi'!$J$5:$J$223,'Visi kodi'!$F$2)+SUMIFS('intervences kodi'!$O$5:$O$223,'intervences kodi'!$N$5:$N$223,'Visi kodi'!A127,'intervences kodi'!$J$5:$J$223,'Visi kodi'!$F$2)+SUMIFS('intervences kodi'!$Q$5:$Q$223,'intervences kodi'!$P$5:$P$223,'Visi kodi'!A127,'intervences kodi'!$J$5:$J$223,'Visi kodi'!$F$2)+SUMIFS('intervences kodi'!$S$5:$S$223,'intervences kodi'!$R$5:$R$223,'Visi kodi'!A127,'intervences kodi'!$J$5:$J$223,'Visi kodi'!$F$2)+SUMIFS('intervences kodi'!$U$5:$U$223,'intervences kodi'!$T$5:$T$223,'Visi kodi'!A127,'intervences kodi'!$J$5:$J$223,'Visi kodi'!$F$2)+SUMIFS('intervences kodi'!$W$5:$W$223,'intervences kodi'!$V$5:$V$223,'Visi kodi'!A127,'intervences kodi'!$J$5:$J$223,'Visi kodi'!$F$2)</f>
        <v>0</v>
      </c>
      <c r="G127" s="106">
        <f>SUMIFS('intervences kodi'!$M$5:$M$223,'intervences kodi'!$L$5:$L$223,'Visi kodi'!A127,'intervences kodi'!$J$5:$J$223,'Visi kodi'!$G$2)+SUMIFS('intervences kodi'!$O$5:$O$223,'intervences kodi'!$N$5:$N$223,'Visi kodi'!A127,'intervences kodi'!$J$5:$J$223,'Visi kodi'!$G$2)+SUMIFS('intervences kodi'!$Q$5:$Q$223,'intervences kodi'!$P$5:$P$223,'Visi kodi'!A127,'intervences kodi'!$J$5:$J$223,'Visi kodi'!$G$2)+SUMIFS('intervences kodi'!$S$5:$S$223,'intervences kodi'!$R$5:$R$223,'Visi kodi'!A127,'intervences kodi'!$J$5:$J$223,'Visi kodi'!$G$2)+SUMIFS('intervences kodi'!$U$5:$U$223,'intervences kodi'!$T$5:$T$223,'Visi kodi'!A127,'intervences kodi'!$J$5:$J$223,'Visi kodi'!$G$2)+SUMIFS('intervences kodi'!$W$5:$W$223,'intervences kodi'!$V$5:$V$223,'Visi kodi'!A127,'intervences kodi'!$J$5:$J$223,'Visi kodi'!$G$2)</f>
        <v>0</v>
      </c>
      <c r="H127" s="106">
        <f t="shared" si="6"/>
        <v>0</v>
      </c>
      <c r="I127" s="106">
        <f t="shared" si="7"/>
        <v>0</v>
      </c>
      <c r="J127" s="106">
        <f t="shared" si="8"/>
        <v>0</v>
      </c>
      <c r="K127" s="192">
        <f t="shared" si="9"/>
        <v>0</v>
      </c>
      <c r="L127" s="106">
        <f>SUMIFS('intervences kodi'!$M$5:$M$223,'intervences kodi'!$L$5:$L$223,'Visi kodi'!A127,'intervences kodi'!$J$5:$J$223,'Visi kodi'!$L$2)+SUMIFS('intervences kodi'!$M$5:$M$223,'intervences kodi'!$N$5:$N$223,'Visi kodi'!A127,'intervences kodi'!$J$5:$J$223,'Visi kodi'!$L$2)+SUMIFS('intervences kodi'!$M$5:$M$223,'intervences kodi'!$P$5:$P$223,'Visi kodi'!A127,'intervences kodi'!$J$5:$J$223,'Visi kodi'!$L$2)+SUMIFS('intervences kodi'!$M$5:$M$223,'intervences kodi'!$R$5:$R$223,'Visi kodi'!A127,'intervences kodi'!$J$5:$J$223,'Visi kodi'!$L$2)+SUMIFS('intervences kodi'!$M$5:$M$223,'intervences kodi'!$T$5:$T$223,'Visi kodi'!A127,'intervences kodi'!$J$5:$J$223,'Visi kodi'!$L$2)+SUMIFS('intervences kodi'!$M$5:$M$223,'intervences kodi'!$V$5:$V$223,'Visi kodi'!A127,'intervences kodi'!$J$5:$J$223,'Visi kodi'!$L$2)</f>
        <v>0</v>
      </c>
      <c r="M127" s="84">
        <f t="shared" si="11"/>
        <v>0</v>
      </c>
      <c r="N127" s="84"/>
      <c r="O127" s="84"/>
    </row>
    <row r="128" spans="1:15" ht="11.15" customHeight="1">
      <c r="A128" s="191">
        <v>121</v>
      </c>
      <c r="B128" s="63" t="s">
        <v>1631</v>
      </c>
      <c r="C128" s="56">
        <v>0</v>
      </c>
      <c r="D128" s="56">
        <v>0</v>
      </c>
      <c r="F128" s="106">
        <f>SUMIFS('intervences kodi'!$M$5:$M$223,'intervences kodi'!$L$5:$L$223,'Visi kodi'!A128,'intervences kodi'!$J$5:$J$223,'Visi kodi'!$F$2)+SUMIFS('intervences kodi'!$O$5:$O$223,'intervences kodi'!$N$5:$N$223,'Visi kodi'!A128,'intervences kodi'!$J$5:$J$223,'Visi kodi'!$F$2)+SUMIFS('intervences kodi'!$Q$5:$Q$223,'intervences kodi'!$P$5:$P$223,'Visi kodi'!A128,'intervences kodi'!$J$5:$J$223,'Visi kodi'!$F$2)+SUMIFS('intervences kodi'!$S$5:$S$223,'intervences kodi'!$R$5:$R$223,'Visi kodi'!A128,'intervences kodi'!$J$5:$J$223,'Visi kodi'!$F$2)+SUMIFS('intervences kodi'!$U$5:$U$223,'intervences kodi'!$T$5:$T$223,'Visi kodi'!A128,'intervences kodi'!$J$5:$J$223,'Visi kodi'!$F$2)+SUMIFS('intervences kodi'!$W$5:$W$223,'intervences kodi'!$V$5:$V$223,'Visi kodi'!A128,'intervences kodi'!$J$5:$J$223,'Visi kodi'!$F$2)</f>
        <v>29168322</v>
      </c>
      <c r="G128" s="106">
        <f>SUMIFS('intervences kodi'!$M$5:$M$223,'intervences kodi'!$L$5:$L$223,'Visi kodi'!A128,'intervences kodi'!$J$5:$J$223,'Visi kodi'!$G$2)+SUMIFS('intervences kodi'!$O$5:$O$223,'intervences kodi'!$N$5:$N$223,'Visi kodi'!A128,'intervences kodi'!$J$5:$J$223,'Visi kodi'!$G$2)+SUMIFS('intervences kodi'!$Q$5:$Q$223,'intervences kodi'!$P$5:$P$223,'Visi kodi'!A128,'intervences kodi'!$J$5:$J$223,'Visi kodi'!$G$2)+SUMIFS('intervences kodi'!$S$5:$S$223,'intervences kodi'!$R$5:$R$223,'Visi kodi'!A128,'intervences kodi'!$J$5:$J$223,'Visi kodi'!$G$2)+SUMIFS('intervences kodi'!$U$5:$U$223,'intervences kodi'!$T$5:$T$223,'Visi kodi'!A128,'intervences kodi'!$J$5:$J$223,'Visi kodi'!$G$2)+SUMIFS('intervences kodi'!$W$5:$W$223,'intervences kodi'!$V$5:$V$223,'Visi kodi'!A128,'intervences kodi'!$J$5:$J$223,'Visi kodi'!$G$2)</f>
        <v>0</v>
      </c>
      <c r="H128" s="106">
        <f t="shared" si="6"/>
        <v>0</v>
      </c>
      <c r="I128" s="106">
        <f t="shared" si="7"/>
        <v>0</v>
      </c>
      <c r="J128" s="106">
        <f t="shared" si="8"/>
        <v>0</v>
      </c>
      <c r="K128" s="192">
        <f t="shared" si="9"/>
        <v>0</v>
      </c>
      <c r="L128" s="106">
        <f>SUMIFS('intervences kodi'!$M$5:$M$223,'intervences kodi'!$L$5:$L$223,'Visi kodi'!A128,'intervences kodi'!$J$5:$J$223,'Visi kodi'!$L$2)+SUMIFS('intervences kodi'!$M$5:$M$223,'intervences kodi'!$N$5:$N$223,'Visi kodi'!A128,'intervences kodi'!$J$5:$J$223,'Visi kodi'!$L$2)+SUMIFS('intervences kodi'!$M$5:$M$223,'intervences kodi'!$P$5:$P$223,'Visi kodi'!A128,'intervences kodi'!$J$5:$J$223,'Visi kodi'!$L$2)+SUMIFS('intervences kodi'!$M$5:$M$223,'intervences kodi'!$R$5:$R$223,'Visi kodi'!A128,'intervences kodi'!$J$5:$J$223,'Visi kodi'!$L$2)+SUMIFS('intervences kodi'!$M$5:$M$223,'intervences kodi'!$T$5:$T$223,'Visi kodi'!A128,'intervences kodi'!$J$5:$J$223,'Visi kodi'!$L$2)+SUMIFS('intervences kodi'!$M$5:$M$223,'intervences kodi'!$V$5:$V$223,'Visi kodi'!A128,'intervences kodi'!$J$5:$J$223,'Visi kodi'!$L$2)</f>
        <v>0</v>
      </c>
      <c r="M128" s="84">
        <f t="shared" si="11"/>
        <v>0</v>
      </c>
      <c r="N128" s="84"/>
      <c r="O128" s="84"/>
    </row>
    <row r="129" spans="1:15" ht="11.15" customHeight="1">
      <c r="A129" s="191">
        <v>122</v>
      </c>
      <c r="B129" s="63" t="s">
        <v>1632</v>
      </c>
      <c r="C129" s="56">
        <v>0</v>
      </c>
      <c r="D129" s="56">
        <v>0</v>
      </c>
      <c r="F129" s="106">
        <f>SUMIFS('intervences kodi'!$M$5:$M$223,'intervences kodi'!$L$5:$L$223,'Visi kodi'!A129,'intervences kodi'!$J$5:$J$223,'Visi kodi'!$F$2)+SUMIFS('intervences kodi'!$O$5:$O$223,'intervences kodi'!$N$5:$N$223,'Visi kodi'!A129,'intervences kodi'!$J$5:$J$223,'Visi kodi'!$F$2)+SUMIFS('intervences kodi'!$Q$5:$Q$223,'intervences kodi'!$P$5:$P$223,'Visi kodi'!A129,'intervences kodi'!$J$5:$J$223,'Visi kodi'!$F$2)+SUMIFS('intervences kodi'!$S$5:$S$223,'intervences kodi'!$R$5:$R$223,'Visi kodi'!A129,'intervences kodi'!$J$5:$J$223,'Visi kodi'!$F$2)+SUMIFS('intervences kodi'!$U$5:$U$223,'intervences kodi'!$T$5:$T$223,'Visi kodi'!A129,'intervences kodi'!$J$5:$J$223,'Visi kodi'!$F$2)+SUMIFS('intervences kodi'!$W$5:$W$223,'intervences kodi'!$V$5:$V$223,'Visi kodi'!A129,'intervences kodi'!$J$5:$J$223,'Visi kodi'!$F$2)</f>
        <v>66267951</v>
      </c>
      <c r="G129" s="106">
        <f>SUMIFS('intervences kodi'!$M$5:$M$223,'intervences kodi'!$L$5:$L$223,'Visi kodi'!A129,'intervences kodi'!$J$5:$J$223,'Visi kodi'!$G$2)+SUMIFS('intervences kodi'!$O$5:$O$223,'intervences kodi'!$N$5:$N$223,'Visi kodi'!A129,'intervences kodi'!$J$5:$J$223,'Visi kodi'!$G$2)+SUMIFS('intervences kodi'!$Q$5:$Q$223,'intervences kodi'!$P$5:$P$223,'Visi kodi'!A129,'intervences kodi'!$J$5:$J$223,'Visi kodi'!$G$2)+SUMIFS('intervences kodi'!$S$5:$S$223,'intervences kodi'!$R$5:$R$223,'Visi kodi'!A129,'intervences kodi'!$J$5:$J$223,'Visi kodi'!$G$2)+SUMIFS('intervences kodi'!$U$5:$U$223,'intervences kodi'!$T$5:$T$223,'Visi kodi'!A129,'intervences kodi'!$J$5:$J$223,'Visi kodi'!$G$2)+SUMIFS('intervences kodi'!$W$5:$W$223,'intervences kodi'!$V$5:$V$223,'Visi kodi'!A129,'intervences kodi'!$J$5:$J$223,'Visi kodi'!$G$2)</f>
        <v>0</v>
      </c>
      <c r="H129" s="106">
        <f t="shared" si="6"/>
        <v>0</v>
      </c>
      <c r="I129" s="106">
        <f t="shared" si="7"/>
        <v>0</v>
      </c>
      <c r="J129" s="106">
        <f t="shared" si="8"/>
        <v>0</v>
      </c>
      <c r="K129" s="192">
        <f t="shared" si="9"/>
        <v>0</v>
      </c>
      <c r="L129" s="106">
        <f>SUMIFS('intervences kodi'!$M$5:$M$223,'intervences kodi'!$L$5:$L$223,'Visi kodi'!A129,'intervences kodi'!$J$5:$J$223,'Visi kodi'!$L$2)+SUMIFS('intervences kodi'!$M$5:$M$223,'intervences kodi'!$N$5:$N$223,'Visi kodi'!A129,'intervences kodi'!$J$5:$J$223,'Visi kodi'!$L$2)+SUMIFS('intervences kodi'!$M$5:$M$223,'intervences kodi'!$P$5:$P$223,'Visi kodi'!A129,'intervences kodi'!$J$5:$J$223,'Visi kodi'!$L$2)+SUMIFS('intervences kodi'!$M$5:$M$223,'intervences kodi'!$R$5:$R$223,'Visi kodi'!A129,'intervences kodi'!$J$5:$J$223,'Visi kodi'!$L$2)+SUMIFS('intervences kodi'!$M$5:$M$223,'intervences kodi'!$T$5:$T$223,'Visi kodi'!A129,'intervences kodi'!$J$5:$J$223,'Visi kodi'!$L$2)+SUMIFS('intervences kodi'!$M$5:$M$223,'intervences kodi'!$V$5:$V$223,'Visi kodi'!A129,'intervences kodi'!$J$5:$J$223,'Visi kodi'!$L$2)</f>
        <v>0</v>
      </c>
      <c r="M129" s="84">
        <f t="shared" si="11"/>
        <v>0</v>
      </c>
      <c r="N129" s="84"/>
      <c r="O129" s="84"/>
    </row>
    <row r="130" spans="1:15" ht="11.15" customHeight="1">
      <c r="A130" s="191">
        <v>123</v>
      </c>
      <c r="B130" s="63" t="s">
        <v>1633</v>
      </c>
      <c r="C130" s="56">
        <v>0</v>
      </c>
      <c r="D130" s="56">
        <v>0</v>
      </c>
      <c r="F130" s="106">
        <f>SUMIFS('intervences kodi'!$M$5:$M$223,'intervences kodi'!$L$5:$L$223,'Visi kodi'!A130,'intervences kodi'!$J$5:$J$223,'Visi kodi'!$F$2)+SUMIFS('intervences kodi'!$O$5:$O$223,'intervences kodi'!$N$5:$N$223,'Visi kodi'!A130,'intervences kodi'!$J$5:$J$223,'Visi kodi'!$F$2)+SUMIFS('intervences kodi'!$Q$5:$Q$223,'intervences kodi'!$P$5:$P$223,'Visi kodi'!A130,'intervences kodi'!$J$5:$J$223,'Visi kodi'!$F$2)+SUMIFS('intervences kodi'!$S$5:$S$223,'intervences kodi'!$R$5:$R$223,'Visi kodi'!A130,'intervences kodi'!$J$5:$J$223,'Visi kodi'!$F$2)+SUMIFS('intervences kodi'!$U$5:$U$223,'intervences kodi'!$T$5:$T$223,'Visi kodi'!A130,'intervences kodi'!$J$5:$J$223,'Visi kodi'!$F$2)+SUMIFS('intervences kodi'!$W$5:$W$223,'intervences kodi'!$V$5:$V$223,'Visi kodi'!A130,'intervences kodi'!$J$5:$J$223,'Visi kodi'!$F$2)</f>
        <v>28907309</v>
      </c>
      <c r="G130" s="106">
        <f>SUMIFS('intervences kodi'!$M$5:$M$223,'intervences kodi'!$L$5:$L$223,'Visi kodi'!A130,'intervences kodi'!$J$5:$J$223,'Visi kodi'!$G$2)+SUMIFS('intervences kodi'!$O$5:$O$223,'intervences kodi'!$N$5:$N$223,'Visi kodi'!A130,'intervences kodi'!$J$5:$J$223,'Visi kodi'!$G$2)+SUMIFS('intervences kodi'!$Q$5:$Q$223,'intervences kodi'!$P$5:$P$223,'Visi kodi'!A130,'intervences kodi'!$J$5:$J$223,'Visi kodi'!$G$2)+SUMIFS('intervences kodi'!$S$5:$S$223,'intervences kodi'!$R$5:$R$223,'Visi kodi'!A130,'intervences kodi'!$J$5:$J$223,'Visi kodi'!$G$2)+SUMIFS('intervences kodi'!$U$5:$U$223,'intervences kodi'!$T$5:$T$223,'Visi kodi'!A130,'intervences kodi'!$J$5:$J$223,'Visi kodi'!$G$2)+SUMIFS('intervences kodi'!$W$5:$W$223,'intervences kodi'!$V$5:$V$223,'Visi kodi'!A130,'intervences kodi'!$J$5:$J$223,'Visi kodi'!$G$2)</f>
        <v>0</v>
      </c>
      <c r="H130" s="106">
        <f t="shared" si="6"/>
        <v>0</v>
      </c>
      <c r="I130" s="106">
        <f t="shared" si="7"/>
        <v>0</v>
      </c>
      <c r="J130" s="106">
        <f t="shared" si="8"/>
        <v>0</v>
      </c>
      <c r="K130" s="192">
        <f t="shared" si="9"/>
        <v>0</v>
      </c>
      <c r="L130" s="106">
        <f>SUMIFS('intervences kodi'!$M$5:$M$223,'intervences kodi'!$L$5:$L$223,'Visi kodi'!A130,'intervences kodi'!$J$5:$J$223,'Visi kodi'!$L$2)+SUMIFS('intervences kodi'!$M$5:$M$223,'intervences kodi'!$N$5:$N$223,'Visi kodi'!A130,'intervences kodi'!$J$5:$J$223,'Visi kodi'!$L$2)+SUMIFS('intervences kodi'!$M$5:$M$223,'intervences kodi'!$P$5:$P$223,'Visi kodi'!A130,'intervences kodi'!$J$5:$J$223,'Visi kodi'!$L$2)+SUMIFS('intervences kodi'!$M$5:$M$223,'intervences kodi'!$R$5:$R$223,'Visi kodi'!A130,'intervences kodi'!$J$5:$J$223,'Visi kodi'!$L$2)+SUMIFS('intervences kodi'!$M$5:$M$223,'intervences kodi'!$T$5:$T$223,'Visi kodi'!A130,'intervences kodi'!$J$5:$J$223,'Visi kodi'!$L$2)+SUMIFS('intervences kodi'!$M$5:$M$223,'intervences kodi'!$V$5:$V$223,'Visi kodi'!A130,'intervences kodi'!$J$5:$J$223,'Visi kodi'!$L$2)</f>
        <v>0</v>
      </c>
      <c r="M130" s="84">
        <f t="shared" si="11"/>
        <v>0</v>
      </c>
      <c r="N130" s="84"/>
      <c r="O130" s="84"/>
    </row>
    <row r="131" spans="1:15" ht="11.15" customHeight="1">
      <c r="A131" s="191">
        <v>124</v>
      </c>
      <c r="B131" s="63" t="s">
        <v>1634</v>
      </c>
      <c r="C131" s="56">
        <v>0</v>
      </c>
      <c r="D131" s="56">
        <v>0</v>
      </c>
      <c r="F131" s="106">
        <f>SUMIFS('intervences kodi'!$M$5:$M$223,'intervences kodi'!$L$5:$L$223,'Visi kodi'!A131,'intervences kodi'!$J$5:$J$223,'Visi kodi'!$F$2)+SUMIFS('intervences kodi'!$O$5:$O$223,'intervences kodi'!$N$5:$N$223,'Visi kodi'!A131,'intervences kodi'!$J$5:$J$223,'Visi kodi'!$F$2)+SUMIFS('intervences kodi'!$Q$5:$Q$223,'intervences kodi'!$P$5:$P$223,'Visi kodi'!A131,'intervences kodi'!$J$5:$J$223,'Visi kodi'!$F$2)+SUMIFS('intervences kodi'!$S$5:$S$223,'intervences kodi'!$R$5:$R$223,'Visi kodi'!A131,'intervences kodi'!$J$5:$J$223,'Visi kodi'!$F$2)+SUMIFS('intervences kodi'!$U$5:$U$223,'intervences kodi'!$T$5:$T$223,'Visi kodi'!A131,'intervences kodi'!$J$5:$J$223,'Visi kodi'!$F$2)+SUMIFS('intervences kodi'!$W$5:$W$223,'intervences kodi'!$V$5:$V$223,'Visi kodi'!A131,'intervences kodi'!$J$5:$J$223,'Visi kodi'!$F$2)</f>
        <v>30832926</v>
      </c>
      <c r="G131" s="106">
        <f>SUMIFS('intervences kodi'!$M$5:$M$223,'intervences kodi'!$L$5:$L$223,'Visi kodi'!A131,'intervences kodi'!$J$5:$J$223,'Visi kodi'!$G$2)+SUMIFS('intervences kodi'!$O$5:$O$223,'intervences kodi'!$N$5:$N$223,'Visi kodi'!A131,'intervences kodi'!$J$5:$J$223,'Visi kodi'!$G$2)+SUMIFS('intervences kodi'!$Q$5:$Q$223,'intervences kodi'!$P$5:$P$223,'Visi kodi'!A131,'intervences kodi'!$J$5:$J$223,'Visi kodi'!$G$2)+SUMIFS('intervences kodi'!$S$5:$S$223,'intervences kodi'!$R$5:$R$223,'Visi kodi'!A131,'intervences kodi'!$J$5:$J$223,'Visi kodi'!$G$2)+SUMIFS('intervences kodi'!$U$5:$U$223,'intervences kodi'!$T$5:$T$223,'Visi kodi'!A131,'intervences kodi'!$J$5:$J$223,'Visi kodi'!$G$2)+SUMIFS('intervences kodi'!$W$5:$W$223,'intervences kodi'!$V$5:$V$223,'Visi kodi'!A131,'intervences kodi'!$J$5:$J$223,'Visi kodi'!$G$2)</f>
        <v>0</v>
      </c>
      <c r="H131" s="106">
        <f t="shared" si="6"/>
        <v>0</v>
      </c>
      <c r="I131" s="106">
        <f t="shared" si="7"/>
        <v>0</v>
      </c>
      <c r="J131" s="106">
        <f t="shared" si="8"/>
        <v>0</v>
      </c>
      <c r="K131" s="192">
        <f t="shared" si="9"/>
        <v>0</v>
      </c>
      <c r="L131" s="106">
        <f>SUMIFS('intervences kodi'!$M$5:$M$223,'intervences kodi'!$L$5:$L$223,'Visi kodi'!A131,'intervences kodi'!$J$5:$J$223,'Visi kodi'!$L$2)+SUMIFS('intervences kodi'!$M$5:$M$223,'intervences kodi'!$N$5:$N$223,'Visi kodi'!A131,'intervences kodi'!$J$5:$J$223,'Visi kodi'!$L$2)+SUMIFS('intervences kodi'!$M$5:$M$223,'intervences kodi'!$P$5:$P$223,'Visi kodi'!A131,'intervences kodi'!$J$5:$J$223,'Visi kodi'!$L$2)+SUMIFS('intervences kodi'!$M$5:$M$223,'intervences kodi'!$R$5:$R$223,'Visi kodi'!A131,'intervences kodi'!$J$5:$J$223,'Visi kodi'!$L$2)+SUMIFS('intervences kodi'!$M$5:$M$223,'intervences kodi'!$T$5:$T$223,'Visi kodi'!A131,'intervences kodi'!$J$5:$J$223,'Visi kodi'!$L$2)+SUMIFS('intervences kodi'!$M$5:$M$223,'intervences kodi'!$V$5:$V$223,'Visi kodi'!A131,'intervences kodi'!$J$5:$J$223,'Visi kodi'!$L$2)</f>
        <v>0</v>
      </c>
      <c r="M131" s="84">
        <f t="shared" si="11"/>
        <v>0</v>
      </c>
      <c r="N131" s="84"/>
      <c r="O131" s="84"/>
    </row>
    <row r="132" spans="1:15" ht="11.15" customHeight="1">
      <c r="A132" s="191">
        <v>125</v>
      </c>
      <c r="B132" s="194" t="s">
        <v>1635</v>
      </c>
      <c r="C132" s="193">
        <v>0</v>
      </c>
      <c r="D132" s="193">
        <v>0</v>
      </c>
      <c r="F132" s="106">
        <f>SUMIFS('intervences kodi'!$M$5:$M$223,'intervences kodi'!$L$5:$L$223,'Visi kodi'!A132,'intervences kodi'!$J$5:$J$223,'Visi kodi'!$F$2)+SUMIFS('intervences kodi'!$O$5:$O$223,'intervences kodi'!$N$5:$N$223,'Visi kodi'!A132,'intervences kodi'!$J$5:$J$223,'Visi kodi'!$F$2)+SUMIFS('intervences kodi'!$Q$5:$Q$223,'intervences kodi'!$P$5:$P$223,'Visi kodi'!A132,'intervences kodi'!$J$5:$J$223,'Visi kodi'!$F$2)+SUMIFS('intervences kodi'!$S$5:$S$223,'intervences kodi'!$R$5:$R$223,'Visi kodi'!A132,'intervences kodi'!$J$5:$J$223,'Visi kodi'!$F$2)+SUMIFS('intervences kodi'!$U$5:$U$223,'intervences kodi'!$T$5:$T$223,'Visi kodi'!A132,'intervences kodi'!$J$5:$J$223,'Visi kodi'!$F$2)+SUMIFS('intervences kodi'!$W$5:$W$223,'intervences kodi'!$V$5:$V$223,'Visi kodi'!A132,'intervences kodi'!$J$5:$J$223,'Visi kodi'!$F$2)</f>
        <v>0</v>
      </c>
      <c r="G132" s="106">
        <f>SUMIFS('intervences kodi'!$M$5:$M$223,'intervences kodi'!$L$5:$L$223,'Visi kodi'!A132,'intervences kodi'!$J$5:$J$223,'Visi kodi'!$G$2)+SUMIFS('intervences kodi'!$O$5:$O$223,'intervences kodi'!$N$5:$N$223,'Visi kodi'!A132,'intervences kodi'!$J$5:$J$223,'Visi kodi'!$G$2)+SUMIFS('intervences kodi'!$Q$5:$Q$223,'intervences kodi'!$P$5:$P$223,'Visi kodi'!A132,'intervences kodi'!$J$5:$J$223,'Visi kodi'!$G$2)+SUMIFS('intervences kodi'!$S$5:$S$223,'intervences kodi'!$R$5:$R$223,'Visi kodi'!A132,'intervences kodi'!$J$5:$J$223,'Visi kodi'!$G$2)+SUMIFS('intervences kodi'!$U$5:$U$223,'intervences kodi'!$T$5:$T$223,'Visi kodi'!A132,'intervences kodi'!$J$5:$J$223,'Visi kodi'!$G$2)+SUMIFS('intervences kodi'!$W$5:$W$223,'intervences kodi'!$V$5:$V$223,'Visi kodi'!A132,'intervences kodi'!$J$5:$J$223,'Visi kodi'!$G$2)</f>
        <v>0</v>
      </c>
      <c r="H132" s="106">
        <f t="shared" si="6"/>
        <v>0</v>
      </c>
      <c r="I132" s="106">
        <f t="shared" si="7"/>
        <v>0</v>
      </c>
      <c r="J132" s="106">
        <f t="shared" si="8"/>
        <v>0</v>
      </c>
      <c r="K132" s="192">
        <f t="shared" si="9"/>
        <v>0</v>
      </c>
      <c r="L132" s="106">
        <f>SUMIFS('intervences kodi'!$M$5:$M$223,'intervences kodi'!$L$5:$L$223,'Visi kodi'!A132,'intervences kodi'!$J$5:$J$223,'Visi kodi'!$L$2)+SUMIFS('intervences kodi'!$M$5:$M$223,'intervences kodi'!$N$5:$N$223,'Visi kodi'!A132,'intervences kodi'!$J$5:$J$223,'Visi kodi'!$L$2)+SUMIFS('intervences kodi'!$M$5:$M$223,'intervences kodi'!$P$5:$P$223,'Visi kodi'!A132,'intervences kodi'!$J$5:$J$223,'Visi kodi'!$L$2)+SUMIFS('intervences kodi'!$M$5:$M$223,'intervences kodi'!$R$5:$R$223,'Visi kodi'!A132,'intervences kodi'!$J$5:$J$223,'Visi kodi'!$L$2)+SUMIFS('intervences kodi'!$M$5:$M$223,'intervences kodi'!$T$5:$T$223,'Visi kodi'!A132,'intervences kodi'!$J$5:$J$223,'Visi kodi'!$L$2)+SUMIFS('intervences kodi'!$M$5:$M$223,'intervences kodi'!$V$5:$V$223,'Visi kodi'!A132,'intervences kodi'!$J$5:$J$223,'Visi kodi'!$L$2)</f>
        <v>0</v>
      </c>
      <c r="M132" s="84">
        <f t="shared" si="11"/>
        <v>0</v>
      </c>
      <c r="N132" s="84"/>
      <c r="O132" s="84"/>
    </row>
    <row r="133" spans="1:15" ht="11.15" customHeight="1">
      <c r="A133" s="191">
        <v>126</v>
      </c>
      <c r="B133" s="63" t="s">
        <v>1636</v>
      </c>
      <c r="C133" s="56">
        <v>0</v>
      </c>
      <c r="D133" s="56">
        <v>0</v>
      </c>
      <c r="F133" s="106">
        <f>SUMIFS('intervences kodi'!$M$5:$M$223,'intervences kodi'!$L$5:$L$223,'Visi kodi'!A133,'intervences kodi'!$J$5:$J$223,'Visi kodi'!$F$2)+SUMIFS('intervences kodi'!$O$5:$O$223,'intervences kodi'!$N$5:$N$223,'Visi kodi'!A133,'intervences kodi'!$J$5:$J$223,'Visi kodi'!$F$2)+SUMIFS('intervences kodi'!$Q$5:$Q$223,'intervences kodi'!$P$5:$P$223,'Visi kodi'!A133,'intervences kodi'!$J$5:$J$223,'Visi kodi'!$F$2)+SUMIFS('intervences kodi'!$S$5:$S$223,'intervences kodi'!$R$5:$R$223,'Visi kodi'!A133,'intervences kodi'!$J$5:$J$223,'Visi kodi'!$F$2)+SUMIFS('intervences kodi'!$U$5:$U$223,'intervences kodi'!$T$5:$T$223,'Visi kodi'!A133,'intervences kodi'!$J$5:$J$223,'Visi kodi'!$F$2)+SUMIFS('intervences kodi'!$W$5:$W$223,'intervences kodi'!$V$5:$V$223,'Visi kodi'!A133,'intervences kodi'!$J$5:$J$223,'Visi kodi'!$F$2)</f>
        <v>70252500</v>
      </c>
      <c r="G133" s="106">
        <f>SUMIFS('intervences kodi'!$M$5:$M$223,'intervences kodi'!$L$5:$L$223,'Visi kodi'!A133,'intervences kodi'!$J$5:$J$223,'Visi kodi'!$G$2)+SUMIFS('intervences kodi'!$O$5:$O$223,'intervences kodi'!$N$5:$N$223,'Visi kodi'!A133,'intervences kodi'!$J$5:$J$223,'Visi kodi'!$G$2)+SUMIFS('intervences kodi'!$Q$5:$Q$223,'intervences kodi'!$P$5:$P$223,'Visi kodi'!A133,'intervences kodi'!$J$5:$J$223,'Visi kodi'!$G$2)+SUMIFS('intervences kodi'!$S$5:$S$223,'intervences kodi'!$R$5:$R$223,'Visi kodi'!A133,'intervences kodi'!$J$5:$J$223,'Visi kodi'!$G$2)+SUMIFS('intervences kodi'!$U$5:$U$223,'intervences kodi'!$T$5:$T$223,'Visi kodi'!A133,'intervences kodi'!$J$5:$J$223,'Visi kodi'!$G$2)+SUMIFS('intervences kodi'!$W$5:$W$223,'intervences kodi'!$V$5:$V$223,'Visi kodi'!A133,'intervences kodi'!$J$5:$J$223,'Visi kodi'!$G$2)</f>
        <v>0</v>
      </c>
      <c r="H133" s="106">
        <f t="shared" ref="H133:H193" si="12">F133*C133</f>
        <v>0</v>
      </c>
      <c r="I133" s="106">
        <f t="shared" ref="I133:I193" si="13">G133*C133</f>
        <v>0</v>
      </c>
      <c r="J133" s="106">
        <f t="shared" ref="J133:J193" si="14">F133*D133</f>
        <v>0</v>
      </c>
      <c r="K133" s="192">
        <f t="shared" ref="K133:K193" si="15">G133*D133</f>
        <v>0</v>
      </c>
      <c r="L133" s="106">
        <f>SUMIFS('intervences kodi'!$M$5:$M$223,'intervences kodi'!$L$5:$L$223,'Visi kodi'!A133,'intervences kodi'!$J$5:$J$223,'Visi kodi'!$L$2)+SUMIFS('intervences kodi'!$M$5:$M$223,'intervences kodi'!$N$5:$N$223,'Visi kodi'!A133,'intervences kodi'!$J$5:$J$223,'Visi kodi'!$L$2)+SUMIFS('intervences kodi'!$M$5:$M$223,'intervences kodi'!$P$5:$P$223,'Visi kodi'!A133,'intervences kodi'!$J$5:$J$223,'Visi kodi'!$L$2)+SUMIFS('intervences kodi'!$M$5:$M$223,'intervences kodi'!$R$5:$R$223,'Visi kodi'!A133,'intervences kodi'!$J$5:$J$223,'Visi kodi'!$L$2)+SUMIFS('intervences kodi'!$M$5:$M$223,'intervences kodi'!$T$5:$T$223,'Visi kodi'!A133,'intervences kodi'!$J$5:$J$223,'Visi kodi'!$L$2)+SUMIFS('intervences kodi'!$M$5:$M$223,'intervences kodi'!$V$5:$V$223,'Visi kodi'!A133,'intervences kodi'!$J$5:$J$223,'Visi kodi'!$L$2)</f>
        <v>0</v>
      </c>
      <c r="M133" s="84">
        <f t="shared" si="11"/>
        <v>0</v>
      </c>
      <c r="N133" s="84"/>
      <c r="O133" s="84"/>
    </row>
    <row r="134" spans="1:15" ht="11.15" customHeight="1">
      <c r="A134" s="191">
        <v>127</v>
      </c>
      <c r="B134" s="63" t="s">
        <v>1637</v>
      </c>
      <c r="C134" s="56">
        <v>0</v>
      </c>
      <c r="D134" s="56">
        <v>0</v>
      </c>
      <c r="F134" s="106">
        <f>SUMIFS('intervences kodi'!$M$5:$M$223,'intervences kodi'!$L$5:$L$223,'Visi kodi'!A134,'intervences kodi'!$J$5:$J$223,'Visi kodi'!$F$2)+SUMIFS('intervences kodi'!$O$5:$O$223,'intervences kodi'!$N$5:$N$223,'Visi kodi'!A134,'intervences kodi'!$J$5:$J$223,'Visi kodi'!$F$2)+SUMIFS('intervences kodi'!$Q$5:$Q$223,'intervences kodi'!$P$5:$P$223,'Visi kodi'!A134,'intervences kodi'!$J$5:$J$223,'Visi kodi'!$F$2)+SUMIFS('intervences kodi'!$S$5:$S$223,'intervences kodi'!$R$5:$R$223,'Visi kodi'!A134,'intervences kodi'!$J$5:$J$223,'Visi kodi'!$F$2)+SUMIFS('intervences kodi'!$U$5:$U$223,'intervences kodi'!$T$5:$T$223,'Visi kodi'!A134,'intervences kodi'!$J$5:$J$223,'Visi kodi'!$F$2)+SUMIFS('intervences kodi'!$W$5:$W$223,'intervences kodi'!$V$5:$V$223,'Visi kodi'!A134,'intervences kodi'!$J$5:$J$223,'Visi kodi'!$F$2)</f>
        <v>34029263</v>
      </c>
      <c r="G134" s="106">
        <f>SUMIFS('intervences kodi'!$M$5:$M$223,'intervences kodi'!$L$5:$L$223,'Visi kodi'!A134,'intervences kodi'!$J$5:$J$223,'Visi kodi'!$G$2)+SUMIFS('intervences kodi'!$O$5:$O$223,'intervences kodi'!$N$5:$N$223,'Visi kodi'!A134,'intervences kodi'!$J$5:$J$223,'Visi kodi'!$G$2)+SUMIFS('intervences kodi'!$Q$5:$Q$223,'intervences kodi'!$P$5:$P$223,'Visi kodi'!A134,'intervences kodi'!$J$5:$J$223,'Visi kodi'!$G$2)+SUMIFS('intervences kodi'!$S$5:$S$223,'intervences kodi'!$R$5:$R$223,'Visi kodi'!A134,'intervences kodi'!$J$5:$J$223,'Visi kodi'!$G$2)+SUMIFS('intervences kodi'!$U$5:$U$223,'intervences kodi'!$T$5:$T$223,'Visi kodi'!A134,'intervences kodi'!$J$5:$J$223,'Visi kodi'!$G$2)+SUMIFS('intervences kodi'!$W$5:$W$223,'intervences kodi'!$V$5:$V$223,'Visi kodi'!A134,'intervences kodi'!$J$5:$J$223,'Visi kodi'!$G$2)</f>
        <v>0</v>
      </c>
      <c r="H134" s="106">
        <f t="shared" si="12"/>
        <v>0</v>
      </c>
      <c r="I134" s="106">
        <f t="shared" si="13"/>
        <v>0</v>
      </c>
      <c r="J134" s="106">
        <f t="shared" si="14"/>
        <v>0</v>
      </c>
      <c r="K134" s="192">
        <f t="shared" si="15"/>
        <v>0</v>
      </c>
      <c r="L134" s="106">
        <f>SUMIFS('intervences kodi'!$M$5:$M$223,'intervences kodi'!$L$5:$L$223,'Visi kodi'!A134,'intervences kodi'!$J$5:$J$223,'Visi kodi'!$L$2)+SUMIFS('intervences kodi'!$M$5:$M$223,'intervences kodi'!$N$5:$N$223,'Visi kodi'!A134,'intervences kodi'!$J$5:$J$223,'Visi kodi'!$L$2)+SUMIFS('intervences kodi'!$M$5:$M$223,'intervences kodi'!$P$5:$P$223,'Visi kodi'!A134,'intervences kodi'!$J$5:$J$223,'Visi kodi'!$L$2)+SUMIFS('intervences kodi'!$M$5:$M$223,'intervences kodi'!$R$5:$R$223,'Visi kodi'!A134,'intervences kodi'!$J$5:$J$223,'Visi kodi'!$L$2)+SUMIFS('intervences kodi'!$M$5:$M$223,'intervences kodi'!$T$5:$T$223,'Visi kodi'!A134,'intervences kodi'!$J$5:$J$223,'Visi kodi'!$L$2)+SUMIFS('intervences kodi'!$M$5:$M$223,'intervences kodi'!$V$5:$V$223,'Visi kodi'!A134,'intervences kodi'!$J$5:$J$223,'Visi kodi'!$L$2)</f>
        <v>0</v>
      </c>
      <c r="M134" s="84">
        <f t="shared" si="11"/>
        <v>0</v>
      </c>
      <c r="N134" s="84"/>
      <c r="O134" s="84"/>
    </row>
    <row r="135" spans="1:15" ht="11.15" customHeight="1">
      <c r="A135" s="191">
        <v>128</v>
      </c>
      <c r="B135" s="63" t="s">
        <v>1638</v>
      </c>
      <c r="C135" s="56">
        <v>0</v>
      </c>
      <c r="D135" s="56">
        <v>0</v>
      </c>
      <c r="F135" s="106">
        <f>SUMIFS('intervences kodi'!$M$5:$M$223,'intervences kodi'!$L$5:$L$223,'Visi kodi'!A135,'intervences kodi'!$J$5:$J$223,'Visi kodi'!$F$2)+SUMIFS('intervences kodi'!$O$5:$O$223,'intervences kodi'!$N$5:$N$223,'Visi kodi'!A135,'intervences kodi'!$J$5:$J$223,'Visi kodi'!$F$2)+SUMIFS('intervences kodi'!$Q$5:$Q$223,'intervences kodi'!$P$5:$P$223,'Visi kodi'!A135,'intervences kodi'!$J$5:$J$223,'Visi kodi'!$F$2)+SUMIFS('intervences kodi'!$S$5:$S$223,'intervences kodi'!$R$5:$R$223,'Visi kodi'!A135,'intervences kodi'!$J$5:$J$223,'Visi kodi'!$F$2)+SUMIFS('intervences kodi'!$U$5:$U$223,'intervences kodi'!$T$5:$T$223,'Visi kodi'!A135,'intervences kodi'!$J$5:$J$223,'Visi kodi'!$F$2)+SUMIFS('intervences kodi'!$W$5:$W$223,'intervences kodi'!$V$5:$V$223,'Visi kodi'!A135,'intervences kodi'!$J$5:$J$223,'Visi kodi'!$F$2)</f>
        <v>48176730</v>
      </c>
      <c r="G135" s="106">
        <f>SUMIFS('intervences kodi'!$M$5:$M$223,'intervences kodi'!$L$5:$L$223,'Visi kodi'!A135,'intervences kodi'!$J$5:$J$223,'Visi kodi'!$G$2)+SUMIFS('intervences kodi'!$O$5:$O$223,'intervences kodi'!$N$5:$N$223,'Visi kodi'!A135,'intervences kodi'!$J$5:$J$223,'Visi kodi'!$G$2)+SUMIFS('intervences kodi'!$Q$5:$Q$223,'intervences kodi'!$P$5:$P$223,'Visi kodi'!A135,'intervences kodi'!$J$5:$J$223,'Visi kodi'!$G$2)+SUMIFS('intervences kodi'!$S$5:$S$223,'intervences kodi'!$R$5:$R$223,'Visi kodi'!A135,'intervences kodi'!$J$5:$J$223,'Visi kodi'!$G$2)+SUMIFS('intervences kodi'!$U$5:$U$223,'intervences kodi'!$T$5:$T$223,'Visi kodi'!A135,'intervences kodi'!$J$5:$J$223,'Visi kodi'!$G$2)+SUMIFS('intervences kodi'!$W$5:$W$223,'intervences kodi'!$V$5:$V$223,'Visi kodi'!A135,'intervences kodi'!$J$5:$J$223,'Visi kodi'!$G$2)</f>
        <v>0</v>
      </c>
      <c r="H135" s="106">
        <f t="shared" si="12"/>
        <v>0</v>
      </c>
      <c r="I135" s="106">
        <f t="shared" si="13"/>
        <v>0</v>
      </c>
      <c r="J135" s="106">
        <f t="shared" si="14"/>
        <v>0</v>
      </c>
      <c r="K135" s="192">
        <f t="shared" si="15"/>
        <v>0</v>
      </c>
      <c r="L135" s="106">
        <f>SUMIFS('intervences kodi'!$M$5:$M$223,'intervences kodi'!$L$5:$L$223,'Visi kodi'!A135,'intervences kodi'!$J$5:$J$223,'Visi kodi'!$L$2)+SUMIFS('intervences kodi'!$M$5:$M$223,'intervences kodi'!$N$5:$N$223,'Visi kodi'!A135,'intervences kodi'!$J$5:$J$223,'Visi kodi'!$L$2)+SUMIFS('intervences kodi'!$M$5:$M$223,'intervences kodi'!$P$5:$P$223,'Visi kodi'!A135,'intervences kodi'!$J$5:$J$223,'Visi kodi'!$L$2)+SUMIFS('intervences kodi'!$M$5:$M$223,'intervences kodi'!$R$5:$R$223,'Visi kodi'!A135,'intervences kodi'!$J$5:$J$223,'Visi kodi'!$L$2)+SUMIFS('intervences kodi'!$M$5:$M$223,'intervences kodi'!$T$5:$T$223,'Visi kodi'!A135,'intervences kodi'!$J$5:$J$223,'Visi kodi'!$L$2)+SUMIFS('intervences kodi'!$M$5:$M$223,'intervences kodi'!$V$5:$V$223,'Visi kodi'!A135,'intervences kodi'!$J$5:$J$223,'Visi kodi'!$L$2)</f>
        <v>0</v>
      </c>
      <c r="M135" s="84">
        <f t="shared" si="11"/>
        <v>0</v>
      </c>
      <c r="N135" s="84"/>
      <c r="O135" s="84"/>
    </row>
    <row r="136" spans="1:15" ht="11.15" customHeight="1">
      <c r="A136" s="191">
        <v>129</v>
      </c>
      <c r="B136" s="194" t="s">
        <v>1639</v>
      </c>
      <c r="C136" s="193">
        <v>0</v>
      </c>
      <c r="D136" s="193">
        <v>0</v>
      </c>
      <c r="F136" s="106">
        <f>SUMIFS('intervences kodi'!$M$5:$M$223,'intervences kodi'!$L$5:$L$223,'Visi kodi'!A136,'intervences kodi'!$J$5:$J$223,'Visi kodi'!$F$2)+SUMIFS('intervences kodi'!$O$5:$O$223,'intervences kodi'!$N$5:$N$223,'Visi kodi'!A136,'intervences kodi'!$J$5:$J$223,'Visi kodi'!$F$2)+SUMIFS('intervences kodi'!$Q$5:$Q$223,'intervences kodi'!$P$5:$P$223,'Visi kodi'!A136,'intervences kodi'!$J$5:$J$223,'Visi kodi'!$F$2)+SUMIFS('intervences kodi'!$S$5:$S$223,'intervences kodi'!$R$5:$R$223,'Visi kodi'!A136,'intervences kodi'!$J$5:$J$223,'Visi kodi'!$F$2)+SUMIFS('intervences kodi'!$U$5:$U$223,'intervences kodi'!$T$5:$T$223,'Visi kodi'!A136,'intervences kodi'!$J$5:$J$223,'Visi kodi'!$F$2)+SUMIFS('intervences kodi'!$W$5:$W$223,'intervences kodi'!$V$5:$V$223,'Visi kodi'!A136,'intervences kodi'!$J$5:$J$223,'Visi kodi'!$F$2)</f>
        <v>62452165</v>
      </c>
      <c r="G136" s="106">
        <f>SUMIFS('intervences kodi'!$M$5:$M$223,'intervences kodi'!$L$5:$L$223,'Visi kodi'!A136,'intervences kodi'!$J$5:$J$223,'Visi kodi'!$G$2)+SUMIFS('intervences kodi'!$O$5:$O$223,'intervences kodi'!$N$5:$N$223,'Visi kodi'!A136,'intervences kodi'!$J$5:$J$223,'Visi kodi'!$G$2)+SUMIFS('intervences kodi'!$Q$5:$Q$223,'intervences kodi'!$P$5:$P$223,'Visi kodi'!A136,'intervences kodi'!$J$5:$J$223,'Visi kodi'!$G$2)+SUMIFS('intervences kodi'!$S$5:$S$223,'intervences kodi'!$R$5:$R$223,'Visi kodi'!A136,'intervences kodi'!$J$5:$J$223,'Visi kodi'!$G$2)+SUMIFS('intervences kodi'!$U$5:$U$223,'intervences kodi'!$T$5:$T$223,'Visi kodi'!A136,'intervences kodi'!$J$5:$J$223,'Visi kodi'!$G$2)+SUMIFS('intervences kodi'!$W$5:$W$223,'intervences kodi'!$V$5:$V$223,'Visi kodi'!A136,'intervences kodi'!$J$5:$J$223,'Visi kodi'!$G$2)</f>
        <v>0</v>
      </c>
      <c r="H136" s="106">
        <f t="shared" si="12"/>
        <v>0</v>
      </c>
      <c r="I136" s="106">
        <f t="shared" si="13"/>
        <v>0</v>
      </c>
      <c r="J136" s="106">
        <f t="shared" si="14"/>
        <v>0</v>
      </c>
      <c r="K136" s="192">
        <f t="shared" si="15"/>
        <v>0</v>
      </c>
      <c r="L136" s="106">
        <f>SUMIFS('intervences kodi'!$M$5:$M$223,'intervences kodi'!$L$5:$L$223,'Visi kodi'!A136,'intervences kodi'!$J$5:$J$223,'Visi kodi'!$L$2)+SUMIFS('intervences kodi'!$M$5:$M$223,'intervences kodi'!$N$5:$N$223,'Visi kodi'!A136,'intervences kodi'!$J$5:$J$223,'Visi kodi'!$L$2)+SUMIFS('intervences kodi'!$M$5:$M$223,'intervences kodi'!$P$5:$P$223,'Visi kodi'!A136,'intervences kodi'!$J$5:$J$223,'Visi kodi'!$L$2)+SUMIFS('intervences kodi'!$M$5:$M$223,'intervences kodi'!$R$5:$R$223,'Visi kodi'!A136,'intervences kodi'!$J$5:$J$223,'Visi kodi'!$L$2)+SUMIFS('intervences kodi'!$M$5:$M$223,'intervences kodi'!$T$5:$T$223,'Visi kodi'!A136,'intervences kodi'!$J$5:$J$223,'Visi kodi'!$L$2)+SUMIFS('intervences kodi'!$M$5:$M$223,'intervences kodi'!$V$5:$V$223,'Visi kodi'!A136,'intervences kodi'!$J$5:$J$223,'Visi kodi'!$L$2)</f>
        <v>0</v>
      </c>
      <c r="M136" s="84">
        <f t="shared" si="11"/>
        <v>0</v>
      </c>
      <c r="N136" s="84"/>
      <c r="O136" s="84"/>
    </row>
    <row r="137" spans="1:15" ht="11.15" customHeight="1">
      <c r="A137" s="191">
        <v>130</v>
      </c>
      <c r="B137" s="194" t="s">
        <v>1640</v>
      </c>
      <c r="C137" s="193">
        <v>0</v>
      </c>
      <c r="D137" s="193">
        <v>0</v>
      </c>
      <c r="F137" s="106">
        <f>SUMIFS('intervences kodi'!$M$5:$M$223,'intervences kodi'!$L$5:$L$223,'Visi kodi'!A137,'intervences kodi'!$J$5:$J$223,'Visi kodi'!$F$2)+SUMIFS('intervences kodi'!$O$5:$O$223,'intervences kodi'!$N$5:$N$223,'Visi kodi'!A137,'intervences kodi'!$J$5:$J$223,'Visi kodi'!$F$2)+SUMIFS('intervences kodi'!$Q$5:$Q$223,'intervences kodi'!$P$5:$P$223,'Visi kodi'!A137,'intervences kodi'!$J$5:$J$223,'Visi kodi'!$F$2)+SUMIFS('intervences kodi'!$S$5:$S$223,'intervences kodi'!$R$5:$R$223,'Visi kodi'!A137,'intervences kodi'!$J$5:$J$223,'Visi kodi'!$F$2)+SUMIFS('intervences kodi'!$U$5:$U$223,'intervences kodi'!$T$5:$T$223,'Visi kodi'!A137,'intervences kodi'!$J$5:$J$223,'Visi kodi'!$F$2)+SUMIFS('intervences kodi'!$W$5:$W$223,'intervences kodi'!$V$5:$V$223,'Visi kodi'!A137,'intervences kodi'!$J$5:$J$223,'Visi kodi'!$F$2)</f>
        <v>500000</v>
      </c>
      <c r="G137" s="106">
        <f>SUMIFS('intervences kodi'!$M$5:$M$223,'intervences kodi'!$L$5:$L$223,'Visi kodi'!A137,'intervences kodi'!$J$5:$J$223,'Visi kodi'!$G$2)+SUMIFS('intervences kodi'!$O$5:$O$223,'intervences kodi'!$N$5:$N$223,'Visi kodi'!A137,'intervences kodi'!$J$5:$J$223,'Visi kodi'!$G$2)+SUMIFS('intervences kodi'!$Q$5:$Q$223,'intervences kodi'!$P$5:$P$223,'Visi kodi'!A137,'intervences kodi'!$J$5:$J$223,'Visi kodi'!$G$2)+SUMIFS('intervences kodi'!$S$5:$S$223,'intervences kodi'!$R$5:$R$223,'Visi kodi'!A137,'intervences kodi'!$J$5:$J$223,'Visi kodi'!$G$2)+SUMIFS('intervences kodi'!$U$5:$U$223,'intervences kodi'!$T$5:$T$223,'Visi kodi'!A137,'intervences kodi'!$J$5:$J$223,'Visi kodi'!$G$2)+SUMIFS('intervences kodi'!$W$5:$W$223,'intervences kodi'!$V$5:$V$223,'Visi kodi'!A137,'intervences kodi'!$J$5:$J$223,'Visi kodi'!$G$2)</f>
        <v>0</v>
      </c>
      <c r="H137" s="106">
        <f t="shared" si="12"/>
        <v>0</v>
      </c>
      <c r="I137" s="106">
        <f t="shared" si="13"/>
        <v>0</v>
      </c>
      <c r="J137" s="106">
        <f t="shared" si="14"/>
        <v>0</v>
      </c>
      <c r="K137" s="192">
        <f t="shared" si="15"/>
        <v>0</v>
      </c>
      <c r="L137" s="106">
        <f>SUMIFS('intervences kodi'!$M$5:$M$223,'intervences kodi'!$L$5:$L$223,'Visi kodi'!A137,'intervences kodi'!$J$5:$J$223,'Visi kodi'!$L$2)+SUMIFS('intervences kodi'!$M$5:$M$223,'intervences kodi'!$N$5:$N$223,'Visi kodi'!A137,'intervences kodi'!$J$5:$J$223,'Visi kodi'!$L$2)+SUMIFS('intervences kodi'!$M$5:$M$223,'intervences kodi'!$P$5:$P$223,'Visi kodi'!A137,'intervences kodi'!$J$5:$J$223,'Visi kodi'!$L$2)+SUMIFS('intervences kodi'!$M$5:$M$223,'intervences kodi'!$R$5:$R$223,'Visi kodi'!A137,'intervences kodi'!$J$5:$J$223,'Visi kodi'!$L$2)+SUMIFS('intervences kodi'!$M$5:$M$223,'intervences kodi'!$T$5:$T$223,'Visi kodi'!A137,'intervences kodi'!$J$5:$J$223,'Visi kodi'!$L$2)+SUMIFS('intervences kodi'!$M$5:$M$223,'intervences kodi'!$V$5:$V$223,'Visi kodi'!A137,'intervences kodi'!$J$5:$J$223,'Visi kodi'!$L$2)</f>
        <v>0</v>
      </c>
      <c r="M137" s="84">
        <f t="shared" si="11"/>
        <v>0</v>
      </c>
      <c r="N137" s="84"/>
      <c r="O137" s="84"/>
    </row>
    <row r="138" spans="1:15" ht="11.15" customHeight="1">
      <c r="A138" s="191">
        <v>131</v>
      </c>
      <c r="B138" s="63" t="s">
        <v>1641</v>
      </c>
      <c r="C138" s="193">
        <v>0</v>
      </c>
      <c r="D138" s="193">
        <v>0</v>
      </c>
      <c r="F138" s="106">
        <f>SUMIFS('intervences kodi'!$M$5:$M$223,'intervences kodi'!$L$5:$L$223,'Visi kodi'!A138,'intervences kodi'!$J$5:$J$223,'Visi kodi'!$F$2)+SUMIFS('intervences kodi'!$O$5:$O$223,'intervences kodi'!$N$5:$N$223,'Visi kodi'!A138,'intervences kodi'!$J$5:$J$223,'Visi kodi'!$F$2)+SUMIFS('intervences kodi'!$Q$5:$Q$223,'intervences kodi'!$P$5:$P$223,'Visi kodi'!A138,'intervences kodi'!$J$5:$J$223,'Visi kodi'!$F$2)+SUMIFS('intervences kodi'!$S$5:$S$223,'intervences kodi'!$R$5:$R$223,'Visi kodi'!A138,'intervences kodi'!$J$5:$J$223,'Visi kodi'!$F$2)+SUMIFS('intervences kodi'!$U$5:$U$223,'intervences kodi'!$T$5:$T$223,'Visi kodi'!A138,'intervences kodi'!$J$5:$J$223,'Visi kodi'!$F$2)+SUMIFS('intervences kodi'!$W$5:$W$223,'intervences kodi'!$V$5:$V$223,'Visi kodi'!A138,'intervences kodi'!$J$5:$J$223,'Visi kodi'!$F$2)</f>
        <v>21268636</v>
      </c>
      <c r="G138" s="106">
        <f>SUMIFS('intervences kodi'!$M$5:$M$223,'intervences kodi'!$L$5:$L$223,'Visi kodi'!A138,'intervences kodi'!$J$5:$J$223,'Visi kodi'!$G$2)+SUMIFS('intervences kodi'!$O$5:$O$223,'intervences kodi'!$N$5:$N$223,'Visi kodi'!A138,'intervences kodi'!$J$5:$J$223,'Visi kodi'!$G$2)+SUMIFS('intervences kodi'!$Q$5:$Q$223,'intervences kodi'!$P$5:$P$223,'Visi kodi'!A138,'intervences kodi'!$J$5:$J$223,'Visi kodi'!$G$2)+SUMIFS('intervences kodi'!$S$5:$S$223,'intervences kodi'!$R$5:$R$223,'Visi kodi'!A138,'intervences kodi'!$J$5:$J$223,'Visi kodi'!$G$2)+SUMIFS('intervences kodi'!$U$5:$U$223,'intervences kodi'!$T$5:$T$223,'Visi kodi'!A138,'intervences kodi'!$J$5:$J$223,'Visi kodi'!$G$2)+SUMIFS('intervences kodi'!$W$5:$W$223,'intervences kodi'!$V$5:$V$223,'Visi kodi'!A138,'intervences kodi'!$J$5:$J$223,'Visi kodi'!$G$2)</f>
        <v>0</v>
      </c>
      <c r="H138" s="106">
        <f t="shared" si="12"/>
        <v>0</v>
      </c>
      <c r="I138" s="106">
        <f t="shared" si="13"/>
        <v>0</v>
      </c>
      <c r="J138" s="106">
        <f t="shared" si="14"/>
        <v>0</v>
      </c>
      <c r="K138" s="192">
        <f t="shared" si="15"/>
        <v>0</v>
      </c>
      <c r="L138" s="106">
        <f>SUMIFS('intervences kodi'!$M$5:$M$223,'intervences kodi'!$L$5:$L$223,'Visi kodi'!A138,'intervences kodi'!$J$5:$J$223,'Visi kodi'!$L$2)+SUMIFS('intervences kodi'!$M$5:$M$223,'intervences kodi'!$N$5:$N$223,'Visi kodi'!A138,'intervences kodi'!$J$5:$J$223,'Visi kodi'!$L$2)+SUMIFS('intervences kodi'!$M$5:$M$223,'intervences kodi'!$P$5:$P$223,'Visi kodi'!A138,'intervences kodi'!$J$5:$J$223,'Visi kodi'!$L$2)+SUMIFS('intervences kodi'!$M$5:$M$223,'intervences kodi'!$R$5:$R$223,'Visi kodi'!A138,'intervences kodi'!$J$5:$J$223,'Visi kodi'!$L$2)+SUMIFS('intervences kodi'!$M$5:$M$223,'intervences kodi'!$T$5:$T$223,'Visi kodi'!A138,'intervences kodi'!$J$5:$J$223,'Visi kodi'!$L$2)+SUMIFS('intervences kodi'!$M$5:$M$223,'intervences kodi'!$V$5:$V$223,'Visi kodi'!A138,'intervences kodi'!$J$5:$J$223,'Visi kodi'!$L$2)</f>
        <v>0</v>
      </c>
      <c r="M138" s="84">
        <f t="shared" si="11"/>
        <v>0</v>
      </c>
      <c r="N138" s="84"/>
      <c r="O138" s="84"/>
    </row>
    <row r="139" spans="1:15" ht="11.15" customHeight="1">
      <c r="A139" s="191">
        <v>132</v>
      </c>
      <c r="B139" s="194" t="s">
        <v>1642</v>
      </c>
      <c r="C139" s="193">
        <v>0</v>
      </c>
      <c r="D139" s="193">
        <v>0</v>
      </c>
      <c r="F139" s="106">
        <f>SUMIFS('intervences kodi'!$M$5:$M$223,'intervences kodi'!$L$5:$L$223,'Visi kodi'!A139,'intervences kodi'!$J$5:$J$223,'Visi kodi'!$F$2)+SUMIFS('intervences kodi'!$O$5:$O$223,'intervences kodi'!$N$5:$N$223,'Visi kodi'!A139,'intervences kodi'!$J$5:$J$223,'Visi kodi'!$F$2)+SUMIFS('intervences kodi'!$Q$5:$Q$223,'intervences kodi'!$P$5:$P$223,'Visi kodi'!A139,'intervences kodi'!$J$5:$J$223,'Visi kodi'!$F$2)+SUMIFS('intervences kodi'!$S$5:$S$223,'intervences kodi'!$R$5:$R$223,'Visi kodi'!A139,'intervences kodi'!$J$5:$J$223,'Visi kodi'!$F$2)+SUMIFS('intervences kodi'!$U$5:$U$223,'intervences kodi'!$T$5:$T$223,'Visi kodi'!A139,'intervences kodi'!$J$5:$J$223,'Visi kodi'!$F$2)+SUMIFS('intervences kodi'!$W$5:$W$223,'intervences kodi'!$V$5:$V$223,'Visi kodi'!A139,'intervences kodi'!$J$5:$J$223,'Visi kodi'!$F$2)</f>
        <v>0</v>
      </c>
      <c r="G139" s="106">
        <f>SUMIFS('intervences kodi'!$M$5:$M$223,'intervences kodi'!$L$5:$L$223,'Visi kodi'!A139,'intervences kodi'!$J$5:$J$223,'Visi kodi'!$G$2)+SUMIFS('intervences kodi'!$O$5:$O$223,'intervences kodi'!$N$5:$N$223,'Visi kodi'!A139,'intervences kodi'!$J$5:$J$223,'Visi kodi'!$G$2)+SUMIFS('intervences kodi'!$Q$5:$Q$223,'intervences kodi'!$P$5:$P$223,'Visi kodi'!A139,'intervences kodi'!$J$5:$J$223,'Visi kodi'!$G$2)+SUMIFS('intervences kodi'!$S$5:$S$223,'intervences kodi'!$R$5:$R$223,'Visi kodi'!A139,'intervences kodi'!$J$5:$J$223,'Visi kodi'!$G$2)+SUMIFS('intervences kodi'!$U$5:$U$223,'intervences kodi'!$T$5:$T$223,'Visi kodi'!A139,'intervences kodi'!$J$5:$J$223,'Visi kodi'!$G$2)+SUMIFS('intervences kodi'!$W$5:$W$223,'intervences kodi'!$V$5:$V$223,'Visi kodi'!A139,'intervences kodi'!$J$5:$J$223,'Visi kodi'!$G$2)</f>
        <v>0</v>
      </c>
      <c r="H139" s="106">
        <f t="shared" si="12"/>
        <v>0</v>
      </c>
      <c r="I139" s="106">
        <f t="shared" si="13"/>
        <v>0</v>
      </c>
      <c r="J139" s="106">
        <f t="shared" si="14"/>
        <v>0</v>
      </c>
      <c r="K139" s="192">
        <f t="shared" si="15"/>
        <v>0</v>
      </c>
      <c r="L139" s="106">
        <f>SUMIFS('intervences kodi'!$M$5:$M$223,'intervences kodi'!$L$5:$L$223,'Visi kodi'!A139,'intervences kodi'!$J$5:$J$223,'Visi kodi'!$L$2)+SUMIFS('intervences kodi'!$M$5:$M$223,'intervences kodi'!$N$5:$N$223,'Visi kodi'!A139,'intervences kodi'!$J$5:$J$223,'Visi kodi'!$L$2)+SUMIFS('intervences kodi'!$M$5:$M$223,'intervences kodi'!$P$5:$P$223,'Visi kodi'!A139,'intervences kodi'!$J$5:$J$223,'Visi kodi'!$L$2)+SUMIFS('intervences kodi'!$M$5:$M$223,'intervences kodi'!$R$5:$R$223,'Visi kodi'!A139,'intervences kodi'!$J$5:$J$223,'Visi kodi'!$L$2)+SUMIFS('intervences kodi'!$M$5:$M$223,'intervences kodi'!$T$5:$T$223,'Visi kodi'!A139,'intervences kodi'!$J$5:$J$223,'Visi kodi'!$L$2)+SUMIFS('intervences kodi'!$M$5:$M$223,'intervences kodi'!$V$5:$V$223,'Visi kodi'!A139,'intervences kodi'!$J$5:$J$223,'Visi kodi'!$L$2)</f>
        <v>0</v>
      </c>
      <c r="M139" s="84">
        <f t="shared" si="11"/>
        <v>0</v>
      </c>
      <c r="N139" s="84"/>
      <c r="O139" s="84"/>
    </row>
    <row r="140" spans="1:15" ht="11.15" customHeight="1">
      <c r="A140" s="191">
        <v>133</v>
      </c>
      <c r="B140" s="194" t="s">
        <v>1643</v>
      </c>
      <c r="C140" s="193">
        <v>0</v>
      </c>
      <c r="D140" s="193">
        <v>0</v>
      </c>
      <c r="F140" s="106">
        <f>SUMIFS('intervences kodi'!$M$5:$M$223,'intervences kodi'!$L$5:$L$223,'Visi kodi'!A140,'intervences kodi'!$J$5:$J$223,'Visi kodi'!$F$2)+SUMIFS('intervences kodi'!$O$5:$O$223,'intervences kodi'!$N$5:$N$223,'Visi kodi'!A140,'intervences kodi'!$J$5:$J$223,'Visi kodi'!$F$2)+SUMIFS('intervences kodi'!$Q$5:$Q$223,'intervences kodi'!$P$5:$P$223,'Visi kodi'!A140,'intervences kodi'!$J$5:$J$223,'Visi kodi'!$F$2)+SUMIFS('intervences kodi'!$S$5:$S$223,'intervences kodi'!$R$5:$R$223,'Visi kodi'!A140,'intervences kodi'!$J$5:$J$223,'Visi kodi'!$F$2)+SUMIFS('intervences kodi'!$U$5:$U$223,'intervences kodi'!$T$5:$T$223,'Visi kodi'!A140,'intervences kodi'!$J$5:$J$223,'Visi kodi'!$F$2)+SUMIFS('intervences kodi'!$W$5:$W$223,'intervences kodi'!$V$5:$V$223,'Visi kodi'!A140,'intervences kodi'!$J$5:$J$223,'Visi kodi'!$F$2)</f>
        <v>0</v>
      </c>
      <c r="G140" s="106">
        <f>SUMIFS('intervences kodi'!$M$5:$M$223,'intervences kodi'!$L$5:$L$223,'Visi kodi'!A140,'intervences kodi'!$J$5:$J$223,'Visi kodi'!$G$2)+SUMIFS('intervences kodi'!$O$5:$O$223,'intervences kodi'!$N$5:$N$223,'Visi kodi'!A140,'intervences kodi'!$J$5:$J$223,'Visi kodi'!$G$2)+SUMIFS('intervences kodi'!$Q$5:$Q$223,'intervences kodi'!$P$5:$P$223,'Visi kodi'!A140,'intervences kodi'!$J$5:$J$223,'Visi kodi'!$G$2)+SUMIFS('intervences kodi'!$S$5:$S$223,'intervences kodi'!$R$5:$R$223,'Visi kodi'!A140,'intervences kodi'!$J$5:$J$223,'Visi kodi'!$G$2)+SUMIFS('intervences kodi'!$U$5:$U$223,'intervences kodi'!$T$5:$T$223,'Visi kodi'!A140,'intervences kodi'!$J$5:$J$223,'Visi kodi'!$G$2)+SUMIFS('intervences kodi'!$W$5:$W$223,'intervences kodi'!$V$5:$V$223,'Visi kodi'!A140,'intervences kodi'!$J$5:$J$223,'Visi kodi'!$G$2)</f>
        <v>0</v>
      </c>
      <c r="H140" s="106">
        <f t="shared" si="12"/>
        <v>0</v>
      </c>
      <c r="I140" s="106">
        <f t="shared" si="13"/>
        <v>0</v>
      </c>
      <c r="J140" s="106">
        <f t="shared" si="14"/>
        <v>0</v>
      </c>
      <c r="K140" s="192">
        <f t="shared" si="15"/>
        <v>0</v>
      </c>
      <c r="L140" s="106">
        <f>SUMIFS('intervences kodi'!$M$5:$M$223,'intervences kodi'!$L$5:$L$223,'Visi kodi'!A140,'intervences kodi'!$J$5:$J$223,'Visi kodi'!$L$2)+SUMIFS('intervences kodi'!$M$5:$M$223,'intervences kodi'!$N$5:$N$223,'Visi kodi'!A140,'intervences kodi'!$J$5:$J$223,'Visi kodi'!$L$2)+SUMIFS('intervences kodi'!$M$5:$M$223,'intervences kodi'!$P$5:$P$223,'Visi kodi'!A140,'intervences kodi'!$J$5:$J$223,'Visi kodi'!$L$2)+SUMIFS('intervences kodi'!$M$5:$M$223,'intervences kodi'!$R$5:$R$223,'Visi kodi'!A140,'intervences kodi'!$J$5:$J$223,'Visi kodi'!$L$2)+SUMIFS('intervences kodi'!$M$5:$M$223,'intervences kodi'!$T$5:$T$223,'Visi kodi'!A140,'intervences kodi'!$J$5:$J$223,'Visi kodi'!$L$2)+SUMIFS('intervences kodi'!$M$5:$M$223,'intervences kodi'!$V$5:$V$223,'Visi kodi'!A140,'intervences kodi'!$J$5:$J$223,'Visi kodi'!$L$2)</f>
        <v>0</v>
      </c>
      <c r="M140" s="84">
        <f t="shared" si="11"/>
        <v>0</v>
      </c>
      <c r="N140" s="84"/>
      <c r="O140" s="84"/>
    </row>
    <row r="141" spans="1:15" ht="11.15" customHeight="1">
      <c r="A141" s="191">
        <v>134</v>
      </c>
      <c r="B141" s="194" t="s">
        <v>1644</v>
      </c>
      <c r="C141" s="193">
        <v>0</v>
      </c>
      <c r="D141" s="193">
        <v>0</v>
      </c>
      <c r="F141" s="106">
        <f>SUMIFS('intervences kodi'!$M$5:$M$223,'intervences kodi'!$L$5:$L$223,'Visi kodi'!A141,'intervences kodi'!$J$5:$J$223,'Visi kodi'!$F$2)+SUMIFS('intervences kodi'!$O$5:$O$223,'intervences kodi'!$N$5:$N$223,'Visi kodi'!A141,'intervences kodi'!$J$5:$J$223,'Visi kodi'!$F$2)+SUMIFS('intervences kodi'!$Q$5:$Q$223,'intervences kodi'!$P$5:$P$223,'Visi kodi'!A141,'intervences kodi'!$J$5:$J$223,'Visi kodi'!$F$2)+SUMIFS('intervences kodi'!$S$5:$S$223,'intervences kodi'!$R$5:$R$223,'Visi kodi'!A141,'intervences kodi'!$J$5:$J$223,'Visi kodi'!$F$2)+SUMIFS('intervences kodi'!$U$5:$U$223,'intervences kodi'!$T$5:$T$223,'Visi kodi'!A141,'intervences kodi'!$J$5:$J$223,'Visi kodi'!$F$2)+SUMIFS('intervences kodi'!$W$5:$W$223,'intervences kodi'!$V$5:$V$223,'Visi kodi'!A141,'intervences kodi'!$J$5:$J$223,'Visi kodi'!$F$2)</f>
        <v>0</v>
      </c>
      <c r="G141" s="106">
        <f>SUMIFS('intervences kodi'!$M$5:$M$223,'intervences kodi'!$L$5:$L$223,'Visi kodi'!A141,'intervences kodi'!$J$5:$J$223,'Visi kodi'!$G$2)+SUMIFS('intervences kodi'!$O$5:$O$223,'intervences kodi'!$N$5:$N$223,'Visi kodi'!A141,'intervences kodi'!$J$5:$J$223,'Visi kodi'!$G$2)+SUMIFS('intervences kodi'!$Q$5:$Q$223,'intervences kodi'!$P$5:$P$223,'Visi kodi'!A141,'intervences kodi'!$J$5:$J$223,'Visi kodi'!$G$2)+SUMIFS('intervences kodi'!$S$5:$S$223,'intervences kodi'!$R$5:$R$223,'Visi kodi'!A141,'intervences kodi'!$J$5:$J$223,'Visi kodi'!$G$2)+SUMIFS('intervences kodi'!$U$5:$U$223,'intervences kodi'!$T$5:$T$223,'Visi kodi'!A141,'intervences kodi'!$J$5:$J$223,'Visi kodi'!$G$2)+SUMIFS('intervences kodi'!$W$5:$W$223,'intervences kodi'!$V$5:$V$223,'Visi kodi'!A141,'intervences kodi'!$J$5:$J$223,'Visi kodi'!$G$2)</f>
        <v>0</v>
      </c>
      <c r="H141" s="106">
        <f t="shared" si="12"/>
        <v>0</v>
      </c>
      <c r="I141" s="106">
        <f t="shared" si="13"/>
        <v>0</v>
      </c>
      <c r="J141" s="106">
        <f t="shared" si="14"/>
        <v>0</v>
      </c>
      <c r="K141" s="192">
        <f t="shared" si="15"/>
        <v>0</v>
      </c>
      <c r="L141" s="106">
        <f>SUMIFS('intervences kodi'!$M$5:$M$223,'intervences kodi'!$L$5:$L$223,'Visi kodi'!A141,'intervences kodi'!$J$5:$J$223,'Visi kodi'!$L$2)+SUMIFS('intervences kodi'!$M$5:$M$223,'intervences kodi'!$N$5:$N$223,'Visi kodi'!A141,'intervences kodi'!$J$5:$J$223,'Visi kodi'!$L$2)+SUMIFS('intervences kodi'!$M$5:$M$223,'intervences kodi'!$P$5:$P$223,'Visi kodi'!A141,'intervences kodi'!$J$5:$J$223,'Visi kodi'!$L$2)+SUMIFS('intervences kodi'!$M$5:$M$223,'intervences kodi'!$R$5:$R$223,'Visi kodi'!A141,'intervences kodi'!$J$5:$J$223,'Visi kodi'!$L$2)+SUMIFS('intervences kodi'!$M$5:$M$223,'intervences kodi'!$T$5:$T$223,'Visi kodi'!A141,'intervences kodi'!$J$5:$J$223,'Visi kodi'!$L$2)+SUMIFS('intervences kodi'!$M$5:$M$223,'intervences kodi'!$V$5:$V$223,'Visi kodi'!A141,'intervences kodi'!$J$5:$J$223,'Visi kodi'!$L$2)</f>
        <v>0</v>
      </c>
      <c r="M141" s="84">
        <f t="shared" si="11"/>
        <v>0</v>
      </c>
      <c r="N141" s="84"/>
      <c r="O141" s="84"/>
    </row>
    <row r="142" spans="1:15" ht="11.15" customHeight="1">
      <c r="A142" s="191">
        <v>135</v>
      </c>
      <c r="B142" s="194" t="s">
        <v>1645</v>
      </c>
      <c r="C142" s="193">
        <v>0</v>
      </c>
      <c r="D142" s="193">
        <v>0</v>
      </c>
      <c r="F142" s="106">
        <f>SUMIFS('intervences kodi'!$M$5:$M$223,'intervences kodi'!$L$5:$L$223,'Visi kodi'!A142,'intervences kodi'!$J$5:$J$223,'Visi kodi'!$F$2)+SUMIFS('intervences kodi'!$O$5:$O$223,'intervences kodi'!$N$5:$N$223,'Visi kodi'!A142,'intervences kodi'!$J$5:$J$223,'Visi kodi'!$F$2)+SUMIFS('intervences kodi'!$Q$5:$Q$223,'intervences kodi'!$P$5:$P$223,'Visi kodi'!A142,'intervences kodi'!$J$5:$J$223,'Visi kodi'!$F$2)+SUMIFS('intervences kodi'!$S$5:$S$223,'intervences kodi'!$R$5:$R$223,'Visi kodi'!A142,'intervences kodi'!$J$5:$J$223,'Visi kodi'!$F$2)+SUMIFS('intervences kodi'!$U$5:$U$223,'intervences kodi'!$T$5:$T$223,'Visi kodi'!A142,'intervences kodi'!$J$5:$J$223,'Visi kodi'!$F$2)+SUMIFS('intervences kodi'!$W$5:$W$223,'intervences kodi'!$V$5:$V$223,'Visi kodi'!A142,'intervences kodi'!$J$5:$J$223,'Visi kodi'!$F$2)</f>
        <v>0</v>
      </c>
      <c r="G142" s="106">
        <f>SUMIFS('intervences kodi'!$M$5:$M$223,'intervences kodi'!$L$5:$L$223,'Visi kodi'!A142,'intervences kodi'!$J$5:$J$223,'Visi kodi'!$G$2)+SUMIFS('intervences kodi'!$O$5:$O$223,'intervences kodi'!$N$5:$N$223,'Visi kodi'!A142,'intervences kodi'!$J$5:$J$223,'Visi kodi'!$G$2)+SUMIFS('intervences kodi'!$Q$5:$Q$223,'intervences kodi'!$P$5:$P$223,'Visi kodi'!A142,'intervences kodi'!$J$5:$J$223,'Visi kodi'!$G$2)+SUMIFS('intervences kodi'!$S$5:$S$223,'intervences kodi'!$R$5:$R$223,'Visi kodi'!A142,'intervences kodi'!$J$5:$J$223,'Visi kodi'!$G$2)+SUMIFS('intervences kodi'!$U$5:$U$223,'intervences kodi'!$T$5:$T$223,'Visi kodi'!A142,'intervences kodi'!$J$5:$J$223,'Visi kodi'!$G$2)+SUMIFS('intervences kodi'!$W$5:$W$223,'intervences kodi'!$V$5:$V$223,'Visi kodi'!A142,'intervences kodi'!$J$5:$J$223,'Visi kodi'!$G$2)</f>
        <v>0</v>
      </c>
      <c r="H142" s="106">
        <f t="shared" si="12"/>
        <v>0</v>
      </c>
      <c r="I142" s="106">
        <f t="shared" si="13"/>
        <v>0</v>
      </c>
      <c r="J142" s="106">
        <f t="shared" si="14"/>
        <v>0</v>
      </c>
      <c r="K142" s="192">
        <f t="shared" si="15"/>
        <v>0</v>
      </c>
      <c r="L142" s="106">
        <f>SUMIFS('intervences kodi'!$M$5:$M$223,'intervences kodi'!$L$5:$L$223,'Visi kodi'!A142,'intervences kodi'!$J$5:$J$223,'Visi kodi'!$L$2)+SUMIFS('intervences kodi'!$M$5:$M$223,'intervences kodi'!$N$5:$N$223,'Visi kodi'!A142,'intervences kodi'!$J$5:$J$223,'Visi kodi'!$L$2)+SUMIFS('intervences kodi'!$M$5:$M$223,'intervences kodi'!$P$5:$P$223,'Visi kodi'!A142,'intervences kodi'!$J$5:$J$223,'Visi kodi'!$L$2)+SUMIFS('intervences kodi'!$M$5:$M$223,'intervences kodi'!$R$5:$R$223,'Visi kodi'!A142,'intervences kodi'!$J$5:$J$223,'Visi kodi'!$L$2)+SUMIFS('intervences kodi'!$M$5:$M$223,'intervences kodi'!$T$5:$T$223,'Visi kodi'!A142,'intervences kodi'!$J$5:$J$223,'Visi kodi'!$L$2)+SUMIFS('intervences kodi'!$M$5:$M$223,'intervences kodi'!$V$5:$V$223,'Visi kodi'!A142,'intervences kodi'!$J$5:$J$223,'Visi kodi'!$L$2)</f>
        <v>0</v>
      </c>
      <c r="M142" s="84">
        <f t="shared" si="11"/>
        <v>0</v>
      </c>
      <c r="N142" s="84"/>
      <c r="O142" s="84"/>
    </row>
    <row r="143" spans="1:15" ht="11.15" customHeight="1">
      <c r="A143" s="191">
        <v>136</v>
      </c>
      <c r="B143" s="194" t="s">
        <v>1646</v>
      </c>
      <c r="C143" s="193">
        <v>0</v>
      </c>
      <c r="D143" s="193">
        <v>0</v>
      </c>
      <c r="F143" s="106">
        <f>SUMIFS('intervences kodi'!$M$5:$M$223,'intervences kodi'!$L$5:$L$223,'Visi kodi'!A143,'intervences kodi'!$J$5:$J$223,'Visi kodi'!$F$2)+SUMIFS('intervences kodi'!$O$5:$O$223,'intervences kodi'!$N$5:$N$223,'Visi kodi'!A143,'intervences kodi'!$J$5:$J$223,'Visi kodi'!$F$2)+SUMIFS('intervences kodi'!$Q$5:$Q$223,'intervences kodi'!$P$5:$P$223,'Visi kodi'!A143,'intervences kodi'!$J$5:$J$223,'Visi kodi'!$F$2)+SUMIFS('intervences kodi'!$S$5:$S$223,'intervences kodi'!$R$5:$R$223,'Visi kodi'!A143,'intervences kodi'!$J$5:$J$223,'Visi kodi'!$F$2)+SUMIFS('intervences kodi'!$U$5:$U$223,'intervences kodi'!$T$5:$T$223,'Visi kodi'!A143,'intervences kodi'!$J$5:$J$223,'Visi kodi'!$F$2)+SUMIFS('intervences kodi'!$W$5:$W$223,'intervences kodi'!$V$5:$V$223,'Visi kodi'!A143,'intervences kodi'!$J$5:$J$223,'Visi kodi'!$F$2)</f>
        <v>0</v>
      </c>
      <c r="G143" s="106">
        <f>SUMIFS('intervences kodi'!$M$5:$M$223,'intervences kodi'!$L$5:$L$223,'Visi kodi'!A143,'intervences kodi'!$J$5:$J$223,'Visi kodi'!$G$2)+SUMIFS('intervences kodi'!$O$5:$O$223,'intervences kodi'!$N$5:$N$223,'Visi kodi'!A143,'intervences kodi'!$J$5:$J$223,'Visi kodi'!$G$2)+SUMIFS('intervences kodi'!$Q$5:$Q$223,'intervences kodi'!$P$5:$P$223,'Visi kodi'!A143,'intervences kodi'!$J$5:$J$223,'Visi kodi'!$G$2)+SUMIFS('intervences kodi'!$S$5:$S$223,'intervences kodi'!$R$5:$R$223,'Visi kodi'!A143,'intervences kodi'!$J$5:$J$223,'Visi kodi'!$G$2)+SUMIFS('intervences kodi'!$U$5:$U$223,'intervences kodi'!$T$5:$T$223,'Visi kodi'!A143,'intervences kodi'!$J$5:$J$223,'Visi kodi'!$G$2)+SUMIFS('intervences kodi'!$W$5:$W$223,'intervences kodi'!$V$5:$V$223,'Visi kodi'!A143,'intervences kodi'!$J$5:$J$223,'Visi kodi'!$G$2)</f>
        <v>0</v>
      </c>
      <c r="H143" s="106">
        <f t="shared" si="12"/>
        <v>0</v>
      </c>
      <c r="I143" s="106">
        <f t="shared" si="13"/>
        <v>0</v>
      </c>
      <c r="J143" s="106">
        <f t="shared" si="14"/>
        <v>0</v>
      </c>
      <c r="K143" s="192">
        <f t="shared" si="15"/>
        <v>0</v>
      </c>
      <c r="L143" s="106">
        <f>SUMIFS('intervences kodi'!$M$5:$M$223,'intervences kodi'!$L$5:$L$223,'Visi kodi'!A143,'intervences kodi'!$J$5:$J$223,'Visi kodi'!$L$2)+SUMIFS('intervences kodi'!$M$5:$M$223,'intervences kodi'!$N$5:$N$223,'Visi kodi'!A143,'intervences kodi'!$J$5:$J$223,'Visi kodi'!$L$2)+SUMIFS('intervences kodi'!$M$5:$M$223,'intervences kodi'!$P$5:$P$223,'Visi kodi'!A143,'intervences kodi'!$J$5:$J$223,'Visi kodi'!$L$2)+SUMIFS('intervences kodi'!$M$5:$M$223,'intervences kodi'!$R$5:$R$223,'Visi kodi'!A143,'intervences kodi'!$J$5:$J$223,'Visi kodi'!$L$2)+SUMIFS('intervences kodi'!$M$5:$M$223,'intervences kodi'!$T$5:$T$223,'Visi kodi'!A143,'intervences kodi'!$J$5:$J$223,'Visi kodi'!$L$2)+SUMIFS('intervences kodi'!$M$5:$M$223,'intervences kodi'!$V$5:$V$223,'Visi kodi'!A143,'intervences kodi'!$J$5:$J$223,'Visi kodi'!$L$2)</f>
        <v>0</v>
      </c>
      <c r="M143" s="84">
        <f t="shared" si="11"/>
        <v>0</v>
      </c>
      <c r="N143" s="84"/>
      <c r="O143" s="84"/>
    </row>
    <row r="144" spans="1:15" ht="11.15" customHeight="1">
      <c r="A144" s="191">
        <v>137</v>
      </c>
      <c r="B144" s="194" t="s">
        <v>1647</v>
      </c>
      <c r="C144" s="193">
        <v>0</v>
      </c>
      <c r="D144" s="193">
        <v>0</v>
      </c>
      <c r="F144" s="106">
        <f>SUMIFS('intervences kodi'!$M$5:$M$223,'intervences kodi'!$L$5:$L$223,'Visi kodi'!A144,'intervences kodi'!$J$5:$J$223,'Visi kodi'!$F$2)+SUMIFS('intervences kodi'!$O$5:$O$223,'intervences kodi'!$N$5:$N$223,'Visi kodi'!A144,'intervences kodi'!$J$5:$J$223,'Visi kodi'!$F$2)+SUMIFS('intervences kodi'!$Q$5:$Q$223,'intervences kodi'!$P$5:$P$223,'Visi kodi'!A144,'intervences kodi'!$J$5:$J$223,'Visi kodi'!$F$2)+SUMIFS('intervences kodi'!$S$5:$S$223,'intervences kodi'!$R$5:$R$223,'Visi kodi'!A144,'intervences kodi'!$J$5:$J$223,'Visi kodi'!$F$2)+SUMIFS('intervences kodi'!$U$5:$U$223,'intervences kodi'!$T$5:$T$223,'Visi kodi'!A144,'intervences kodi'!$J$5:$J$223,'Visi kodi'!$F$2)+SUMIFS('intervences kodi'!$W$5:$W$223,'intervences kodi'!$V$5:$V$223,'Visi kodi'!A144,'intervences kodi'!$J$5:$J$223,'Visi kodi'!$F$2)</f>
        <v>0</v>
      </c>
      <c r="G144" s="106">
        <f>SUMIFS('intervences kodi'!$M$5:$M$223,'intervences kodi'!$L$5:$L$223,'Visi kodi'!A144,'intervences kodi'!$J$5:$J$223,'Visi kodi'!$G$2)+SUMIFS('intervences kodi'!$O$5:$O$223,'intervences kodi'!$N$5:$N$223,'Visi kodi'!A144,'intervences kodi'!$J$5:$J$223,'Visi kodi'!$G$2)+SUMIFS('intervences kodi'!$Q$5:$Q$223,'intervences kodi'!$P$5:$P$223,'Visi kodi'!A144,'intervences kodi'!$J$5:$J$223,'Visi kodi'!$G$2)+SUMIFS('intervences kodi'!$S$5:$S$223,'intervences kodi'!$R$5:$R$223,'Visi kodi'!A144,'intervences kodi'!$J$5:$J$223,'Visi kodi'!$G$2)+SUMIFS('intervences kodi'!$U$5:$U$223,'intervences kodi'!$T$5:$T$223,'Visi kodi'!A144,'intervences kodi'!$J$5:$J$223,'Visi kodi'!$G$2)+SUMIFS('intervences kodi'!$W$5:$W$223,'intervences kodi'!$V$5:$V$223,'Visi kodi'!A144,'intervences kodi'!$J$5:$J$223,'Visi kodi'!$G$2)</f>
        <v>0</v>
      </c>
      <c r="H144" s="106">
        <f t="shared" si="12"/>
        <v>0</v>
      </c>
      <c r="I144" s="106">
        <f t="shared" si="13"/>
        <v>0</v>
      </c>
      <c r="J144" s="106">
        <f t="shared" si="14"/>
        <v>0</v>
      </c>
      <c r="K144" s="192">
        <f t="shared" si="15"/>
        <v>0</v>
      </c>
      <c r="L144" s="106">
        <f>SUMIFS('intervences kodi'!$M$5:$M$223,'intervences kodi'!$L$5:$L$223,'Visi kodi'!A144,'intervences kodi'!$J$5:$J$223,'Visi kodi'!$L$2)+SUMIFS('intervences kodi'!$M$5:$M$223,'intervences kodi'!$N$5:$N$223,'Visi kodi'!A144,'intervences kodi'!$J$5:$J$223,'Visi kodi'!$L$2)+SUMIFS('intervences kodi'!$M$5:$M$223,'intervences kodi'!$P$5:$P$223,'Visi kodi'!A144,'intervences kodi'!$J$5:$J$223,'Visi kodi'!$L$2)+SUMIFS('intervences kodi'!$M$5:$M$223,'intervences kodi'!$R$5:$R$223,'Visi kodi'!A144,'intervences kodi'!$J$5:$J$223,'Visi kodi'!$L$2)+SUMIFS('intervences kodi'!$M$5:$M$223,'intervences kodi'!$T$5:$T$223,'Visi kodi'!A144,'intervences kodi'!$J$5:$J$223,'Visi kodi'!$L$2)+SUMIFS('intervences kodi'!$M$5:$M$223,'intervences kodi'!$V$5:$V$223,'Visi kodi'!A144,'intervences kodi'!$J$5:$J$223,'Visi kodi'!$L$2)</f>
        <v>0</v>
      </c>
      <c r="M144" s="84">
        <f t="shared" si="11"/>
        <v>0</v>
      </c>
      <c r="N144" s="84"/>
      <c r="O144" s="84"/>
    </row>
    <row r="145" spans="1:15" ht="11.15" customHeight="1">
      <c r="A145" s="191">
        <v>138</v>
      </c>
      <c r="B145" s="194" t="s">
        <v>1648</v>
      </c>
      <c r="C145" s="193">
        <v>0</v>
      </c>
      <c r="D145" s="193">
        <v>0</v>
      </c>
      <c r="F145" s="106">
        <f>SUMIFS('intervences kodi'!$M$5:$M$223,'intervences kodi'!$L$5:$L$223,'Visi kodi'!A145,'intervences kodi'!$J$5:$J$223,'Visi kodi'!$F$2)+SUMIFS('intervences kodi'!$O$5:$O$223,'intervences kodi'!$N$5:$N$223,'Visi kodi'!A145,'intervences kodi'!$J$5:$J$223,'Visi kodi'!$F$2)+SUMIFS('intervences kodi'!$Q$5:$Q$223,'intervences kodi'!$P$5:$P$223,'Visi kodi'!A145,'intervences kodi'!$J$5:$J$223,'Visi kodi'!$F$2)+SUMIFS('intervences kodi'!$S$5:$S$223,'intervences kodi'!$R$5:$R$223,'Visi kodi'!A145,'intervences kodi'!$J$5:$J$223,'Visi kodi'!$F$2)+SUMIFS('intervences kodi'!$U$5:$U$223,'intervences kodi'!$T$5:$T$223,'Visi kodi'!A145,'intervences kodi'!$J$5:$J$223,'Visi kodi'!$F$2)+SUMIFS('intervences kodi'!$W$5:$W$223,'intervences kodi'!$V$5:$V$223,'Visi kodi'!A145,'intervences kodi'!$J$5:$J$223,'Visi kodi'!$F$2)</f>
        <v>0</v>
      </c>
      <c r="G145" s="106">
        <f>SUMIFS('intervences kodi'!$M$5:$M$223,'intervences kodi'!$L$5:$L$223,'Visi kodi'!A145,'intervences kodi'!$J$5:$J$223,'Visi kodi'!$G$2)+SUMIFS('intervences kodi'!$O$5:$O$223,'intervences kodi'!$N$5:$N$223,'Visi kodi'!A145,'intervences kodi'!$J$5:$J$223,'Visi kodi'!$G$2)+SUMIFS('intervences kodi'!$Q$5:$Q$223,'intervences kodi'!$P$5:$P$223,'Visi kodi'!A145,'intervences kodi'!$J$5:$J$223,'Visi kodi'!$G$2)+SUMIFS('intervences kodi'!$S$5:$S$223,'intervences kodi'!$R$5:$R$223,'Visi kodi'!A145,'intervences kodi'!$J$5:$J$223,'Visi kodi'!$G$2)+SUMIFS('intervences kodi'!$U$5:$U$223,'intervences kodi'!$T$5:$T$223,'Visi kodi'!A145,'intervences kodi'!$J$5:$J$223,'Visi kodi'!$G$2)+SUMIFS('intervences kodi'!$W$5:$W$223,'intervences kodi'!$V$5:$V$223,'Visi kodi'!A145,'intervences kodi'!$J$5:$J$223,'Visi kodi'!$G$2)</f>
        <v>0</v>
      </c>
      <c r="H145" s="106">
        <f t="shared" si="12"/>
        <v>0</v>
      </c>
      <c r="I145" s="106">
        <f t="shared" si="13"/>
        <v>0</v>
      </c>
      <c r="J145" s="106">
        <f t="shared" si="14"/>
        <v>0</v>
      </c>
      <c r="K145" s="192">
        <f t="shared" si="15"/>
        <v>0</v>
      </c>
      <c r="L145" s="106">
        <f>SUMIFS('intervences kodi'!$M$5:$M$223,'intervences kodi'!$L$5:$L$223,'Visi kodi'!A145,'intervences kodi'!$J$5:$J$223,'Visi kodi'!$L$2)+SUMIFS('intervences kodi'!$M$5:$M$223,'intervences kodi'!$N$5:$N$223,'Visi kodi'!A145,'intervences kodi'!$J$5:$J$223,'Visi kodi'!$L$2)+SUMIFS('intervences kodi'!$M$5:$M$223,'intervences kodi'!$P$5:$P$223,'Visi kodi'!A145,'intervences kodi'!$J$5:$J$223,'Visi kodi'!$L$2)+SUMIFS('intervences kodi'!$M$5:$M$223,'intervences kodi'!$R$5:$R$223,'Visi kodi'!A145,'intervences kodi'!$J$5:$J$223,'Visi kodi'!$L$2)+SUMIFS('intervences kodi'!$M$5:$M$223,'intervences kodi'!$T$5:$T$223,'Visi kodi'!A145,'intervences kodi'!$J$5:$J$223,'Visi kodi'!$L$2)+SUMIFS('intervences kodi'!$M$5:$M$223,'intervences kodi'!$V$5:$V$223,'Visi kodi'!A145,'intervences kodi'!$J$5:$J$223,'Visi kodi'!$L$2)</f>
        <v>0</v>
      </c>
      <c r="M145" s="84">
        <f t="shared" si="11"/>
        <v>0</v>
      </c>
      <c r="N145" s="84"/>
      <c r="O145" s="84"/>
    </row>
    <row r="146" spans="1:15" ht="11.15" customHeight="1">
      <c r="A146" s="191">
        <v>139</v>
      </c>
      <c r="B146" s="194" t="s">
        <v>1649</v>
      </c>
      <c r="C146" s="193">
        <v>0</v>
      </c>
      <c r="D146" s="193">
        <v>0</v>
      </c>
      <c r="F146" s="106">
        <f>SUMIFS('intervences kodi'!$M$5:$M$223,'intervences kodi'!$L$5:$L$223,'Visi kodi'!A146,'intervences kodi'!$J$5:$J$223,'Visi kodi'!$F$2)+SUMIFS('intervences kodi'!$O$5:$O$223,'intervences kodi'!$N$5:$N$223,'Visi kodi'!A146,'intervences kodi'!$J$5:$J$223,'Visi kodi'!$F$2)+SUMIFS('intervences kodi'!$Q$5:$Q$223,'intervences kodi'!$P$5:$P$223,'Visi kodi'!A146,'intervences kodi'!$J$5:$J$223,'Visi kodi'!$F$2)+SUMIFS('intervences kodi'!$S$5:$S$223,'intervences kodi'!$R$5:$R$223,'Visi kodi'!A146,'intervences kodi'!$J$5:$J$223,'Visi kodi'!$F$2)+SUMIFS('intervences kodi'!$U$5:$U$223,'intervences kodi'!$T$5:$T$223,'Visi kodi'!A146,'intervences kodi'!$J$5:$J$223,'Visi kodi'!$F$2)+SUMIFS('intervences kodi'!$W$5:$W$223,'intervences kodi'!$V$5:$V$223,'Visi kodi'!A146,'intervences kodi'!$J$5:$J$223,'Visi kodi'!$F$2)</f>
        <v>0</v>
      </c>
      <c r="G146" s="106">
        <f>SUMIFS('intervences kodi'!$M$5:$M$223,'intervences kodi'!$L$5:$L$223,'Visi kodi'!A146,'intervences kodi'!$J$5:$J$223,'Visi kodi'!$G$2)+SUMIFS('intervences kodi'!$O$5:$O$223,'intervences kodi'!$N$5:$N$223,'Visi kodi'!A146,'intervences kodi'!$J$5:$J$223,'Visi kodi'!$G$2)+SUMIFS('intervences kodi'!$Q$5:$Q$223,'intervences kodi'!$P$5:$P$223,'Visi kodi'!A146,'intervences kodi'!$J$5:$J$223,'Visi kodi'!$G$2)+SUMIFS('intervences kodi'!$S$5:$S$223,'intervences kodi'!$R$5:$R$223,'Visi kodi'!A146,'intervences kodi'!$J$5:$J$223,'Visi kodi'!$G$2)+SUMIFS('intervences kodi'!$U$5:$U$223,'intervences kodi'!$T$5:$T$223,'Visi kodi'!A146,'intervences kodi'!$J$5:$J$223,'Visi kodi'!$G$2)+SUMIFS('intervences kodi'!$W$5:$W$223,'intervences kodi'!$V$5:$V$223,'Visi kodi'!A146,'intervences kodi'!$J$5:$J$223,'Visi kodi'!$G$2)</f>
        <v>0</v>
      </c>
      <c r="H146" s="106">
        <f t="shared" si="12"/>
        <v>0</v>
      </c>
      <c r="I146" s="106">
        <f t="shared" si="13"/>
        <v>0</v>
      </c>
      <c r="J146" s="106">
        <f t="shared" si="14"/>
        <v>0</v>
      </c>
      <c r="K146" s="192">
        <f t="shared" si="15"/>
        <v>0</v>
      </c>
      <c r="L146" s="106">
        <f>SUMIFS('intervences kodi'!$M$5:$M$223,'intervences kodi'!$L$5:$L$223,'Visi kodi'!A146,'intervences kodi'!$J$5:$J$223,'Visi kodi'!$L$2)+SUMIFS('intervences kodi'!$M$5:$M$223,'intervences kodi'!$N$5:$N$223,'Visi kodi'!A146,'intervences kodi'!$J$5:$J$223,'Visi kodi'!$L$2)+SUMIFS('intervences kodi'!$M$5:$M$223,'intervences kodi'!$P$5:$P$223,'Visi kodi'!A146,'intervences kodi'!$J$5:$J$223,'Visi kodi'!$L$2)+SUMIFS('intervences kodi'!$M$5:$M$223,'intervences kodi'!$R$5:$R$223,'Visi kodi'!A146,'intervences kodi'!$J$5:$J$223,'Visi kodi'!$L$2)+SUMIFS('intervences kodi'!$M$5:$M$223,'intervences kodi'!$T$5:$T$223,'Visi kodi'!A146,'intervences kodi'!$J$5:$J$223,'Visi kodi'!$L$2)+SUMIFS('intervences kodi'!$M$5:$M$223,'intervences kodi'!$V$5:$V$223,'Visi kodi'!A146,'intervences kodi'!$J$5:$J$223,'Visi kodi'!$L$2)</f>
        <v>0</v>
      </c>
      <c r="M146" s="84">
        <f t="shared" si="11"/>
        <v>0</v>
      </c>
      <c r="N146" s="84"/>
      <c r="O146" s="84"/>
    </row>
    <row r="147" spans="1:15" ht="11.15" customHeight="1">
      <c r="A147" s="191">
        <v>140</v>
      </c>
      <c r="B147" s="194" t="s">
        <v>1650</v>
      </c>
      <c r="C147" s="193">
        <v>0</v>
      </c>
      <c r="D147" s="193">
        <v>0</v>
      </c>
      <c r="F147" s="106">
        <f>SUMIFS('intervences kodi'!$M$5:$M$223,'intervences kodi'!$L$5:$L$223,'Visi kodi'!A147,'intervences kodi'!$J$5:$J$223,'Visi kodi'!$F$2)+SUMIFS('intervences kodi'!$O$5:$O$223,'intervences kodi'!$N$5:$N$223,'Visi kodi'!A147,'intervences kodi'!$J$5:$J$223,'Visi kodi'!$F$2)+SUMIFS('intervences kodi'!$Q$5:$Q$223,'intervences kodi'!$P$5:$P$223,'Visi kodi'!A147,'intervences kodi'!$J$5:$J$223,'Visi kodi'!$F$2)+SUMIFS('intervences kodi'!$S$5:$S$223,'intervences kodi'!$R$5:$R$223,'Visi kodi'!A147,'intervences kodi'!$J$5:$J$223,'Visi kodi'!$F$2)+SUMIFS('intervences kodi'!$U$5:$U$223,'intervences kodi'!$T$5:$T$223,'Visi kodi'!A147,'intervences kodi'!$J$5:$J$223,'Visi kodi'!$F$2)+SUMIFS('intervences kodi'!$W$5:$W$223,'intervences kodi'!$V$5:$V$223,'Visi kodi'!A147,'intervences kodi'!$J$5:$J$223,'Visi kodi'!$F$2)</f>
        <v>0</v>
      </c>
      <c r="G147" s="106">
        <f>SUMIFS('intervences kodi'!$M$5:$M$223,'intervences kodi'!$L$5:$L$223,'Visi kodi'!A147,'intervences kodi'!$J$5:$J$223,'Visi kodi'!$G$2)+SUMIFS('intervences kodi'!$O$5:$O$223,'intervences kodi'!$N$5:$N$223,'Visi kodi'!A147,'intervences kodi'!$J$5:$J$223,'Visi kodi'!$G$2)+SUMIFS('intervences kodi'!$Q$5:$Q$223,'intervences kodi'!$P$5:$P$223,'Visi kodi'!A147,'intervences kodi'!$J$5:$J$223,'Visi kodi'!$G$2)+SUMIFS('intervences kodi'!$S$5:$S$223,'intervences kodi'!$R$5:$R$223,'Visi kodi'!A147,'intervences kodi'!$J$5:$J$223,'Visi kodi'!$G$2)+SUMIFS('intervences kodi'!$U$5:$U$223,'intervences kodi'!$T$5:$T$223,'Visi kodi'!A147,'intervences kodi'!$J$5:$J$223,'Visi kodi'!$G$2)+SUMIFS('intervences kodi'!$W$5:$W$223,'intervences kodi'!$V$5:$V$223,'Visi kodi'!A147,'intervences kodi'!$J$5:$J$223,'Visi kodi'!$G$2)</f>
        <v>0</v>
      </c>
      <c r="H147" s="106">
        <f t="shared" si="12"/>
        <v>0</v>
      </c>
      <c r="I147" s="106">
        <f t="shared" si="13"/>
        <v>0</v>
      </c>
      <c r="J147" s="106">
        <f t="shared" si="14"/>
        <v>0</v>
      </c>
      <c r="K147" s="192">
        <f t="shared" si="15"/>
        <v>0</v>
      </c>
      <c r="L147" s="106">
        <f>SUMIFS('intervences kodi'!$M$5:$M$223,'intervences kodi'!$L$5:$L$223,'Visi kodi'!A147,'intervences kodi'!$J$5:$J$223,'Visi kodi'!$L$2)+SUMIFS('intervences kodi'!$M$5:$M$223,'intervences kodi'!$N$5:$N$223,'Visi kodi'!A147,'intervences kodi'!$J$5:$J$223,'Visi kodi'!$L$2)+SUMIFS('intervences kodi'!$M$5:$M$223,'intervences kodi'!$P$5:$P$223,'Visi kodi'!A147,'intervences kodi'!$J$5:$J$223,'Visi kodi'!$L$2)+SUMIFS('intervences kodi'!$M$5:$M$223,'intervences kodi'!$R$5:$R$223,'Visi kodi'!A147,'intervences kodi'!$J$5:$J$223,'Visi kodi'!$L$2)+SUMIFS('intervences kodi'!$M$5:$M$223,'intervences kodi'!$T$5:$T$223,'Visi kodi'!A147,'intervences kodi'!$J$5:$J$223,'Visi kodi'!$L$2)+SUMIFS('intervences kodi'!$M$5:$M$223,'intervences kodi'!$V$5:$V$223,'Visi kodi'!A147,'intervences kodi'!$J$5:$J$223,'Visi kodi'!$L$2)</f>
        <v>0</v>
      </c>
      <c r="M147" s="84">
        <f t="shared" si="11"/>
        <v>0</v>
      </c>
      <c r="N147" s="84"/>
      <c r="O147" s="84"/>
    </row>
    <row r="148" spans="1:15" ht="11.15" customHeight="1">
      <c r="A148" s="191">
        <v>141</v>
      </c>
      <c r="B148" s="194" t="s">
        <v>1651</v>
      </c>
      <c r="C148" s="193">
        <v>0</v>
      </c>
      <c r="D148" s="193">
        <v>0</v>
      </c>
      <c r="F148" s="106">
        <f>SUMIFS('intervences kodi'!$M$5:$M$223,'intervences kodi'!$L$5:$L$223,'Visi kodi'!A148,'intervences kodi'!$J$5:$J$223,'Visi kodi'!$F$2)+SUMIFS('intervences kodi'!$O$5:$O$223,'intervences kodi'!$N$5:$N$223,'Visi kodi'!A148,'intervences kodi'!$J$5:$J$223,'Visi kodi'!$F$2)+SUMIFS('intervences kodi'!$Q$5:$Q$223,'intervences kodi'!$P$5:$P$223,'Visi kodi'!A148,'intervences kodi'!$J$5:$J$223,'Visi kodi'!$F$2)+SUMIFS('intervences kodi'!$S$5:$S$223,'intervences kodi'!$R$5:$R$223,'Visi kodi'!A148,'intervences kodi'!$J$5:$J$223,'Visi kodi'!$F$2)+SUMIFS('intervences kodi'!$U$5:$U$223,'intervences kodi'!$T$5:$T$223,'Visi kodi'!A148,'intervences kodi'!$J$5:$J$223,'Visi kodi'!$F$2)+SUMIFS('intervences kodi'!$W$5:$W$223,'intervences kodi'!$V$5:$V$223,'Visi kodi'!A148,'intervences kodi'!$J$5:$J$223,'Visi kodi'!$F$2)</f>
        <v>0</v>
      </c>
      <c r="G148" s="106">
        <f>SUMIFS('intervences kodi'!$M$5:$M$223,'intervences kodi'!$L$5:$L$223,'Visi kodi'!A148,'intervences kodi'!$J$5:$J$223,'Visi kodi'!$G$2)+SUMIFS('intervences kodi'!$O$5:$O$223,'intervences kodi'!$N$5:$N$223,'Visi kodi'!A148,'intervences kodi'!$J$5:$J$223,'Visi kodi'!$G$2)+SUMIFS('intervences kodi'!$Q$5:$Q$223,'intervences kodi'!$P$5:$P$223,'Visi kodi'!A148,'intervences kodi'!$J$5:$J$223,'Visi kodi'!$G$2)+SUMIFS('intervences kodi'!$S$5:$S$223,'intervences kodi'!$R$5:$R$223,'Visi kodi'!A148,'intervences kodi'!$J$5:$J$223,'Visi kodi'!$G$2)+SUMIFS('intervences kodi'!$U$5:$U$223,'intervences kodi'!$T$5:$T$223,'Visi kodi'!A148,'intervences kodi'!$J$5:$J$223,'Visi kodi'!$G$2)+SUMIFS('intervences kodi'!$W$5:$W$223,'intervences kodi'!$V$5:$V$223,'Visi kodi'!A148,'intervences kodi'!$J$5:$J$223,'Visi kodi'!$G$2)</f>
        <v>0</v>
      </c>
      <c r="H148" s="106">
        <f t="shared" si="12"/>
        <v>0</v>
      </c>
      <c r="I148" s="106">
        <f t="shared" si="13"/>
        <v>0</v>
      </c>
      <c r="J148" s="106">
        <f t="shared" si="14"/>
        <v>0</v>
      </c>
      <c r="K148" s="192">
        <f t="shared" si="15"/>
        <v>0</v>
      </c>
      <c r="L148" s="106">
        <f>SUMIFS('intervences kodi'!$M$5:$M$223,'intervences kodi'!$L$5:$L$223,'Visi kodi'!A148,'intervences kodi'!$J$5:$J$223,'Visi kodi'!$L$2)+SUMIFS('intervences kodi'!$M$5:$M$223,'intervences kodi'!$N$5:$N$223,'Visi kodi'!A148,'intervences kodi'!$J$5:$J$223,'Visi kodi'!$L$2)+SUMIFS('intervences kodi'!$M$5:$M$223,'intervences kodi'!$P$5:$P$223,'Visi kodi'!A148,'intervences kodi'!$J$5:$J$223,'Visi kodi'!$L$2)+SUMIFS('intervences kodi'!$M$5:$M$223,'intervences kodi'!$R$5:$R$223,'Visi kodi'!A148,'intervences kodi'!$J$5:$J$223,'Visi kodi'!$L$2)+SUMIFS('intervences kodi'!$M$5:$M$223,'intervences kodi'!$T$5:$T$223,'Visi kodi'!A148,'intervences kodi'!$J$5:$J$223,'Visi kodi'!$L$2)+SUMIFS('intervences kodi'!$M$5:$M$223,'intervences kodi'!$V$5:$V$223,'Visi kodi'!A148,'intervences kodi'!$J$5:$J$223,'Visi kodi'!$L$2)</f>
        <v>0</v>
      </c>
      <c r="M148" s="84">
        <f t="shared" si="11"/>
        <v>0</v>
      </c>
      <c r="N148" s="84"/>
      <c r="O148" s="84"/>
    </row>
    <row r="149" spans="1:15" ht="11.15" customHeight="1">
      <c r="A149" s="191">
        <v>142</v>
      </c>
      <c r="B149" s="194" t="s">
        <v>1652</v>
      </c>
      <c r="C149" s="193">
        <v>0</v>
      </c>
      <c r="D149" s="193">
        <v>0</v>
      </c>
      <c r="F149" s="106">
        <f>SUMIFS('intervences kodi'!$M$5:$M$223,'intervences kodi'!$L$5:$L$223,'Visi kodi'!A149,'intervences kodi'!$J$5:$J$223,'Visi kodi'!$F$2)+SUMIFS('intervences kodi'!$O$5:$O$223,'intervences kodi'!$N$5:$N$223,'Visi kodi'!A149,'intervences kodi'!$J$5:$J$223,'Visi kodi'!$F$2)+SUMIFS('intervences kodi'!$Q$5:$Q$223,'intervences kodi'!$P$5:$P$223,'Visi kodi'!A149,'intervences kodi'!$J$5:$J$223,'Visi kodi'!$F$2)+SUMIFS('intervences kodi'!$S$5:$S$223,'intervences kodi'!$R$5:$R$223,'Visi kodi'!A149,'intervences kodi'!$J$5:$J$223,'Visi kodi'!$F$2)+SUMIFS('intervences kodi'!$U$5:$U$223,'intervences kodi'!$T$5:$T$223,'Visi kodi'!A149,'intervences kodi'!$J$5:$J$223,'Visi kodi'!$F$2)+SUMIFS('intervences kodi'!$W$5:$W$223,'intervences kodi'!$V$5:$V$223,'Visi kodi'!A149,'intervences kodi'!$J$5:$J$223,'Visi kodi'!$F$2)</f>
        <v>0</v>
      </c>
      <c r="G149" s="106">
        <f>SUMIFS('intervences kodi'!$M$5:$M$223,'intervences kodi'!$L$5:$L$223,'Visi kodi'!A149,'intervences kodi'!$J$5:$J$223,'Visi kodi'!$G$2)+SUMIFS('intervences kodi'!$O$5:$O$223,'intervences kodi'!$N$5:$N$223,'Visi kodi'!A149,'intervences kodi'!$J$5:$J$223,'Visi kodi'!$G$2)+SUMIFS('intervences kodi'!$Q$5:$Q$223,'intervences kodi'!$P$5:$P$223,'Visi kodi'!A149,'intervences kodi'!$J$5:$J$223,'Visi kodi'!$G$2)+SUMIFS('intervences kodi'!$S$5:$S$223,'intervences kodi'!$R$5:$R$223,'Visi kodi'!A149,'intervences kodi'!$J$5:$J$223,'Visi kodi'!$G$2)+SUMIFS('intervences kodi'!$U$5:$U$223,'intervences kodi'!$T$5:$T$223,'Visi kodi'!A149,'intervences kodi'!$J$5:$J$223,'Visi kodi'!$G$2)+SUMIFS('intervences kodi'!$W$5:$W$223,'intervences kodi'!$V$5:$V$223,'Visi kodi'!A149,'intervences kodi'!$J$5:$J$223,'Visi kodi'!$G$2)</f>
        <v>0</v>
      </c>
      <c r="H149" s="106">
        <f t="shared" si="12"/>
        <v>0</v>
      </c>
      <c r="I149" s="106">
        <f t="shared" si="13"/>
        <v>0</v>
      </c>
      <c r="J149" s="106">
        <f t="shared" si="14"/>
        <v>0</v>
      </c>
      <c r="K149" s="192">
        <f t="shared" si="15"/>
        <v>0</v>
      </c>
      <c r="L149" s="106">
        <f>SUMIFS('intervences kodi'!$M$5:$M$223,'intervences kodi'!$L$5:$L$223,'Visi kodi'!A149,'intervences kodi'!$J$5:$J$223,'Visi kodi'!$L$2)+SUMIFS('intervences kodi'!$M$5:$M$223,'intervences kodi'!$N$5:$N$223,'Visi kodi'!A149,'intervences kodi'!$J$5:$J$223,'Visi kodi'!$L$2)+SUMIFS('intervences kodi'!$M$5:$M$223,'intervences kodi'!$P$5:$P$223,'Visi kodi'!A149,'intervences kodi'!$J$5:$J$223,'Visi kodi'!$L$2)+SUMIFS('intervences kodi'!$M$5:$M$223,'intervences kodi'!$R$5:$R$223,'Visi kodi'!A149,'intervences kodi'!$J$5:$J$223,'Visi kodi'!$L$2)+SUMIFS('intervences kodi'!$M$5:$M$223,'intervences kodi'!$T$5:$T$223,'Visi kodi'!A149,'intervences kodi'!$J$5:$J$223,'Visi kodi'!$L$2)+SUMIFS('intervences kodi'!$M$5:$M$223,'intervences kodi'!$V$5:$V$223,'Visi kodi'!A149,'intervences kodi'!$J$5:$J$223,'Visi kodi'!$L$2)</f>
        <v>0</v>
      </c>
      <c r="M149" s="84">
        <f t="shared" si="11"/>
        <v>0</v>
      </c>
      <c r="N149" s="84"/>
      <c r="O149" s="84"/>
    </row>
    <row r="150" spans="1:15" ht="11.15" customHeight="1">
      <c r="A150" s="191">
        <v>143</v>
      </c>
      <c r="B150" s="194" t="s">
        <v>1653</v>
      </c>
      <c r="C150" s="193">
        <v>0</v>
      </c>
      <c r="D150" s="193">
        <v>0</v>
      </c>
      <c r="F150" s="106">
        <f>SUMIFS('intervences kodi'!$M$5:$M$223,'intervences kodi'!$L$5:$L$223,'Visi kodi'!A150,'intervences kodi'!$J$5:$J$223,'Visi kodi'!$F$2)+SUMIFS('intervences kodi'!$O$5:$O$223,'intervences kodi'!$N$5:$N$223,'Visi kodi'!A150,'intervences kodi'!$J$5:$J$223,'Visi kodi'!$F$2)+SUMIFS('intervences kodi'!$Q$5:$Q$223,'intervences kodi'!$P$5:$P$223,'Visi kodi'!A150,'intervences kodi'!$J$5:$J$223,'Visi kodi'!$F$2)+SUMIFS('intervences kodi'!$S$5:$S$223,'intervences kodi'!$R$5:$R$223,'Visi kodi'!A150,'intervences kodi'!$J$5:$J$223,'Visi kodi'!$F$2)+SUMIFS('intervences kodi'!$U$5:$U$223,'intervences kodi'!$T$5:$T$223,'Visi kodi'!A150,'intervences kodi'!$J$5:$J$223,'Visi kodi'!$F$2)+SUMIFS('intervences kodi'!$W$5:$W$223,'intervences kodi'!$V$5:$V$223,'Visi kodi'!A150,'intervences kodi'!$J$5:$J$223,'Visi kodi'!$F$2)</f>
        <v>0</v>
      </c>
      <c r="G150" s="106">
        <f>SUMIFS('intervences kodi'!$M$5:$M$223,'intervences kodi'!$L$5:$L$223,'Visi kodi'!A150,'intervences kodi'!$J$5:$J$223,'Visi kodi'!$G$2)+SUMIFS('intervences kodi'!$O$5:$O$223,'intervences kodi'!$N$5:$N$223,'Visi kodi'!A150,'intervences kodi'!$J$5:$J$223,'Visi kodi'!$G$2)+SUMIFS('intervences kodi'!$Q$5:$Q$223,'intervences kodi'!$P$5:$P$223,'Visi kodi'!A150,'intervences kodi'!$J$5:$J$223,'Visi kodi'!$G$2)+SUMIFS('intervences kodi'!$S$5:$S$223,'intervences kodi'!$R$5:$R$223,'Visi kodi'!A150,'intervences kodi'!$J$5:$J$223,'Visi kodi'!$G$2)+SUMIFS('intervences kodi'!$U$5:$U$223,'intervences kodi'!$T$5:$T$223,'Visi kodi'!A150,'intervences kodi'!$J$5:$J$223,'Visi kodi'!$G$2)+SUMIFS('intervences kodi'!$W$5:$W$223,'intervences kodi'!$V$5:$V$223,'Visi kodi'!A150,'intervences kodi'!$J$5:$J$223,'Visi kodi'!$G$2)</f>
        <v>0</v>
      </c>
      <c r="H150" s="106">
        <f t="shared" si="12"/>
        <v>0</v>
      </c>
      <c r="I150" s="106">
        <f t="shared" si="13"/>
        <v>0</v>
      </c>
      <c r="J150" s="106">
        <f t="shared" si="14"/>
        <v>0</v>
      </c>
      <c r="K150" s="192">
        <f t="shared" si="15"/>
        <v>0</v>
      </c>
      <c r="L150" s="106">
        <f>SUMIFS('intervences kodi'!$M$5:$M$223,'intervences kodi'!$L$5:$L$223,'Visi kodi'!A150,'intervences kodi'!$J$5:$J$223,'Visi kodi'!$L$2)+SUMIFS('intervences kodi'!$M$5:$M$223,'intervences kodi'!$N$5:$N$223,'Visi kodi'!A150,'intervences kodi'!$J$5:$J$223,'Visi kodi'!$L$2)+SUMIFS('intervences kodi'!$M$5:$M$223,'intervences kodi'!$P$5:$P$223,'Visi kodi'!A150,'intervences kodi'!$J$5:$J$223,'Visi kodi'!$L$2)+SUMIFS('intervences kodi'!$M$5:$M$223,'intervences kodi'!$R$5:$R$223,'Visi kodi'!A150,'intervences kodi'!$J$5:$J$223,'Visi kodi'!$L$2)+SUMIFS('intervences kodi'!$M$5:$M$223,'intervences kodi'!$T$5:$T$223,'Visi kodi'!A150,'intervences kodi'!$J$5:$J$223,'Visi kodi'!$L$2)+SUMIFS('intervences kodi'!$M$5:$M$223,'intervences kodi'!$V$5:$V$223,'Visi kodi'!A150,'intervences kodi'!$J$5:$J$223,'Visi kodi'!$L$2)</f>
        <v>0</v>
      </c>
      <c r="M150" s="84">
        <f t="shared" si="11"/>
        <v>0</v>
      </c>
      <c r="N150" s="84"/>
      <c r="O150" s="84"/>
    </row>
    <row r="151" spans="1:15" ht="11.15" customHeight="1">
      <c r="A151" s="191">
        <v>144</v>
      </c>
      <c r="B151" s="194" t="s">
        <v>1654</v>
      </c>
      <c r="C151" s="193">
        <v>0</v>
      </c>
      <c r="D151" s="193">
        <v>0</v>
      </c>
      <c r="F151" s="106">
        <f>SUMIFS('intervences kodi'!$M$5:$M$223,'intervences kodi'!$L$5:$L$223,'Visi kodi'!A151,'intervences kodi'!$J$5:$J$223,'Visi kodi'!$F$2)+SUMIFS('intervences kodi'!$O$5:$O$223,'intervences kodi'!$N$5:$N$223,'Visi kodi'!A151,'intervences kodi'!$J$5:$J$223,'Visi kodi'!$F$2)+SUMIFS('intervences kodi'!$Q$5:$Q$223,'intervences kodi'!$P$5:$P$223,'Visi kodi'!A151,'intervences kodi'!$J$5:$J$223,'Visi kodi'!$F$2)+SUMIFS('intervences kodi'!$S$5:$S$223,'intervences kodi'!$R$5:$R$223,'Visi kodi'!A151,'intervences kodi'!$J$5:$J$223,'Visi kodi'!$F$2)+SUMIFS('intervences kodi'!$U$5:$U$223,'intervences kodi'!$T$5:$T$223,'Visi kodi'!A151,'intervences kodi'!$J$5:$J$223,'Visi kodi'!$F$2)+SUMIFS('intervences kodi'!$W$5:$W$223,'intervences kodi'!$V$5:$V$223,'Visi kodi'!A151,'intervences kodi'!$J$5:$J$223,'Visi kodi'!$F$2)</f>
        <v>0</v>
      </c>
      <c r="G151" s="106">
        <f>SUMIFS('intervences kodi'!$M$5:$M$223,'intervences kodi'!$L$5:$L$223,'Visi kodi'!A151,'intervences kodi'!$J$5:$J$223,'Visi kodi'!$G$2)+SUMIFS('intervences kodi'!$O$5:$O$223,'intervences kodi'!$N$5:$N$223,'Visi kodi'!A151,'intervences kodi'!$J$5:$J$223,'Visi kodi'!$G$2)+SUMIFS('intervences kodi'!$Q$5:$Q$223,'intervences kodi'!$P$5:$P$223,'Visi kodi'!A151,'intervences kodi'!$J$5:$J$223,'Visi kodi'!$G$2)+SUMIFS('intervences kodi'!$S$5:$S$223,'intervences kodi'!$R$5:$R$223,'Visi kodi'!A151,'intervences kodi'!$J$5:$J$223,'Visi kodi'!$G$2)+SUMIFS('intervences kodi'!$U$5:$U$223,'intervences kodi'!$T$5:$T$223,'Visi kodi'!A151,'intervences kodi'!$J$5:$J$223,'Visi kodi'!$G$2)+SUMIFS('intervences kodi'!$W$5:$W$223,'intervences kodi'!$V$5:$V$223,'Visi kodi'!A151,'intervences kodi'!$J$5:$J$223,'Visi kodi'!$G$2)</f>
        <v>0</v>
      </c>
      <c r="H151" s="106">
        <f t="shared" si="12"/>
        <v>0</v>
      </c>
      <c r="I151" s="106">
        <f t="shared" si="13"/>
        <v>0</v>
      </c>
      <c r="J151" s="106">
        <f t="shared" si="14"/>
        <v>0</v>
      </c>
      <c r="K151" s="192">
        <f t="shared" si="15"/>
        <v>0</v>
      </c>
      <c r="L151" s="106">
        <f>SUMIFS('intervences kodi'!$M$5:$M$223,'intervences kodi'!$L$5:$L$223,'Visi kodi'!A151,'intervences kodi'!$J$5:$J$223,'Visi kodi'!$L$2)+SUMIFS('intervences kodi'!$M$5:$M$223,'intervences kodi'!$N$5:$N$223,'Visi kodi'!A151,'intervences kodi'!$J$5:$J$223,'Visi kodi'!$L$2)+SUMIFS('intervences kodi'!$M$5:$M$223,'intervences kodi'!$P$5:$P$223,'Visi kodi'!A151,'intervences kodi'!$J$5:$J$223,'Visi kodi'!$L$2)+SUMIFS('intervences kodi'!$M$5:$M$223,'intervences kodi'!$R$5:$R$223,'Visi kodi'!A151,'intervences kodi'!$J$5:$J$223,'Visi kodi'!$L$2)+SUMIFS('intervences kodi'!$M$5:$M$223,'intervences kodi'!$T$5:$T$223,'Visi kodi'!A151,'intervences kodi'!$J$5:$J$223,'Visi kodi'!$L$2)+SUMIFS('intervences kodi'!$M$5:$M$223,'intervences kodi'!$V$5:$V$223,'Visi kodi'!A151,'intervences kodi'!$J$5:$J$223,'Visi kodi'!$L$2)</f>
        <v>0</v>
      </c>
      <c r="M151" s="84">
        <f t="shared" si="11"/>
        <v>0</v>
      </c>
      <c r="N151" s="84"/>
      <c r="O151" s="84"/>
    </row>
    <row r="152" spans="1:15" ht="11.15" customHeight="1">
      <c r="A152" s="191">
        <v>145</v>
      </c>
      <c r="B152" s="194" t="s">
        <v>1655</v>
      </c>
      <c r="C152" s="193">
        <v>0</v>
      </c>
      <c r="D152" s="193">
        <v>0</v>
      </c>
      <c r="F152" s="106">
        <f>SUMIFS('intervences kodi'!$M$5:$M$223,'intervences kodi'!$L$5:$L$223,'Visi kodi'!A152,'intervences kodi'!$J$5:$J$223,'Visi kodi'!$F$2)+SUMIFS('intervences kodi'!$O$5:$O$223,'intervences kodi'!$N$5:$N$223,'Visi kodi'!A152,'intervences kodi'!$J$5:$J$223,'Visi kodi'!$F$2)+SUMIFS('intervences kodi'!$Q$5:$Q$223,'intervences kodi'!$P$5:$P$223,'Visi kodi'!A152,'intervences kodi'!$J$5:$J$223,'Visi kodi'!$F$2)+SUMIFS('intervences kodi'!$S$5:$S$223,'intervences kodi'!$R$5:$R$223,'Visi kodi'!A152,'intervences kodi'!$J$5:$J$223,'Visi kodi'!$F$2)+SUMIFS('intervences kodi'!$U$5:$U$223,'intervences kodi'!$T$5:$T$223,'Visi kodi'!A152,'intervences kodi'!$J$5:$J$223,'Visi kodi'!$F$2)+SUMIFS('intervences kodi'!$W$5:$W$223,'intervences kodi'!$V$5:$V$223,'Visi kodi'!A152,'intervences kodi'!$J$5:$J$223,'Visi kodi'!$F$2)</f>
        <v>0</v>
      </c>
      <c r="G152" s="106">
        <f>SUMIFS('intervences kodi'!$M$5:$M$223,'intervences kodi'!$L$5:$L$223,'Visi kodi'!A152,'intervences kodi'!$J$5:$J$223,'Visi kodi'!$G$2)+SUMIFS('intervences kodi'!$O$5:$O$223,'intervences kodi'!$N$5:$N$223,'Visi kodi'!A152,'intervences kodi'!$J$5:$J$223,'Visi kodi'!$G$2)+SUMIFS('intervences kodi'!$Q$5:$Q$223,'intervences kodi'!$P$5:$P$223,'Visi kodi'!A152,'intervences kodi'!$J$5:$J$223,'Visi kodi'!$G$2)+SUMIFS('intervences kodi'!$S$5:$S$223,'intervences kodi'!$R$5:$R$223,'Visi kodi'!A152,'intervences kodi'!$J$5:$J$223,'Visi kodi'!$G$2)+SUMIFS('intervences kodi'!$U$5:$U$223,'intervences kodi'!$T$5:$T$223,'Visi kodi'!A152,'intervences kodi'!$J$5:$J$223,'Visi kodi'!$G$2)+SUMIFS('intervences kodi'!$W$5:$W$223,'intervences kodi'!$V$5:$V$223,'Visi kodi'!A152,'intervences kodi'!$J$5:$J$223,'Visi kodi'!$G$2)</f>
        <v>0</v>
      </c>
      <c r="H152" s="106">
        <f t="shared" si="12"/>
        <v>0</v>
      </c>
      <c r="I152" s="106">
        <f t="shared" si="13"/>
        <v>0</v>
      </c>
      <c r="J152" s="106">
        <f t="shared" si="14"/>
        <v>0</v>
      </c>
      <c r="K152" s="192">
        <f t="shared" si="15"/>
        <v>0</v>
      </c>
      <c r="L152" s="106">
        <f>SUMIFS('intervences kodi'!$M$5:$M$223,'intervences kodi'!$L$5:$L$223,'Visi kodi'!A152,'intervences kodi'!$J$5:$J$223,'Visi kodi'!$L$2)+SUMIFS('intervences kodi'!$M$5:$M$223,'intervences kodi'!$N$5:$N$223,'Visi kodi'!A152,'intervences kodi'!$J$5:$J$223,'Visi kodi'!$L$2)+SUMIFS('intervences kodi'!$M$5:$M$223,'intervences kodi'!$P$5:$P$223,'Visi kodi'!A152,'intervences kodi'!$J$5:$J$223,'Visi kodi'!$L$2)+SUMIFS('intervences kodi'!$M$5:$M$223,'intervences kodi'!$R$5:$R$223,'Visi kodi'!A152,'intervences kodi'!$J$5:$J$223,'Visi kodi'!$L$2)+SUMIFS('intervences kodi'!$M$5:$M$223,'intervences kodi'!$T$5:$T$223,'Visi kodi'!A152,'intervences kodi'!$J$5:$J$223,'Visi kodi'!$L$2)+SUMIFS('intervences kodi'!$M$5:$M$223,'intervences kodi'!$V$5:$V$223,'Visi kodi'!A152,'intervences kodi'!$J$5:$J$223,'Visi kodi'!$L$2)</f>
        <v>0</v>
      </c>
      <c r="M152" s="84">
        <f t="shared" ref="M152:M193" si="16">L152*C152</f>
        <v>0</v>
      </c>
      <c r="N152" s="84"/>
      <c r="O152" s="84"/>
    </row>
    <row r="153" spans="1:15" ht="11.15" customHeight="1">
      <c r="A153" s="305" t="s">
        <v>1656</v>
      </c>
      <c r="B153" s="308" t="s">
        <v>1657</v>
      </c>
      <c r="C153" s="309">
        <v>0</v>
      </c>
      <c r="D153" s="309">
        <v>0</v>
      </c>
      <c r="F153" s="106">
        <f>SUMIFS('intervences kodi'!$M$5:$M$223,'intervences kodi'!$L$5:$L$223,'Visi kodi'!A153,'intervences kodi'!$J$5:$J$223,'Visi kodi'!$F$2)+SUMIFS('intervences kodi'!$O$5:$O$223,'intervences kodi'!$N$5:$N$223,'Visi kodi'!A153,'intervences kodi'!$J$5:$J$223,'Visi kodi'!$F$2)+SUMIFS('intervences kodi'!$Q$5:$Q$223,'intervences kodi'!$P$5:$P$223,'Visi kodi'!A153,'intervences kodi'!$J$5:$J$223,'Visi kodi'!$F$2)+SUMIFS('intervences kodi'!$S$5:$S$223,'intervences kodi'!$R$5:$R$223,'Visi kodi'!A153,'intervences kodi'!$J$5:$J$223,'Visi kodi'!$F$2)+SUMIFS('intervences kodi'!$U$5:$U$223,'intervences kodi'!$T$5:$T$223,'Visi kodi'!A153,'intervences kodi'!$J$5:$J$223,'Visi kodi'!$F$2)+SUMIFS('intervences kodi'!$W$5:$W$223,'intervences kodi'!$V$5:$V$223,'Visi kodi'!A153,'intervences kodi'!$J$5:$J$223,'Visi kodi'!$F$2)</f>
        <v>0</v>
      </c>
      <c r="G153" s="106">
        <f>SUMIFS('intervences kodi'!$M$5:$M$223,'intervences kodi'!$L$5:$L$223,'Visi kodi'!A153,'intervences kodi'!$J$5:$J$223,'Visi kodi'!$G$2)+SUMIFS('intervences kodi'!$O$5:$O$223,'intervences kodi'!$N$5:$N$223,'Visi kodi'!A153,'intervences kodi'!$J$5:$J$223,'Visi kodi'!$G$2)+SUMIFS('intervences kodi'!$Q$5:$Q$223,'intervences kodi'!$P$5:$P$223,'Visi kodi'!A153,'intervences kodi'!$J$5:$J$223,'Visi kodi'!$G$2)+SUMIFS('intervences kodi'!$S$5:$S$223,'intervences kodi'!$R$5:$R$223,'Visi kodi'!A153,'intervences kodi'!$J$5:$J$223,'Visi kodi'!$G$2)+SUMIFS('intervences kodi'!$U$5:$U$223,'intervences kodi'!$T$5:$T$223,'Visi kodi'!A153,'intervences kodi'!$J$5:$J$223,'Visi kodi'!$G$2)+SUMIFS('intervences kodi'!$W$5:$W$223,'intervences kodi'!$V$5:$V$223,'Visi kodi'!A153,'intervences kodi'!$J$5:$J$223,'Visi kodi'!$G$2)</f>
        <v>0</v>
      </c>
      <c r="H153" s="106">
        <f t="shared" ref="H153" si="17">F153*C153</f>
        <v>0</v>
      </c>
      <c r="I153" s="106">
        <f t="shared" ref="I153" si="18">G153*C153</f>
        <v>0</v>
      </c>
      <c r="J153" s="106">
        <f t="shared" ref="J153" si="19">F153*D153</f>
        <v>0</v>
      </c>
      <c r="K153" s="192">
        <f t="shared" ref="K153" si="20">G153*D153</f>
        <v>0</v>
      </c>
      <c r="L153" s="106">
        <f>SUMIFS('intervences kodi'!$M$5:$M$223,'intervences kodi'!$L$5:$L$223,'Visi kodi'!A153,'intervences kodi'!$J$5:$J$223,'Visi kodi'!$L$2)+SUMIFS('intervences kodi'!$M$5:$M$223,'intervences kodi'!$N$5:$N$223,'Visi kodi'!A153,'intervences kodi'!$J$5:$J$223,'Visi kodi'!$L$2)+SUMIFS('intervences kodi'!$M$5:$M$223,'intervences kodi'!$P$5:$P$223,'Visi kodi'!A153,'intervences kodi'!$J$5:$J$223,'Visi kodi'!$L$2)+SUMIFS('intervences kodi'!$M$5:$M$223,'intervences kodi'!$R$5:$R$223,'Visi kodi'!A153,'intervences kodi'!$J$5:$J$223,'Visi kodi'!$L$2)+SUMIFS('intervences kodi'!$M$5:$M$223,'intervences kodi'!$T$5:$T$223,'Visi kodi'!A153,'intervences kodi'!$J$5:$J$223,'Visi kodi'!$L$2)+SUMIFS('intervences kodi'!$M$5:$M$223,'intervences kodi'!$V$5:$V$223,'Visi kodi'!A153,'intervences kodi'!$J$5:$J$223,'Visi kodi'!$L$2)</f>
        <v>0</v>
      </c>
      <c r="M153" s="84">
        <f t="shared" ref="M153" si="21">L153*C153</f>
        <v>0</v>
      </c>
      <c r="N153" s="84"/>
      <c r="O153" s="84"/>
    </row>
    <row r="154" spans="1:15" ht="11.15" customHeight="1">
      <c r="A154" s="191">
        <v>146</v>
      </c>
      <c r="B154" s="194" t="s">
        <v>1658</v>
      </c>
      <c r="C154" s="193">
        <v>0</v>
      </c>
      <c r="D154" s="193">
        <v>0</v>
      </c>
      <c r="F154" s="106">
        <f>SUMIFS('intervences kodi'!$M$5:$M$223,'intervences kodi'!$L$5:$L$223,'Visi kodi'!A154,'intervences kodi'!$J$5:$J$223,'Visi kodi'!$F$2)+SUMIFS('intervences kodi'!$O$5:$O$223,'intervences kodi'!$N$5:$N$223,'Visi kodi'!A154,'intervences kodi'!$J$5:$J$223,'Visi kodi'!$F$2)+SUMIFS('intervences kodi'!$Q$5:$Q$223,'intervences kodi'!$P$5:$P$223,'Visi kodi'!A154,'intervences kodi'!$J$5:$J$223,'Visi kodi'!$F$2)+SUMIFS('intervences kodi'!$S$5:$S$223,'intervences kodi'!$R$5:$R$223,'Visi kodi'!A154,'intervences kodi'!$J$5:$J$223,'Visi kodi'!$F$2)+SUMIFS('intervences kodi'!$U$5:$U$223,'intervences kodi'!$T$5:$T$223,'Visi kodi'!A154,'intervences kodi'!$J$5:$J$223,'Visi kodi'!$F$2)+SUMIFS('intervences kodi'!$W$5:$W$223,'intervences kodi'!$V$5:$V$223,'Visi kodi'!A154,'intervences kodi'!$J$5:$J$223,'Visi kodi'!$F$2)</f>
        <v>0</v>
      </c>
      <c r="G154" s="106">
        <f>SUMIFS('intervences kodi'!$M$5:$M$223,'intervences kodi'!$L$5:$L$223,'Visi kodi'!A154,'intervences kodi'!$J$5:$J$223,'Visi kodi'!$G$2)+SUMIFS('intervences kodi'!$O$5:$O$223,'intervences kodi'!$N$5:$N$223,'Visi kodi'!A154,'intervences kodi'!$J$5:$J$223,'Visi kodi'!$G$2)+SUMIFS('intervences kodi'!$Q$5:$Q$223,'intervences kodi'!$P$5:$P$223,'Visi kodi'!A154,'intervences kodi'!$J$5:$J$223,'Visi kodi'!$G$2)+SUMIFS('intervences kodi'!$S$5:$S$223,'intervences kodi'!$R$5:$R$223,'Visi kodi'!A154,'intervences kodi'!$J$5:$J$223,'Visi kodi'!$G$2)+SUMIFS('intervences kodi'!$U$5:$U$223,'intervences kodi'!$T$5:$T$223,'Visi kodi'!A154,'intervences kodi'!$J$5:$J$223,'Visi kodi'!$G$2)+SUMIFS('intervences kodi'!$W$5:$W$223,'intervences kodi'!$V$5:$V$223,'Visi kodi'!A154,'intervences kodi'!$J$5:$J$223,'Visi kodi'!$G$2)</f>
        <v>0</v>
      </c>
      <c r="H154" s="106">
        <f t="shared" si="12"/>
        <v>0</v>
      </c>
      <c r="I154" s="106">
        <f t="shared" si="13"/>
        <v>0</v>
      </c>
      <c r="J154" s="106">
        <f t="shared" si="14"/>
        <v>0</v>
      </c>
      <c r="K154" s="192">
        <f t="shared" si="15"/>
        <v>0</v>
      </c>
      <c r="L154" s="106">
        <f>SUMIFS('intervences kodi'!$M$5:$M$223,'intervences kodi'!$L$5:$L$223,'Visi kodi'!A154,'intervences kodi'!$J$5:$J$223,'Visi kodi'!$L$2)+SUMIFS('intervences kodi'!$M$5:$M$223,'intervences kodi'!$N$5:$N$223,'Visi kodi'!A154,'intervences kodi'!$J$5:$J$223,'Visi kodi'!$L$2)+SUMIFS('intervences kodi'!$M$5:$M$223,'intervences kodi'!$P$5:$P$223,'Visi kodi'!A154,'intervences kodi'!$J$5:$J$223,'Visi kodi'!$L$2)+SUMIFS('intervences kodi'!$M$5:$M$223,'intervences kodi'!$R$5:$R$223,'Visi kodi'!A154,'intervences kodi'!$J$5:$J$223,'Visi kodi'!$L$2)+SUMIFS('intervences kodi'!$M$5:$M$223,'intervences kodi'!$T$5:$T$223,'Visi kodi'!A154,'intervences kodi'!$J$5:$J$223,'Visi kodi'!$L$2)+SUMIFS('intervences kodi'!$M$5:$M$223,'intervences kodi'!$V$5:$V$223,'Visi kodi'!A154,'intervences kodi'!$J$5:$J$223,'Visi kodi'!$L$2)</f>
        <v>0</v>
      </c>
      <c r="M154" s="84">
        <f t="shared" si="16"/>
        <v>0</v>
      </c>
      <c r="N154" s="84"/>
      <c r="O154" s="84"/>
    </row>
    <row r="155" spans="1:15" ht="11.15" customHeight="1">
      <c r="A155" s="191">
        <v>147</v>
      </c>
      <c r="B155" s="194" t="s">
        <v>1659</v>
      </c>
      <c r="C155" s="193">
        <v>0</v>
      </c>
      <c r="D155" s="193">
        <v>0</v>
      </c>
      <c r="F155" s="106">
        <f>SUMIFS('intervences kodi'!$M$5:$M$223,'intervences kodi'!$L$5:$L$223,'Visi kodi'!A155,'intervences kodi'!$J$5:$J$223,'Visi kodi'!$F$2)+SUMIFS('intervences kodi'!$O$5:$O$223,'intervences kodi'!$N$5:$N$223,'Visi kodi'!A155,'intervences kodi'!$J$5:$J$223,'Visi kodi'!$F$2)+SUMIFS('intervences kodi'!$Q$5:$Q$223,'intervences kodi'!$P$5:$P$223,'Visi kodi'!A155,'intervences kodi'!$J$5:$J$223,'Visi kodi'!$F$2)+SUMIFS('intervences kodi'!$S$5:$S$223,'intervences kodi'!$R$5:$R$223,'Visi kodi'!A155,'intervences kodi'!$J$5:$J$223,'Visi kodi'!$F$2)+SUMIFS('intervences kodi'!$U$5:$U$223,'intervences kodi'!$T$5:$T$223,'Visi kodi'!A155,'intervences kodi'!$J$5:$J$223,'Visi kodi'!$F$2)+SUMIFS('intervences kodi'!$W$5:$W$223,'intervences kodi'!$V$5:$V$223,'Visi kodi'!A155,'intervences kodi'!$J$5:$J$223,'Visi kodi'!$F$2)</f>
        <v>0</v>
      </c>
      <c r="G155" s="106">
        <f>SUMIFS('intervences kodi'!$M$5:$M$223,'intervences kodi'!$L$5:$L$223,'Visi kodi'!A155,'intervences kodi'!$J$5:$J$223,'Visi kodi'!$G$2)+SUMIFS('intervences kodi'!$O$5:$O$223,'intervences kodi'!$N$5:$N$223,'Visi kodi'!A155,'intervences kodi'!$J$5:$J$223,'Visi kodi'!$G$2)+SUMIFS('intervences kodi'!$Q$5:$Q$223,'intervences kodi'!$P$5:$P$223,'Visi kodi'!A155,'intervences kodi'!$J$5:$J$223,'Visi kodi'!$G$2)+SUMIFS('intervences kodi'!$S$5:$S$223,'intervences kodi'!$R$5:$R$223,'Visi kodi'!A155,'intervences kodi'!$J$5:$J$223,'Visi kodi'!$G$2)+SUMIFS('intervences kodi'!$U$5:$U$223,'intervences kodi'!$T$5:$T$223,'Visi kodi'!A155,'intervences kodi'!$J$5:$J$223,'Visi kodi'!$G$2)+SUMIFS('intervences kodi'!$W$5:$W$223,'intervences kodi'!$V$5:$V$223,'Visi kodi'!A155,'intervences kodi'!$J$5:$J$223,'Visi kodi'!$G$2)</f>
        <v>0</v>
      </c>
      <c r="H155" s="106">
        <f t="shared" si="12"/>
        <v>0</v>
      </c>
      <c r="I155" s="106">
        <f t="shared" si="13"/>
        <v>0</v>
      </c>
      <c r="J155" s="106">
        <f t="shared" si="14"/>
        <v>0</v>
      </c>
      <c r="K155" s="192">
        <f t="shared" si="15"/>
        <v>0</v>
      </c>
      <c r="L155" s="106">
        <f>SUMIFS('intervences kodi'!$M$5:$M$223,'intervences kodi'!$L$5:$L$223,'Visi kodi'!A155,'intervences kodi'!$J$5:$J$223,'Visi kodi'!$L$2)+SUMIFS('intervences kodi'!$M$5:$M$223,'intervences kodi'!$N$5:$N$223,'Visi kodi'!A155,'intervences kodi'!$J$5:$J$223,'Visi kodi'!$L$2)+SUMIFS('intervences kodi'!$M$5:$M$223,'intervences kodi'!$P$5:$P$223,'Visi kodi'!A155,'intervences kodi'!$J$5:$J$223,'Visi kodi'!$L$2)+SUMIFS('intervences kodi'!$M$5:$M$223,'intervences kodi'!$R$5:$R$223,'Visi kodi'!A155,'intervences kodi'!$J$5:$J$223,'Visi kodi'!$L$2)+SUMIFS('intervences kodi'!$M$5:$M$223,'intervences kodi'!$T$5:$T$223,'Visi kodi'!A155,'intervences kodi'!$J$5:$J$223,'Visi kodi'!$L$2)+SUMIFS('intervences kodi'!$M$5:$M$223,'intervences kodi'!$V$5:$V$223,'Visi kodi'!A155,'intervences kodi'!$J$5:$J$223,'Visi kodi'!$L$2)</f>
        <v>0</v>
      </c>
      <c r="M155" s="84">
        <f t="shared" si="16"/>
        <v>0</v>
      </c>
      <c r="N155" s="84"/>
      <c r="O155" s="84"/>
    </row>
    <row r="156" spans="1:15" ht="11.15" customHeight="1">
      <c r="A156" s="191">
        <v>148</v>
      </c>
      <c r="B156" s="194" t="s">
        <v>1660</v>
      </c>
      <c r="C156" s="193">
        <v>0</v>
      </c>
      <c r="D156" s="193">
        <v>0</v>
      </c>
      <c r="F156" s="106">
        <f>SUMIFS('intervences kodi'!$M$5:$M$223,'intervences kodi'!$L$5:$L$223,'Visi kodi'!A156,'intervences kodi'!$J$5:$J$223,'Visi kodi'!$F$2)+SUMIFS('intervences kodi'!$O$5:$O$223,'intervences kodi'!$N$5:$N$223,'Visi kodi'!A156,'intervences kodi'!$J$5:$J$223,'Visi kodi'!$F$2)+SUMIFS('intervences kodi'!$Q$5:$Q$223,'intervences kodi'!$P$5:$P$223,'Visi kodi'!A156,'intervences kodi'!$J$5:$J$223,'Visi kodi'!$F$2)+SUMIFS('intervences kodi'!$S$5:$S$223,'intervences kodi'!$R$5:$R$223,'Visi kodi'!A156,'intervences kodi'!$J$5:$J$223,'Visi kodi'!$F$2)+SUMIFS('intervences kodi'!$U$5:$U$223,'intervences kodi'!$T$5:$T$223,'Visi kodi'!A156,'intervences kodi'!$J$5:$J$223,'Visi kodi'!$F$2)+SUMIFS('intervences kodi'!$W$5:$W$223,'intervences kodi'!$V$5:$V$223,'Visi kodi'!A156,'intervences kodi'!$J$5:$J$223,'Visi kodi'!$F$2)</f>
        <v>0</v>
      </c>
      <c r="G156" s="106">
        <f>SUMIFS('intervences kodi'!$M$5:$M$223,'intervences kodi'!$L$5:$L$223,'Visi kodi'!A156,'intervences kodi'!$J$5:$J$223,'Visi kodi'!$G$2)+SUMIFS('intervences kodi'!$O$5:$O$223,'intervences kodi'!$N$5:$N$223,'Visi kodi'!A156,'intervences kodi'!$J$5:$J$223,'Visi kodi'!$G$2)+SUMIFS('intervences kodi'!$Q$5:$Q$223,'intervences kodi'!$P$5:$P$223,'Visi kodi'!A156,'intervences kodi'!$J$5:$J$223,'Visi kodi'!$G$2)+SUMIFS('intervences kodi'!$S$5:$S$223,'intervences kodi'!$R$5:$R$223,'Visi kodi'!A156,'intervences kodi'!$J$5:$J$223,'Visi kodi'!$G$2)+SUMIFS('intervences kodi'!$U$5:$U$223,'intervences kodi'!$T$5:$T$223,'Visi kodi'!A156,'intervences kodi'!$J$5:$J$223,'Visi kodi'!$G$2)+SUMIFS('intervences kodi'!$W$5:$W$223,'intervences kodi'!$V$5:$V$223,'Visi kodi'!A156,'intervences kodi'!$J$5:$J$223,'Visi kodi'!$G$2)</f>
        <v>0</v>
      </c>
      <c r="H156" s="106">
        <f t="shared" si="12"/>
        <v>0</v>
      </c>
      <c r="I156" s="106">
        <f t="shared" si="13"/>
        <v>0</v>
      </c>
      <c r="J156" s="106">
        <f t="shared" si="14"/>
        <v>0</v>
      </c>
      <c r="K156" s="192">
        <f t="shared" si="15"/>
        <v>0</v>
      </c>
      <c r="L156" s="106">
        <f>SUMIFS('intervences kodi'!$M$5:$M$223,'intervences kodi'!$L$5:$L$223,'Visi kodi'!A156,'intervences kodi'!$J$5:$J$223,'Visi kodi'!$L$2)+SUMIFS('intervences kodi'!$M$5:$M$223,'intervences kodi'!$N$5:$N$223,'Visi kodi'!A156,'intervences kodi'!$J$5:$J$223,'Visi kodi'!$L$2)+SUMIFS('intervences kodi'!$M$5:$M$223,'intervences kodi'!$P$5:$P$223,'Visi kodi'!A156,'intervences kodi'!$J$5:$J$223,'Visi kodi'!$L$2)+SUMIFS('intervences kodi'!$M$5:$M$223,'intervences kodi'!$R$5:$R$223,'Visi kodi'!A156,'intervences kodi'!$J$5:$J$223,'Visi kodi'!$L$2)+SUMIFS('intervences kodi'!$M$5:$M$223,'intervences kodi'!$T$5:$T$223,'Visi kodi'!A156,'intervences kodi'!$J$5:$J$223,'Visi kodi'!$L$2)+SUMIFS('intervences kodi'!$M$5:$M$223,'intervences kodi'!$V$5:$V$223,'Visi kodi'!A156,'intervences kodi'!$J$5:$J$223,'Visi kodi'!$L$2)</f>
        <v>0</v>
      </c>
      <c r="M156" s="84">
        <f t="shared" si="16"/>
        <v>0</v>
      </c>
      <c r="N156" s="84"/>
      <c r="O156" s="84"/>
    </row>
    <row r="157" spans="1:15" ht="11.15" customHeight="1">
      <c r="A157" s="191">
        <v>149</v>
      </c>
      <c r="B157" s="194" t="s">
        <v>1661</v>
      </c>
      <c r="C157" s="193">
        <v>0</v>
      </c>
      <c r="D157" s="193">
        <v>0</v>
      </c>
      <c r="F157" s="106">
        <f>SUMIFS('intervences kodi'!$M$5:$M$223,'intervences kodi'!$L$5:$L$223,'Visi kodi'!A157,'intervences kodi'!$J$5:$J$223,'Visi kodi'!$F$2)+SUMIFS('intervences kodi'!$O$5:$O$223,'intervences kodi'!$N$5:$N$223,'Visi kodi'!A157,'intervences kodi'!$J$5:$J$223,'Visi kodi'!$F$2)+SUMIFS('intervences kodi'!$Q$5:$Q$223,'intervences kodi'!$P$5:$P$223,'Visi kodi'!A157,'intervences kodi'!$J$5:$J$223,'Visi kodi'!$F$2)+SUMIFS('intervences kodi'!$S$5:$S$223,'intervences kodi'!$R$5:$R$223,'Visi kodi'!A157,'intervences kodi'!$J$5:$J$223,'Visi kodi'!$F$2)+SUMIFS('intervences kodi'!$U$5:$U$223,'intervences kodi'!$T$5:$T$223,'Visi kodi'!A157,'intervences kodi'!$J$5:$J$223,'Visi kodi'!$F$2)+SUMIFS('intervences kodi'!$W$5:$W$223,'intervences kodi'!$V$5:$V$223,'Visi kodi'!A157,'intervences kodi'!$J$5:$J$223,'Visi kodi'!$F$2)</f>
        <v>0</v>
      </c>
      <c r="G157" s="106">
        <f>SUMIFS('intervences kodi'!$M$5:$M$223,'intervences kodi'!$L$5:$L$223,'Visi kodi'!A157,'intervences kodi'!$J$5:$J$223,'Visi kodi'!$G$2)+SUMIFS('intervences kodi'!$O$5:$O$223,'intervences kodi'!$N$5:$N$223,'Visi kodi'!A157,'intervences kodi'!$J$5:$J$223,'Visi kodi'!$G$2)+SUMIFS('intervences kodi'!$Q$5:$Q$223,'intervences kodi'!$P$5:$P$223,'Visi kodi'!A157,'intervences kodi'!$J$5:$J$223,'Visi kodi'!$G$2)+SUMIFS('intervences kodi'!$S$5:$S$223,'intervences kodi'!$R$5:$R$223,'Visi kodi'!A157,'intervences kodi'!$J$5:$J$223,'Visi kodi'!$G$2)+SUMIFS('intervences kodi'!$U$5:$U$223,'intervences kodi'!$T$5:$T$223,'Visi kodi'!A157,'intervences kodi'!$J$5:$J$223,'Visi kodi'!$G$2)+SUMIFS('intervences kodi'!$W$5:$W$223,'intervences kodi'!$V$5:$V$223,'Visi kodi'!A157,'intervences kodi'!$J$5:$J$223,'Visi kodi'!$G$2)</f>
        <v>0</v>
      </c>
      <c r="H157" s="106">
        <f t="shared" si="12"/>
        <v>0</v>
      </c>
      <c r="I157" s="106">
        <f t="shared" si="13"/>
        <v>0</v>
      </c>
      <c r="J157" s="106">
        <f t="shared" si="14"/>
        <v>0</v>
      </c>
      <c r="K157" s="192">
        <f t="shared" si="15"/>
        <v>0</v>
      </c>
      <c r="L157" s="106">
        <f>SUMIFS('intervences kodi'!$M$5:$M$223,'intervences kodi'!$L$5:$L$223,'Visi kodi'!A157,'intervences kodi'!$J$5:$J$223,'Visi kodi'!$L$2)+SUMIFS('intervences kodi'!$M$5:$M$223,'intervences kodi'!$N$5:$N$223,'Visi kodi'!A157,'intervences kodi'!$J$5:$J$223,'Visi kodi'!$L$2)+SUMIFS('intervences kodi'!$M$5:$M$223,'intervences kodi'!$P$5:$P$223,'Visi kodi'!A157,'intervences kodi'!$J$5:$J$223,'Visi kodi'!$L$2)+SUMIFS('intervences kodi'!$M$5:$M$223,'intervences kodi'!$R$5:$R$223,'Visi kodi'!A157,'intervences kodi'!$J$5:$J$223,'Visi kodi'!$L$2)+SUMIFS('intervences kodi'!$M$5:$M$223,'intervences kodi'!$T$5:$T$223,'Visi kodi'!A157,'intervences kodi'!$J$5:$J$223,'Visi kodi'!$L$2)+SUMIFS('intervences kodi'!$M$5:$M$223,'intervences kodi'!$V$5:$V$223,'Visi kodi'!A157,'intervences kodi'!$J$5:$J$223,'Visi kodi'!$L$2)</f>
        <v>0</v>
      </c>
      <c r="M157" s="84">
        <f t="shared" si="16"/>
        <v>0</v>
      </c>
      <c r="N157" s="84"/>
      <c r="O157" s="84"/>
    </row>
    <row r="158" spans="1:15" ht="11.15" customHeight="1">
      <c r="A158" s="191">
        <v>150</v>
      </c>
      <c r="B158" s="194" t="s">
        <v>1662</v>
      </c>
      <c r="C158" s="193">
        <v>0</v>
      </c>
      <c r="D158" s="193">
        <v>0</v>
      </c>
      <c r="F158" s="106">
        <f>SUMIFS('intervences kodi'!$M$5:$M$223,'intervences kodi'!$L$5:$L$223,'Visi kodi'!A158,'intervences kodi'!$J$5:$J$223,'Visi kodi'!$F$2)+SUMIFS('intervences kodi'!$O$5:$O$223,'intervences kodi'!$N$5:$N$223,'Visi kodi'!A158,'intervences kodi'!$J$5:$J$223,'Visi kodi'!$F$2)+SUMIFS('intervences kodi'!$Q$5:$Q$223,'intervences kodi'!$P$5:$P$223,'Visi kodi'!A158,'intervences kodi'!$J$5:$J$223,'Visi kodi'!$F$2)+SUMIFS('intervences kodi'!$S$5:$S$223,'intervences kodi'!$R$5:$R$223,'Visi kodi'!A158,'intervences kodi'!$J$5:$J$223,'Visi kodi'!$F$2)+SUMIFS('intervences kodi'!$U$5:$U$223,'intervences kodi'!$T$5:$T$223,'Visi kodi'!A158,'intervences kodi'!$J$5:$J$223,'Visi kodi'!$F$2)+SUMIFS('intervences kodi'!$W$5:$W$223,'intervences kodi'!$V$5:$V$223,'Visi kodi'!A158,'intervences kodi'!$J$5:$J$223,'Visi kodi'!$F$2)</f>
        <v>0</v>
      </c>
      <c r="G158" s="106">
        <f>SUMIFS('intervences kodi'!$M$5:$M$223,'intervences kodi'!$L$5:$L$223,'Visi kodi'!A158,'intervences kodi'!$J$5:$J$223,'Visi kodi'!$G$2)+SUMIFS('intervences kodi'!$O$5:$O$223,'intervences kodi'!$N$5:$N$223,'Visi kodi'!A158,'intervences kodi'!$J$5:$J$223,'Visi kodi'!$G$2)+SUMIFS('intervences kodi'!$Q$5:$Q$223,'intervences kodi'!$P$5:$P$223,'Visi kodi'!A158,'intervences kodi'!$J$5:$J$223,'Visi kodi'!$G$2)+SUMIFS('intervences kodi'!$S$5:$S$223,'intervences kodi'!$R$5:$R$223,'Visi kodi'!A158,'intervences kodi'!$J$5:$J$223,'Visi kodi'!$G$2)+SUMIFS('intervences kodi'!$U$5:$U$223,'intervences kodi'!$T$5:$T$223,'Visi kodi'!A158,'intervences kodi'!$J$5:$J$223,'Visi kodi'!$G$2)+SUMIFS('intervences kodi'!$W$5:$W$223,'intervences kodi'!$V$5:$V$223,'Visi kodi'!A158,'intervences kodi'!$J$5:$J$223,'Visi kodi'!$G$2)</f>
        <v>0</v>
      </c>
      <c r="H158" s="106">
        <f t="shared" si="12"/>
        <v>0</v>
      </c>
      <c r="I158" s="106">
        <f t="shared" si="13"/>
        <v>0</v>
      </c>
      <c r="J158" s="106">
        <f t="shared" si="14"/>
        <v>0</v>
      </c>
      <c r="K158" s="192">
        <f t="shared" si="15"/>
        <v>0</v>
      </c>
      <c r="L158" s="106">
        <f>SUMIFS('intervences kodi'!$M$5:$M$223,'intervences kodi'!$L$5:$L$223,'Visi kodi'!A158,'intervences kodi'!$J$5:$J$223,'Visi kodi'!$L$2)+SUMIFS('intervences kodi'!$M$5:$M$223,'intervences kodi'!$N$5:$N$223,'Visi kodi'!A158,'intervences kodi'!$J$5:$J$223,'Visi kodi'!$L$2)+SUMIFS('intervences kodi'!$M$5:$M$223,'intervences kodi'!$P$5:$P$223,'Visi kodi'!A158,'intervences kodi'!$J$5:$J$223,'Visi kodi'!$L$2)+SUMIFS('intervences kodi'!$M$5:$M$223,'intervences kodi'!$R$5:$R$223,'Visi kodi'!A158,'intervences kodi'!$J$5:$J$223,'Visi kodi'!$L$2)+SUMIFS('intervences kodi'!$M$5:$M$223,'intervences kodi'!$T$5:$T$223,'Visi kodi'!A158,'intervences kodi'!$J$5:$J$223,'Visi kodi'!$L$2)+SUMIFS('intervences kodi'!$M$5:$M$223,'intervences kodi'!$V$5:$V$223,'Visi kodi'!A158,'intervences kodi'!$J$5:$J$223,'Visi kodi'!$L$2)</f>
        <v>0</v>
      </c>
      <c r="M158" s="84">
        <f t="shared" si="16"/>
        <v>0</v>
      </c>
      <c r="N158" s="84"/>
      <c r="O158" s="84"/>
    </row>
    <row r="159" spans="1:15" ht="11.15" customHeight="1">
      <c r="A159" s="191">
        <v>151</v>
      </c>
      <c r="B159" s="194" t="s">
        <v>1663</v>
      </c>
      <c r="C159" s="193">
        <v>0</v>
      </c>
      <c r="D159" s="193">
        <v>0</v>
      </c>
      <c r="F159" s="106">
        <f>SUMIFS('intervences kodi'!$M$5:$M$223,'intervences kodi'!$L$5:$L$223,'Visi kodi'!A159,'intervences kodi'!$J$5:$J$223,'Visi kodi'!$F$2)+SUMIFS('intervences kodi'!$O$5:$O$223,'intervences kodi'!$N$5:$N$223,'Visi kodi'!A159,'intervences kodi'!$J$5:$J$223,'Visi kodi'!$F$2)+SUMIFS('intervences kodi'!$Q$5:$Q$223,'intervences kodi'!$P$5:$P$223,'Visi kodi'!A159,'intervences kodi'!$J$5:$J$223,'Visi kodi'!$F$2)+SUMIFS('intervences kodi'!$S$5:$S$223,'intervences kodi'!$R$5:$R$223,'Visi kodi'!A159,'intervences kodi'!$J$5:$J$223,'Visi kodi'!$F$2)+SUMIFS('intervences kodi'!$U$5:$U$223,'intervences kodi'!$T$5:$T$223,'Visi kodi'!A159,'intervences kodi'!$J$5:$J$223,'Visi kodi'!$F$2)+SUMIFS('intervences kodi'!$W$5:$W$223,'intervences kodi'!$V$5:$V$223,'Visi kodi'!A159,'intervences kodi'!$J$5:$J$223,'Visi kodi'!$F$2)</f>
        <v>0</v>
      </c>
      <c r="G159" s="106">
        <f>SUMIFS('intervences kodi'!$M$5:$M$223,'intervences kodi'!$L$5:$L$223,'Visi kodi'!A159,'intervences kodi'!$J$5:$J$223,'Visi kodi'!$G$2)+SUMIFS('intervences kodi'!$O$5:$O$223,'intervences kodi'!$N$5:$N$223,'Visi kodi'!A159,'intervences kodi'!$J$5:$J$223,'Visi kodi'!$G$2)+SUMIFS('intervences kodi'!$Q$5:$Q$223,'intervences kodi'!$P$5:$P$223,'Visi kodi'!A159,'intervences kodi'!$J$5:$J$223,'Visi kodi'!$G$2)+SUMIFS('intervences kodi'!$S$5:$S$223,'intervences kodi'!$R$5:$R$223,'Visi kodi'!A159,'intervences kodi'!$J$5:$J$223,'Visi kodi'!$G$2)+SUMIFS('intervences kodi'!$U$5:$U$223,'intervences kodi'!$T$5:$T$223,'Visi kodi'!A159,'intervences kodi'!$J$5:$J$223,'Visi kodi'!$G$2)+SUMIFS('intervences kodi'!$W$5:$W$223,'intervences kodi'!$V$5:$V$223,'Visi kodi'!A159,'intervences kodi'!$J$5:$J$223,'Visi kodi'!$G$2)</f>
        <v>0</v>
      </c>
      <c r="H159" s="106">
        <f t="shared" si="12"/>
        <v>0</v>
      </c>
      <c r="I159" s="106">
        <f t="shared" si="13"/>
        <v>0</v>
      </c>
      <c r="J159" s="106">
        <f t="shared" si="14"/>
        <v>0</v>
      </c>
      <c r="K159" s="192">
        <f t="shared" si="15"/>
        <v>0</v>
      </c>
      <c r="L159" s="106">
        <f>SUMIFS('intervences kodi'!$M$5:$M$223,'intervences kodi'!$L$5:$L$223,'Visi kodi'!A159,'intervences kodi'!$J$5:$J$223,'Visi kodi'!$L$2)+SUMIFS('intervences kodi'!$M$5:$M$223,'intervences kodi'!$N$5:$N$223,'Visi kodi'!A159,'intervences kodi'!$J$5:$J$223,'Visi kodi'!$L$2)+SUMIFS('intervences kodi'!$M$5:$M$223,'intervences kodi'!$P$5:$P$223,'Visi kodi'!A159,'intervences kodi'!$J$5:$J$223,'Visi kodi'!$L$2)+SUMIFS('intervences kodi'!$M$5:$M$223,'intervences kodi'!$R$5:$R$223,'Visi kodi'!A159,'intervences kodi'!$J$5:$J$223,'Visi kodi'!$L$2)+SUMIFS('intervences kodi'!$M$5:$M$223,'intervences kodi'!$T$5:$T$223,'Visi kodi'!A159,'intervences kodi'!$J$5:$J$223,'Visi kodi'!$L$2)+SUMIFS('intervences kodi'!$M$5:$M$223,'intervences kodi'!$V$5:$V$223,'Visi kodi'!A159,'intervences kodi'!$J$5:$J$223,'Visi kodi'!$L$2)</f>
        <v>16946467</v>
      </c>
      <c r="M159" s="84">
        <f t="shared" si="16"/>
        <v>0</v>
      </c>
      <c r="N159" s="84"/>
      <c r="O159" s="84"/>
    </row>
    <row r="160" spans="1:15" ht="11.15" customHeight="1">
      <c r="A160" s="191">
        <v>152</v>
      </c>
      <c r="B160" s="194" t="s">
        <v>1664</v>
      </c>
      <c r="C160" s="193">
        <v>0</v>
      </c>
      <c r="D160" s="193">
        <v>0</v>
      </c>
      <c r="F160" s="106">
        <f>SUMIFS('intervences kodi'!$M$5:$M$223,'intervences kodi'!$L$5:$L$223,'Visi kodi'!A160,'intervences kodi'!$J$5:$J$223,'Visi kodi'!$F$2)+SUMIFS('intervences kodi'!$O$5:$O$223,'intervences kodi'!$N$5:$N$223,'Visi kodi'!A160,'intervences kodi'!$J$5:$J$223,'Visi kodi'!$F$2)+SUMIFS('intervences kodi'!$Q$5:$Q$223,'intervences kodi'!$P$5:$P$223,'Visi kodi'!A160,'intervences kodi'!$J$5:$J$223,'Visi kodi'!$F$2)+SUMIFS('intervences kodi'!$S$5:$S$223,'intervences kodi'!$R$5:$R$223,'Visi kodi'!A160,'intervences kodi'!$J$5:$J$223,'Visi kodi'!$F$2)+SUMIFS('intervences kodi'!$U$5:$U$223,'intervences kodi'!$T$5:$T$223,'Visi kodi'!A160,'intervences kodi'!$J$5:$J$223,'Visi kodi'!$F$2)+SUMIFS('intervences kodi'!$W$5:$W$223,'intervences kodi'!$V$5:$V$223,'Visi kodi'!A160,'intervences kodi'!$J$5:$J$223,'Visi kodi'!$F$2)</f>
        <v>2827750</v>
      </c>
      <c r="G160" s="106">
        <f>SUMIFS('intervences kodi'!$M$5:$M$223,'intervences kodi'!$L$5:$L$223,'Visi kodi'!A160,'intervences kodi'!$J$5:$J$223,'Visi kodi'!$G$2)+SUMIFS('intervences kodi'!$O$5:$O$223,'intervences kodi'!$N$5:$N$223,'Visi kodi'!A160,'intervences kodi'!$J$5:$J$223,'Visi kodi'!$G$2)+SUMIFS('intervences kodi'!$Q$5:$Q$223,'intervences kodi'!$P$5:$P$223,'Visi kodi'!A160,'intervences kodi'!$J$5:$J$223,'Visi kodi'!$G$2)+SUMIFS('intervences kodi'!$S$5:$S$223,'intervences kodi'!$R$5:$R$223,'Visi kodi'!A160,'intervences kodi'!$J$5:$J$223,'Visi kodi'!$G$2)+SUMIFS('intervences kodi'!$U$5:$U$223,'intervences kodi'!$T$5:$T$223,'Visi kodi'!A160,'intervences kodi'!$J$5:$J$223,'Visi kodi'!$G$2)+SUMIFS('intervences kodi'!$W$5:$W$223,'intervences kodi'!$V$5:$V$223,'Visi kodi'!A160,'intervences kodi'!$J$5:$J$223,'Visi kodi'!$G$2)</f>
        <v>0</v>
      </c>
      <c r="H160" s="106">
        <f t="shared" si="12"/>
        <v>0</v>
      </c>
      <c r="I160" s="106">
        <f t="shared" si="13"/>
        <v>0</v>
      </c>
      <c r="J160" s="106">
        <f t="shared" si="14"/>
        <v>0</v>
      </c>
      <c r="K160" s="192">
        <f t="shared" si="15"/>
        <v>0</v>
      </c>
      <c r="L160" s="106">
        <f>SUMIFS('intervences kodi'!$M$5:$M$223,'intervences kodi'!$L$5:$L$223,'Visi kodi'!A160,'intervences kodi'!$J$5:$J$223,'Visi kodi'!$L$2)+SUMIFS('intervences kodi'!$M$5:$M$223,'intervences kodi'!$N$5:$N$223,'Visi kodi'!A160,'intervences kodi'!$J$5:$J$223,'Visi kodi'!$L$2)+SUMIFS('intervences kodi'!$M$5:$M$223,'intervences kodi'!$P$5:$P$223,'Visi kodi'!A160,'intervences kodi'!$J$5:$J$223,'Visi kodi'!$L$2)+SUMIFS('intervences kodi'!$M$5:$M$223,'intervences kodi'!$R$5:$R$223,'Visi kodi'!A160,'intervences kodi'!$J$5:$J$223,'Visi kodi'!$L$2)+SUMIFS('intervences kodi'!$M$5:$M$223,'intervences kodi'!$T$5:$T$223,'Visi kodi'!A160,'intervences kodi'!$J$5:$J$223,'Visi kodi'!$L$2)+SUMIFS('intervences kodi'!$M$5:$M$223,'intervences kodi'!$V$5:$V$223,'Visi kodi'!A160,'intervences kodi'!$J$5:$J$223,'Visi kodi'!$L$2)</f>
        <v>0</v>
      </c>
      <c r="M160" s="84">
        <f t="shared" si="16"/>
        <v>0</v>
      </c>
      <c r="N160" s="84"/>
      <c r="O160" s="84"/>
    </row>
    <row r="161" spans="1:15" ht="11.15" customHeight="1">
      <c r="A161" s="191">
        <v>153</v>
      </c>
      <c r="B161" s="194" t="s">
        <v>1665</v>
      </c>
      <c r="C161" s="193">
        <v>0</v>
      </c>
      <c r="D161" s="193">
        <v>0</v>
      </c>
      <c r="F161" s="106">
        <f>SUMIFS('intervences kodi'!$M$5:$M$223,'intervences kodi'!$L$5:$L$223,'Visi kodi'!A161,'intervences kodi'!$J$5:$J$223,'Visi kodi'!$F$2)+SUMIFS('intervences kodi'!$O$5:$O$223,'intervences kodi'!$N$5:$N$223,'Visi kodi'!A161,'intervences kodi'!$J$5:$J$223,'Visi kodi'!$F$2)+SUMIFS('intervences kodi'!$Q$5:$Q$223,'intervences kodi'!$P$5:$P$223,'Visi kodi'!A161,'intervences kodi'!$J$5:$J$223,'Visi kodi'!$F$2)+SUMIFS('intervences kodi'!$S$5:$S$223,'intervences kodi'!$R$5:$R$223,'Visi kodi'!A161,'intervences kodi'!$J$5:$J$223,'Visi kodi'!$F$2)+SUMIFS('intervences kodi'!$U$5:$U$223,'intervences kodi'!$T$5:$T$223,'Visi kodi'!A161,'intervences kodi'!$J$5:$J$223,'Visi kodi'!$F$2)+SUMIFS('intervences kodi'!$W$5:$W$223,'intervences kodi'!$V$5:$V$223,'Visi kodi'!A161,'intervences kodi'!$J$5:$J$223,'Visi kodi'!$F$2)</f>
        <v>0</v>
      </c>
      <c r="G161" s="106">
        <f>SUMIFS('intervences kodi'!$M$5:$M$223,'intervences kodi'!$L$5:$L$223,'Visi kodi'!A161,'intervences kodi'!$J$5:$J$223,'Visi kodi'!$G$2)+SUMIFS('intervences kodi'!$O$5:$O$223,'intervences kodi'!$N$5:$N$223,'Visi kodi'!A161,'intervences kodi'!$J$5:$J$223,'Visi kodi'!$G$2)+SUMIFS('intervences kodi'!$Q$5:$Q$223,'intervences kodi'!$P$5:$P$223,'Visi kodi'!A161,'intervences kodi'!$J$5:$J$223,'Visi kodi'!$G$2)+SUMIFS('intervences kodi'!$S$5:$S$223,'intervences kodi'!$R$5:$R$223,'Visi kodi'!A161,'intervences kodi'!$J$5:$J$223,'Visi kodi'!$G$2)+SUMIFS('intervences kodi'!$U$5:$U$223,'intervences kodi'!$T$5:$T$223,'Visi kodi'!A161,'intervences kodi'!$J$5:$J$223,'Visi kodi'!$G$2)+SUMIFS('intervences kodi'!$W$5:$W$223,'intervences kodi'!$V$5:$V$223,'Visi kodi'!A161,'intervences kodi'!$J$5:$J$223,'Visi kodi'!$G$2)</f>
        <v>0</v>
      </c>
      <c r="H161" s="106">
        <f t="shared" si="12"/>
        <v>0</v>
      </c>
      <c r="I161" s="106">
        <f t="shared" si="13"/>
        <v>0</v>
      </c>
      <c r="J161" s="106">
        <f t="shared" si="14"/>
        <v>0</v>
      </c>
      <c r="K161" s="192">
        <f t="shared" si="15"/>
        <v>0</v>
      </c>
      <c r="L161" s="106">
        <f>SUMIFS('intervences kodi'!$M$5:$M$223,'intervences kodi'!$L$5:$L$223,'Visi kodi'!A161,'intervences kodi'!$J$5:$J$223,'Visi kodi'!$L$2)+SUMIFS('intervences kodi'!$M$5:$M$223,'intervences kodi'!$N$5:$N$223,'Visi kodi'!A161,'intervences kodi'!$J$5:$J$223,'Visi kodi'!$L$2)+SUMIFS('intervences kodi'!$M$5:$M$223,'intervences kodi'!$P$5:$P$223,'Visi kodi'!A161,'intervences kodi'!$J$5:$J$223,'Visi kodi'!$L$2)+SUMIFS('intervences kodi'!$M$5:$M$223,'intervences kodi'!$R$5:$R$223,'Visi kodi'!A161,'intervences kodi'!$J$5:$J$223,'Visi kodi'!$L$2)+SUMIFS('intervences kodi'!$M$5:$M$223,'intervences kodi'!$T$5:$T$223,'Visi kodi'!A161,'intervences kodi'!$J$5:$J$223,'Visi kodi'!$L$2)+SUMIFS('intervences kodi'!$M$5:$M$223,'intervences kodi'!$V$5:$V$223,'Visi kodi'!A161,'intervences kodi'!$J$5:$J$223,'Visi kodi'!$L$2)</f>
        <v>0</v>
      </c>
      <c r="M161" s="84">
        <f t="shared" si="16"/>
        <v>0</v>
      </c>
      <c r="N161" s="84"/>
      <c r="O161" s="84"/>
    </row>
    <row r="162" spans="1:15" ht="11.15" customHeight="1">
      <c r="A162" s="191">
        <v>154</v>
      </c>
      <c r="B162" s="194" t="s">
        <v>1666</v>
      </c>
      <c r="C162" s="193">
        <v>0</v>
      </c>
      <c r="D162" s="193">
        <v>0</v>
      </c>
      <c r="F162" s="106">
        <f>SUMIFS('intervences kodi'!$M$5:$M$223,'intervences kodi'!$L$5:$L$223,'Visi kodi'!A162,'intervences kodi'!$J$5:$J$223,'Visi kodi'!$F$2)+SUMIFS('intervences kodi'!$O$5:$O$223,'intervences kodi'!$N$5:$N$223,'Visi kodi'!A162,'intervences kodi'!$J$5:$J$223,'Visi kodi'!$F$2)+SUMIFS('intervences kodi'!$Q$5:$Q$223,'intervences kodi'!$P$5:$P$223,'Visi kodi'!A162,'intervences kodi'!$J$5:$J$223,'Visi kodi'!$F$2)+SUMIFS('intervences kodi'!$S$5:$S$223,'intervences kodi'!$R$5:$R$223,'Visi kodi'!A162,'intervences kodi'!$J$5:$J$223,'Visi kodi'!$F$2)+SUMIFS('intervences kodi'!$U$5:$U$223,'intervences kodi'!$T$5:$T$223,'Visi kodi'!A162,'intervences kodi'!$J$5:$J$223,'Visi kodi'!$F$2)+SUMIFS('intervences kodi'!$W$5:$W$223,'intervences kodi'!$V$5:$V$223,'Visi kodi'!A162,'intervences kodi'!$J$5:$J$223,'Visi kodi'!$F$2)</f>
        <v>0</v>
      </c>
      <c r="G162" s="106">
        <f>SUMIFS('intervences kodi'!$M$5:$M$223,'intervences kodi'!$L$5:$L$223,'Visi kodi'!A162,'intervences kodi'!$J$5:$J$223,'Visi kodi'!$G$2)+SUMIFS('intervences kodi'!$O$5:$O$223,'intervences kodi'!$N$5:$N$223,'Visi kodi'!A162,'intervences kodi'!$J$5:$J$223,'Visi kodi'!$G$2)+SUMIFS('intervences kodi'!$Q$5:$Q$223,'intervences kodi'!$P$5:$P$223,'Visi kodi'!A162,'intervences kodi'!$J$5:$J$223,'Visi kodi'!$G$2)+SUMIFS('intervences kodi'!$S$5:$S$223,'intervences kodi'!$R$5:$R$223,'Visi kodi'!A162,'intervences kodi'!$J$5:$J$223,'Visi kodi'!$G$2)+SUMIFS('intervences kodi'!$U$5:$U$223,'intervences kodi'!$T$5:$T$223,'Visi kodi'!A162,'intervences kodi'!$J$5:$J$223,'Visi kodi'!$G$2)+SUMIFS('intervences kodi'!$W$5:$W$223,'intervences kodi'!$V$5:$V$223,'Visi kodi'!A162,'intervences kodi'!$J$5:$J$223,'Visi kodi'!$G$2)</f>
        <v>0</v>
      </c>
      <c r="H162" s="106">
        <f t="shared" si="12"/>
        <v>0</v>
      </c>
      <c r="I162" s="106">
        <f t="shared" si="13"/>
        <v>0</v>
      </c>
      <c r="J162" s="106">
        <f t="shared" si="14"/>
        <v>0</v>
      </c>
      <c r="K162" s="192">
        <f t="shared" si="15"/>
        <v>0</v>
      </c>
      <c r="L162" s="106">
        <f>SUMIFS('intervences kodi'!$M$5:$M$223,'intervences kodi'!$L$5:$L$223,'Visi kodi'!A162,'intervences kodi'!$J$5:$J$223,'Visi kodi'!$L$2)+SUMIFS('intervences kodi'!$M$5:$M$223,'intervences kodi'!$N$5:$N$223,'Visi kodi'!A162,'intervences kodi'!$J$5:$J$223,'Visi kodi'!$L$2)+SUMIFS('intervences kodi'!$M$5:$M$223,'intervences kodi'!$P$5:$P$223,'Visi kodi'!A162,'intervences kodi'!$J$5:$J$223,'Visi kodi'!$L$2)+SUMIFS('intervences kodi'!$M$5:$M$223,'intervences kodi'!$R$5:$R$223,'Visi kodi'!A162,'intervences kodi'!$J$5:$J$223,'Visi kodi'!$L$2)+SUMIFS('intervences kodi'!$M$5:$M$223,'intervences kodi'!$T$5:$T$223,'Visi kodi'!A162,'intervences kodi'!$J$5:$J$223,'Visi kodi'!$L$2)+SUMIFS('intervences kodi'!$M$5:$M$223,'intervences kodi'!$V$5:$V$223,'Visi kodi'!A162,'intervences kodi'!$J$5:$J$223,'Visi kodi'!$L$2)</f>
        <v>0</v>
      </c>
      <c r="M162" s="84">
        <f t="shared" si="16"/>
        <v>0</v>
      </c>
      <c r="N162" s="84"/>
      <c r="O162" s="84"/>
    </row>
    <row r="163" spans="1:15" ht="11.15" customHeight="1">
      <c r="A163" s="191">
        <v>155</v>
      </c>
      <c r="B163" s="194" t="s">
        <v>1667</v>
      </c>
      <c r="C163" s="193">
        <v>0</v>
      </c>
      <c r="D163" s="193">
        <v>0</v>
      </c>
      <c r="F163" s="106">
        <f>SUMIFS('intervences kodi'!$M$5:$M$223,'intervences kodi'!$L$5:$L$223,'Visi kodi'!A163,'intervences kodi'!$J$5:$J$223,'Visi kodi'!$F$2)+SUMIFS('intervences kodi'!$O$5:$O$223,'intervences kodi'!$N$5:$N$223,'Visi kodi'!A163,'intervences kodi'!$J$5:$J$223,'Visi kodi'!$F$2)+SUMIFS('intervences kodi'!$Q$5:$Q$223,'intervences kodi'!$P$5:$P$223,'Visi kodi'!A163,'intervences kodi'!$J$5:$J$223,'Visi kodi'!$F$2)+SUMIFS('intervences kodi'!$S$5:$S$223,'intervences kodi'!$R$5:$R$223,'Visi kodi'!A163,'intervences kodi'!$J$5:$J$223,'Visi kodi'!$F$2)+SUMIFS('intervences kodi'!$U$5:$U$223,'intervences kodi'!$T$5:$T$223,'Visi kodi'!A163,'intervences kodi'!$J$5:$J$223,'Visi kodi'!$F$2)+SUMIFS('intervences kodi'!$W$5:$W$223,'intervences kodi'!$V$5:$V$223,'Visi kodi'!A163,'intervences kodi'!$J$5:$J$223,'Visi kodi'!$F$2)</f>
        <v>0</v>
      </c>
      <c r="G163" s="106">
        <f>SUMIFS('intervences kodi'!$M$5:$M$223,'intervences kodi'!$L$5:$L$223,'Visi kodi'!A163,'intervences kodi'!$J$5:$J$223,'Visi kodi'!$G$2)+SUMIFS('intervences kodi'!$O$5:$O$223,'intervences kodi'!$N$5:$N$223,'Visi kodi'!A163,'intervences kodi'!$J$5:$J$223,'Visi kodi'!$G$2)+SUMIFS('intervences kodi'!$Q$5:$Q$223,'intervences kodi'!$P$5:$P$223,'Visi kodi'!A163,'intervences kodi'!$J$5:$J$223,'Visi kodi'!$G$2)+SUMIFS('intervences kodi'!$S$5:$S$223,'intervences kodi'!$R$5:$R$223,'Visi kodi'!A163,'intervences kodi'!$J$5:$J$223,'Visi kodi'!$G$2)+SUMIFS('intervences kodi'!$U$5:$U$223,'intervences kodi'!$T$5:$T$223,'Visi kodi'!A163,'intervences kodi'!$J$5:$J$223,'Visi kodi'!$G$2)+SUMIFS('intervences kodi'!$W$5:$W$223,'intervences kodi'!$V$5:$V$223,'Visi kodi'!A163,'intervences kodi'!$J$5:$J$223,'Visi kodi'!$G$2)</f>
        <v>0</v>
      </c>
      <c r="H163" s="106">
        <f t="shared" si="12"/>
        <v>0</v>
      </c>
      <c r="I163" s="106">
        <f t="shared" si="13"/>
        <v>0</v>
      </c>
      <c r="J163" s="106">
        <f t="shared" si="14"/>
        <v>0</v>
      </c>
      <c r="K163" s="192">
        <f t="shared" si="15"/>
        <v>0</v>
      </c>
      <c r="L163" s="106">
        <f>SUMIFS('intervences kodi'!$M$5:$M$223,'intervences kodi'!$L$5:$L$223,'Visi kodi'!A163,'intervences kodi'!$J$5:$J$223,'Visi kodi'!$L$2)+SUMIFS('intervences kodi'!$M$5:$M$223,'intervences kodi'!$N$5:$N$223,'Visi kodi'!A163,'intervences kodi'!$J$5:$J$223,'Visi kodi'!$L$2)+SUMIFS('intervences kodi'!$M$5:$M$223,'intervences kodi'!$P$5:$P$223,'Visi kodi'!A163,'intervences kodi'!$J$5:$J$223,'Visi kodi'!$L$2)+SUMIFS('intervences kodi'!$M$5:$M$223,'intervences kodi'!$R$5:$R$223,'Visi kodi'!A163,'intervences kodi'!$J$5:$J$223,'Visi kodi'!$L$2)+SUMIFS('intervences kodi'!$M$5:$M$223,'intervences kodi'!$T$5:$T$223,'Visi kodi'!A163,'intervences kodi'!$J$5:$J$223,'Visi kodi'!$L$2)+SUMIFS('intervences kodi'!$M$5:$M$223,'intervences kodi'!$V$5:$V$223,'Visi kodi'!A163,'intervences kodi'!$J$5:$J$223,'Visi kodi'!$L$2)</f>
        <v>0</v>
      </c>
      <c r="M163" s="84">
        <f t="shared" si="16"/>
        <v>0</v>
      </c>
      <c r="N163" s="84"/>
      <c r="O163" s="84"/>
    </row>
    <row r="164" spans="1:15" ht="11.15" customHeight="1">
      <c r="A164" s="191">
        <v>156</v>
      </c>
      <c r="B164" s="194" t="s">
        <v>1668</v>
      </c>
      <c r="C164" s="193">
        <v>0</v>
      </c>
      <c r="D164" s="193">
        <v>0</v>
      </c>
      <c r="F164" s="106">
        <f>SUMIFS('intervences kodi'!$M$5:$M$223,'intervences kodi'!$L$5:$L$223,'Visi kodi'!A164,'intervences kodi'!$J$5:$J$223,'Visi kodi'!$F$2)+SUMIFS('intervences kodi'!$O$5:$O$223,'intervences kodi'!$N$5:$N$223,'Visi kodi'!A164,'intervences kodi'!$J$5:$J$223,'Visi kodi'!$F$2)+SUMIFS('intervences kodi'!$Q$5:$Q$223,'intervences kodi'!$P$5:$P$223,'Visi kodi'!A164,'intervences kodi'!$J$5:$J$223,'Visi kodi'!$F$2)+SUMIFS('intervences kodi'!$S$5:$S$223,'intervences kodi'!$R$5:$R$223,'Visi kodi'!A164,'intervences kodi'!$J$5:$J$223,'Visi kodi'!$F$2)+SUMIFS('intervences kodi'!$U$5:$U$223,'intervences kodi'!$T$5:$T$223,'Visi kodi'!A164,'intervences kodi'!$J$5:$J$223,'Visi kodi'!$F$2)+SUMIFS('intervences kodi'!$W$5:$W$223,'intervences kodi'!$V$5:$V$223,'Visi kodi'!A164,'intervences kodi'!$J$5:$J$223,'Visi kodi'!$F$2)</f>
        <v>0</v>
      </c>
      <c r="G164" s="106">
        <f>SUMIFS('intervences kodi'!$M$5:$M$223,'intervences kodi'!$L$5:$L$223,'Visi kodi'!A164,'intervences kodi'!$J$5:$J$223,'Visi kodi'!$G$2)+SUMIFS('intervences kodi'!$O$5:$O$223,'intervences kodi'!$N$5:$N$223,'Visi kodi'!A164,'intervences kodi'!$J$5:$J$223,'Visi kodi'!$G$2)+SUMIFS('intervences kodi'!$Q$5:$Q$223,'intervences kodi'!$P$5:$P$223,'Visi kodi'!A164,'intervences kodi'!$J$5:$J$223,'Visi kodi'!$G$2)+SUMIFS('intervences kodi'!$S$5:$S$223,'intervences kodi'!$R$5:$R$223,'Visi kodi'!A164,'intervences kodi'!$J$5:$J$223,'Visi kodi'!$G$2)+SUMIFS('intervences kodi'!$U$5:$U$223,'intervences kodi'!$T$5:$T$223,'Visi kodi'!A164,'intervences kodi'!$J$5:$J$223,'Visi kodi'!$G$2)+SUMIFS('intervences kodi'!$W$5:$W$223,'intervences kodi'!$V$5:$V$223,'Visi kodi'!A164,'intervences kodi'!$J$5:$J$223,'Visi kodi'!$G$2)</f>
        <v>0</v>
      </c>
      <c r="H164" s="106">
        <f t="shared" si="12"/>
        <v>0</v>
      </c>
      <c r="I164" s="106">
        <f t="shared" si="13"/>
        <v>0</v>
      </c>
      <c r="J164" s="106">
        <f t="shared" si="14"/>
        <v>0</v>
      </c>
      <c r="K164" s="192">
        <f t="shared" si="15"/>
        <v>0</v>
      </c>
      <c r="L164" s="106">
        <f>SUMIFS('intervences kodi'!$M$5:$M$223,'intervences kodi'!$L$5:$L$223,'Visi kodi'!A164,'intervences kodi'!$J$5:$J$223,'Visi kodi'!$L$2)+SUMIFS('intervences kodi'!$M$5:$M$223,'intervences kodi'!$N$5:$N$223,'Visi kodi'!A164,'intervences kodi'!$J$5:$J$223,'Visi kodi'!$L$2)+SUMIFS('intervences kodi'!$M$5:$M$223,'intervences kodi'!$P$5:$P$223,'Visi kodi'!A164,'intervences kodi'!$J$5:$J$223,'Visi kodi'!$L$2)+SUMIFS('intervences kodi'!$M$5:$M$223,'intervences kodi'!$R$5:$R$223,'Visi kodi'!A164,'intervences kodi'!$J$5:$J$223,'Visi kodi'!$L$2)+SUMIFS('intervences kodi'!$M$5:$M$223,'intervences kodi'!$T$5:$T$223,'Visi kodi'!A164,'intervences kodi'!$J$5:$J$223,'Visi kodi'!$L$2)+SUMIFS('intervences kodi'!$M$5:$M$223,'intervences kodi'!$V$5:$V$223,'Visi kodi'!A164,'intervences kodi'!$J$5:$J$223,'Visi kodi'!$L$2)</f>
        <v>0</v>
      </c>
      <c r="M164" s="84">
        <f t="shared" si="16"/>
        <v>0</v>
      </c>
      <c r="N164" s="84"/>
      <c r="O164" s="84"/>
    </row>
    <row r="165" spans="1:15" ht="11.15" customHeight="1">
      <c r="A165" s="191">
        <v>157</v>
      </c>
      <c r="B165" s="194" t="s">
        <v>1669</v>
      </c>
      <c r="C165" s="193">
        <v>0</v>
      </c>
      <c r="D165" s="193">
        <v>0</v>
      </c>
      <c r="F165" s="106">
        <f>SUMIFS('intervences kodi'!$M$5:$M$223,'intervences kodi'!$L$5:$L$223,'Visi kodi'!A165,'intervences kodi'!$J$5:$J$223,'Visi kodi'!$F$2)+SUMIFS('intervences kodi'!$O$5:$O$223,'intervences kodi'!$N$5:$N$223,'Visi kodi'!A165,'intervences kodi'!$J$5:$J$223,'Visi kodi'!$F$2)+SUMIFS('intervences kodi'!$Q$5:$Q$223,'intervences kodi'!$P$5:$P$223,'Visi kodi'!A165,'intervences kodi'!$J$5:$J$223,'Visi kodi'!$F$2)+SUMIFS('intervences kodi'!$S$5:$S$223,'intervences kodi'!$R$5:$R$223,'Visi kodi'!A165,'intervences kodi'!$J$5:$J$223,'Visi kodi'!$F$2)+SUMIFS('intervences kodi'!$U$5:$U$223,'intervences kodi'!$T$5:$T$223,'Visi kodi'!A165,'intervences kodi'!$J$5:$J$223,'Visi kodi'!$F$2)+SUMIFS('intervences kodi'!$W$5:$W$223,'intervences kodi'!$V$5:$V$223,'Visi kodi'!A165,'intervences kodi'!$J$5:$J$223,'Visi kodi'!$F$2)</f>
        <v>0</v>
      </c>
      <c r="G165" s="106">
        <f>SUMIFS('intervences kodi'!$M$5:$M$223,'intervences kodi'!$L$5:$L$223,'Visi kodi'!A165,'intervences kodi'!$J$5:$J$223,'Visi kodi'!$G$2)+SUMIFS('intervences kodi'!$O$5:$O$223,'intervences kodi'!$N$5:$N$223,'Visi kodi'!A165,'intervences kodi'!$J$5:$J$223,'Visi kodi'!$G$2)+SUMIFS('intervences kodi'!$Q$5:$Q$223,'intervences kodi'!$P$5:$P$223,'Visi kodi'!A165,'intervences kodi'!$J$5:$J$223,'Visi kodi'!$G$2)+SUMIFS('intervences kodi'!$S$5:$S$223,'intervences kodi'!$R$5:$R$223,'Visi kodi'!A165,'intervences kodi'!$J$5:$J$223,'Visi kodi'!$G$2)+SUMIFS('intervences kodi'!$U$5:$U$223,'intervences kodi'!$T$5:$T$223,'Visi kodi'!A165,'intervences kodi'!$J$5:$J$223,'Visi kodi'!$G$2)+SUMIFS('intervences kodi'!$W$5:$W$223,'intervences kodi'!$V$5:$V$223,'Visi kodi'!A165,'intervences kodi'!$J$5:$J$223,'Visi kodi'!$G$2)</f>
        <v>0</v>
      </c>
      <c r="H165" s="106">
        <f t="shared" si="12"/>
        <v>0</v>
      </c>
      <c r="I165" s="106">
        <f t="shared" si="13"/>
        <v>0</v>
      </c>
      <c r="J165" s="106">
        <f t="shared" si="14"/>
        <v>0</v>
      </c>
      <c r="K165" s="192">
        <f t="shared" si="15"/>
        <v>0</v>
      </c>
      <c r="L165" s="106">
        <f>SUMIFS('intervences kodi'!$M$5:$M$223,'intervences kodi'!$L$5:$L$223,'Visi kodi'!A165,'intervences kodi'!$J$5:$J$223,'Visi kodi'!$L$2)+SUMIFS('intervences kodi'!$M$5:$M$223,'intervences kodi'!$N$5:$N$223,'Visi kodi'!A165,'intervences kodi'!$J$5:$J$223,'Visi kodi'!$L$2)+SUMIFS('intervences kodi'!$M$5:$M$223,'intervences kodi'!$P$5:$P$223,'Visi kodi'!A165,'intervences kodi'!$J$5:$J$223,'Visi kodi'!$L$2)+SUMIFS('intervences kodi'!$M$5:$M$223,'intervences kodi'!$R$5:$R$223,'Visi kodi'!A165,'intervences kodi'!$J$5:$J$223,'Visi kodi'!$L$2)+SUMIFS('intervences kodi'!$M$5:$M$223,'intervences kodi'!$T$5:$T$223,'Visi kodi'!A165,'intervences kodi'!$J$5:$J$223,'Visi kodi'!$L$2)+SUMIFS('intervences kodi'!$M$5:$M$223,'intervences kodi'!$V$5:$V$223,'Visi kodi'!A165,'intervences kodi'!$J$5:$J$223,'Visi kodi'!$L$2)</f>
        <v>0</v>
      </c>
      <c r="M165" s="84">
        <f t="shared" si="16"/>
        <v>0</v>
      </c>
      <c r="N165" s="84"/>
      <c r="O165" s="84"/>
    </row>
    <row r="166" spans="1:15" ht="11.15" customHeight="1">
      <c r="A166" s="191">
        <v>158</v>
      </c>
      <c r="B166" s="194" t="s">
        <v>1670</v>
      </c>
      <c r="C166" s="193">
        <v>0</v>
      </c>
      <c r="D166" s="193">
        <v>0</v>
      </c>
      <c r="F166" s="106">
        <f>SUMIFS('intervences kodi'!$M$5:$M$223,'intervences kodi'!$L$5:$L$223,'Visi kodi'!A166,'intervences kodi'!$J$5:$J$223,'Visi kodi'!$F$2)+SUMIFS('intervences kodi'!$O$5:$O$223,'intervences kodi'!$N$5:$N$223,'Visi kodi'!A166,'intervences kodi'!$J$5:$J$223,'Visi kodi'!$F$2)+SUMIFS('intervences kodi'!$Q$5:$Q$223,'intervences kodi'!$P$5:$P$223,'Visi kodi'!A166,'intervences kodi'!$J$5:$J$223,'Visi kodi'!$F$2)+SUMIFS('intervences kodi'!$S$5:$S$223,'intervences kodi'!$R$5:$R$223,'Visi kodi'!A166,'intervences kodi'!$J$5:$J$223,'Visi kodi'!$F$2)+SUMIFS('intervences kodi'!$U$5:$U$223,'intervences kodi'!$T$5:$T$223,'Visi kodi'!A166,'intervences kodi'!$J$5:$J$223,'Visi kodi'!$F$2)+SUMIFS('intervences kodi'!$W$5:$W$223,'intervences kodi'!$V$5:$V$223,'Visi kodi'!A166,'intervences kodi'!$J$5:$J$223,'Visi kodi'!$F$2)</f>
        <v>0</v>
      </c>
      <c r="G166" s="106">
        <f>SUMIFS('intervences kodi'!$M$5:$M$223,'intervences kodi'!$L$5:$L$223,'Visi kodi'!A166,'intervences kodi'!$J$5:$J$223,'Visi kodi'!$G$2)+SUMIFS('intervences kodi'!$O$5:$O$223,'intervences kodi'!$N$5:$N$223,'Visi kodi'!A166,'intervences kodi'!$J$5:$J$223,'Visi kodi'!$G$2)+SUMIFS('intervences kodi'!$Q$5:$Q$223,'intervences kodi'!$P$5:$P$223,'Visi kodi'!A166,'intervences kodi'!$J$5:$J$223,'Visi kodi'!$G$2)+SUMIFS('intervences kodi'!$S$5:$S$223,'intervences kodi'!$R$5:$R$223,'Visi kodi'!A166,'intervences kodi'!$J$5:$J$223,'Visi kodi'!$G$2)+SUMIFS('intervences kodi'!$U$5:$U$223,'intervences kodi'!$T$5:$T$223,'Visi kodi'!A166,'intervences kodi'!$J$5:$J$223,'Visi kodi'!$G$2)+SUMIFS('intervences kodi'!$W$5:$W$223,'intervences kodi'!$V$5:$V$223,'Visi kodi'!A166,'intervences kodi'!$J$5:$J$223,'Visi kodi'!$G$2)</f>
        <v>0</v>
      </c>
      <c r="H166" s="106">
        <f t="shared" si="12"/>
        <v>0</v>
      </c>
      <c r="I166" s="106">
        <f t="shared" si="13"/>
        <v>0</v>
      </c>
      <c r="J166" s="106">
        <f t="shared" si="14"/>
        <v>0</v>
      </c>
      <c r="K166" s="192">
        <f t="shared" si="15"/>
        <v>0</v>
      </c>
      <c r="L166" s="106">
        <f>SUMIFS('intervences kodi'!$M$5:$M$223,'intervences kodi'!$L$5:$L$223,'Visi kodi'!A166,'intervences kodi'!$J$5:$J$223,'Visi kodi'!$L$2)+SUMIFS('intervences kodi'!$M$5:$M$223,'intervences kodi'!$N$5:$N$223,'Visi kodi'!A166,'intervences kodi'!$J$5:$J$223,'Visi kodi'!$L$2)+SUMIFS('intervences kodi'!$M$5:$M$223,'intervences kodi'!$P$5:$P$223,'Visi kodi'!A166,'intervences kodi'!$J$5:$J$223,'Visi kodi'!$L$2)+SUMIFS('intervences kodi'!$M$5:$M$223,'intervences kodi'!$R$5:$R$223,'Visi kodi'!A166,'intervences kodi'!$J$5:$J$223,'Visi kodi'!$L$2)+SUMIFS('intervences kodi'!$M$5:$M$223,'intervences kodi'!$T$5:$T$223,'Visi kodi'!A166,'intervences kodi'!$J$5:$J$223,'Visi kodi'!$L$2)+SUMIFS('intervences kodi'!$M$5:$M$223,'intervences kodi'!$V$5:$V$223,'Visi kodi'!A166,'intervences kodi'!$J$5:$J$223,'Visi kodi'!$L$2)</f>
        <v>0</v>
      </c>
      <c r="M166" s="84">
        <f t="shared" si="16"/>
        <v>0</v>
      </c>
      <c r="N166" s="84"/>
      <c r="O166" s="84"/>
    </row>
    <row r="167" spans="1:15" ht="11.15" customHeight="1">
      <c r="A167" s="191">
        <v>159</v>
      </c>
      <c r="B167" s="194" t="s">
        <v>1671</v>
      </c>
      <c r="C167" s="193">
        <v>0</v>
      </c>
      <c r="D167" s="193">
        <v>0</v>
      </c>
      <c r="F167" s="106">
        <f>SUMIFS('intervences kodi'!$M$5:$M$223,'intervences kodi'!$L$5:$L$223,'Visi kodi'!A167,'intervences kodi'!$J$5:$J$223,'Visi kodi'!$F$2)+SUMIFS('intervences kodi'!$O$5:$O$223,'intervences kodi'!$N$5:$N$223,'Visi kodi'!A167,'intervences kodi'!$J$5:$J$223,'Visi kodi'!$F$2)+SUMIFS('intervences kodi'!$Q$5:$Q$223,'intervences kodi'!$P$5:$P$223,'Visi kodi'!A167,'intervences kodi'!$J$5:$J$223,'Visi kodi'!$F$2)+SUMIFS('intervences kodi'!$S$5:$S$223,'intervences kodi'!$R$5:$R$223,'Visi kodi'!A167,'intervences kodi'!$J$5:$J$223,'Visi kodi'!$F$2)+SUMIFS('intervences kodi'!$U$5:$U$223,'intervences kodi'!$T$5:$T$223,'Visi kodi'!A167,'intervences kodi'!$J$5:$J$223,'Visi kodi'!$F$2)+SUMIFS('intervences kodi'!$W$5:$W$223,'intervences kodi'!$V$5:$V$223,'Visi kodi'!A167,'intervences kodi'!$J$5:$J$223,'Visi kodi'!$F$2)</f>
        <v>0</v>
      </c>
      <c r="G167" s="106">
        <f>SUMIFS('intervences kodi'!$M$5:$M$223,'intervences kodi'!$L$5:$L$223,'Visi kodi'!A167,'intervences kodi'!$J$5:$J$223,'Visi kodi'!$G$2)+SUMIFS('intervences kodi'!$O$5:$O$223,'intervences kodi'!$N$5:$N$223,'Visi kodi'!A167,'intervences kodi'!$J$5:$J$223,'Visi kodi'!$G$2)+SUMIFS('intervences kodi'!$Q$5:$Q$223,'intervences kodi'!$P$5:$P$223,'Visi kodi'!A167,'intervences kodi'!$J$5:$J$223,'Visi kodi'!$G$2)+SUMIFS('intervences kodi'!$S$5:$S$223,'intervences kodi'!$R$5:$R$223,'Visi kodi'!A167,'intervences kodi'!$J$5:$J$223,'Visi kodi'!$G$2)+SUMIFS('intervences kodi'!$U$5:$U$223,'intervences kodi'!$T$5:$T$223,'Visi kodi'!A167,'intervences kodi'!$J$5:$J$223,'Visi kodi'!$G$2)+SUMIFS('intervences kodi'!$W$5:$W$223,'intervences kodi'!$V$5:$V$223,'Visi kodi'!A167,'intervences kodi'!$J$5:$J$223,'Visi kodi'!$G$2)</f>
        <v>0</v>
      </c>
      <c r="H167" s="106">
        <f t="shared" si="12"/>
        <v>0</v>
      </c>
      <c r="I167" s="106">
        <f t="shared" si="13"/>
        <v>0</v>
      </c>
      <c r="J167" s="106">
        <f t="shared" si="14"/>
        <v>0</v>
      </c>
      <c r="K167" s="192">
        <f t="shared" si="15"/>
        <v>0</v>
      </c>
      <c r="L167" s="106">
        <f>SUMIFS('intervences kodi'!$M$5:$M$223,'intervences kodi'!$L$5:$L$223,'Visi kodi'!A167,'intervences kodi'!$J$5:$J$223,'Visi kodi'!$L$2)+SUMIFS('intervences kodi'!$M$5:$M$223,'intervences kodi'!$N$5:$N$223,'Visi kodi'!A167,'intervences kodi'!$J$5:$J$223,'Visi kodi'!$L$2)+SUMIFS('intervences kodi'!$M$5:$M$223,'intervences kodi'!$P$5:$P$223,'Visi kodi'!A167,'intervences kodi'!$J$5:$J$223,'Visi kodi'!$L$2)+SUMIFS('intervences kodi'!$M$5:$M$223,'intervences kodi'!$R$5:$R$223,'Visi kodi'!A167,'intervences kodi'!$J$5:$J$223,'Visi kodi'!$L$2)+SUMIFS('intervences kodi'!$M$5:$M$223,'intervences kodi'!$T$5:$T$223,'Visi kodi'!A167,'intervences kodi'!$J$5:$J$223,'Visi kodi'!$L$2)+SUMIFS('intervences kodi'!$M$5:$M$223,'intervences kodi'!$V$5:$V$223,'Visi kodi'!A167,'intervences kodi'!$J$5:$J$223,'Visi kodi'!$L$2)</f>
        <v>0</v>
      </c>
      <c r="M167" s="84">
        <f t="shared" si="16"/>
        <v>0</v>
      </c>
      <c r="N167" s="84"/>
      <c r="O167" s="84"/>
    </row>
    <row r="168" spans="1:15" ht="11.15" customHeight="1">
      <c r="A168" s="191">
        <v>160</v>
      </c>
      <c r="B168" s="194" t="s">
        <v>1672</v>
      </c>
      <c r="C168" s="193">
        <v>0</v>
      </c>
      <c r="D168" s="193">
        <v>0</v>
      </c>
      <c r="F168" s="106">
        <f>SUMIFS('intervences kodi'!$M$5:$M$223,'intervences kodi'!$L$5:$L$223,'Visi kodi'!A168,'intervences kodi'!$J$5:$J$223,'Visi kodi'!$F$2)+SUMIFS('intervences kodi'!$O$5:$O$223,'intervences kodi'!$N$5:$N$223,'Visi kodi'!A168,'intervences kodi'!$J$5:$J$223,'Visi kodi'!$F$2)+SUMIFS('intervences kodi'!$Q$5:$Q$223,'intervences kodi'!$P$5:$P$223,'Visi kodi'!A168,'intervences kodi'!$J$5:$J$223,'Visi kodi'!$F$2)+SUMIFS('intervences kodi'!$S$5:$S$223,'intervences kodi'!$R$5:$R$223,'Visi kodi'!A168,'intervences kodi'!$J$5:$J$223,'Visi kodi'!$F$2)+SUMIFS('intervences kodi'!$U$5:$U$223,'intervences kodi'!$T$5:$T$223,'Visi kodi'!A168,'intervences kodi'!$J$5:$J$223,'Visi kodi'!$F$2)+SUMIFS('intervences kodi'!$W$5:$W$223,'intervences kodi'!$V$5:$V$223,'Visi kodi'!A168,'intervences kodi'!$J$5:$J$223,'Visi kodi'!$F$2)</f>
        <v>0</v>
      </c>
      <c r="G168" s="106">
        <f>SUMIFS('intervences kodi'!$M$5:$M$223,'intervences kodi'!$L$5:$L$223,'Visi kodi'!A168,'intervences kodi'!$J$5:$J$223,'Visi kodi'!$G$2)+SUMIFS('intervences kodi'!$O$5:$O$223,'intervences kodi'!$N$5:$N$223,'Visi kodi'!A168,'intervences kodi'!$J$5:$J$223,'Visi kodi'!$G$2)+SUMIFS('intervences kodi'!$Q$5:$Q$223,'intervences kodi'!$P$5:$P$223,'Visi kodi'!A168,'intervences kodi'!$J$5:$J$223,'Visi kodi'!$G$2)+SUMIFS('intervences kodi'!$S$5:$S$223,'intervences kodi'!$R$5:$R$223,'Visi kodi'!A168,'intervences kodi'!$J$5:$J$223,'Visi kodi'!$G$2)+SUMIFS('intervences kodi'!$U$5:$U$223,'intervences kodi'!$T$5:$T$223,'Visi kodi'!A168,'intervences kodi'!$J$5:$J$223,'Visi kodi'!$G$2)+SUMIFS('intervences kodi'!$W$5:$W$223,'intervences kodi'!$V$5:$V$223,'Visi kodi'!A168,'intervences kodi'!$J$5:$J$223,'Visi kodi'!$G$2)</f>
        <v>0</v>
      </c>
      <c r="H168" s="106">
        <f t="shared" si="12"/>
        <v>0</v>
      </c>
      <c r="I168" s="106">
        <f t="shared" si="13"/>
        <v>0</v>
      </c>
      <c r="J168" s="106">
        <f t="shared" si="14"/>
        <v>0</v>
      </c>
      <c r="K168" s="192">
        <f t="shared" si="15"/>
        <v>0</v>
      </c>
      <c r="L168" s="106">
        <f>SUMIFS('intervences kodi'!$M$5:$M$223,'intervences kodi'!$L$5:$L$223,'Visi kodi'!A168,'intervences kodi'!$J$5:$J$223,'Visi kodi'!$L$2)+SUMIFS('intervences kodi'!$M$5:$M$223,'intervences kodi'!$N$5:$N$223,'Visi kodi'!A168,'intervences kodi'!$J$5:$J$223,'Visi kodi'!$L$2)+SUMIFS('intervences kodi'!$M$5:$M$223,'intervences kodi'!$P$5:$P$223,'Visi kodi'!A168,'intervences kodi'!$J$5:$J$223,'Visi kodi'!$L$2)+SUMIFS('intervences kodi'!$M$5:$M$223,'intervences kodi'!$R$5:$R$223,'Visi kodi'!A168,'intervences kodi'!$J$5:$J$223,'Visi kodi'!$L$2)+SUMIFS('intervences kodi'!$M$5:$M$223,'intervences kodi'!$T$5:$T$223,'Visi kodi'!A168,'intervences kodi'!$J$5:$J$223,'Visi kodi'!$L$2)+SUMIFS('intervences kodi'!$M$5:$M$223,'intervences kodi'!$V$5:$V$223,'Visi kodi'!A168,'intervences kodi'!$J$5:$J$223,'Visi kodi'!$L$2)</f>
        <v>0</v>
      </c>
      <c r="M168" s="84">
        <f t="shared" si="16"/>
        <v>0</v>
      </c>
      <c r="N168" s="84"/>
      <c r="O168" s="84"/>
    </row>
    <row r="169" spans="1:15" ht="11.15" customHeight="1">
      <c r="A169" s="191">
        <v>161</v>
      </c>
      <c r="B169" s="194" t="s">
        <v>1673</v>
      </c>
      <c r="C169" s="193">
        <v>0</v>
      </c>
      <c r="D169" s="193">
        <v>0</v>
      </c>
      <c r="F169" s="106">
        <f>SUMIFS('intervences kodi'!$M$5:$M$223,'intervences kodi'!$L$5:$L$223,'Visi kodi'!A169,'intervences kodi'!$J$5:$J$223,'Visi kodi'!$F$2)+SUMIFS('intervences kodi'!$O$5:$O$223,'intervences kodi'!$N$5:$N$223,'Visi kodi'!A169,'intervences kodi'!$J$5:$J$223,'Visi kodi'!$F$2)+SUMIFS('intervences kodi'!$Q$5:$Q$223,'intervences kodi'!$P$5:$P$223,'Visi kodi'!A169,'intervences kodi'!$J$5:$J$223,'Visi kodi'!$F$2)+SUMIFS('intervences kodi'!$S$5:$S$223,'intervences kodi'!$R$5:$R$223,'Visi kodi'!A169,'intervences kodi'!$J$5:$J$223,'Visi kodi'!$F$2)+SUMIFS('intervences kodi'!$U$5:$U$223,'intervences kodi'!$T$5:$T$223,'Visi kodi'!A169,'intervences kodi'!$J$5:$J$223,'Visi kodi'!$F$2)+SUMIFS('intervences kodi'!$W$5:$W$223,'intervences kodi'!$V$5:$V$223,'Visi kodi'!A169,'intervences kodi'!$J$5:$J$223,'Visi kodi'!$F$2)</f>
        <v>0</v>
      </c>
      <c r="G169" s="106">
        <f>SUMIFS('intervences kodi'!$M$5:$M$223,'intervences kodi'!$L$5:$L$223,'Visi kodi'!A169,'intervences kodi'!$J$5:$J$223,'Visi kodi'!$G$2)+SUMIFS('intervences kodi'!$O$5:$O$223,'intervences kodi'!$N$5:$N$223,'Visi kodi'!A169,'intervences kodi'!$J$5:$J$223,'Visi kodi'!$G$2)+SUMIFS('intervences kodi'!$Q$5:$Q$223,'intervences kodi'!$P$5:$P$223,'Visi kodi'!A169,'intervences kodi'!$J$5:$J$223,'Visi kodi'!$G$2)+SUMIFS('intervences kodi'!$S$5:$S$223,'intervences kodi'!$R$5:$R$223,'Visi kodi'!A169,'intervences kodi'!$J$5:$J$223,'Visi kodi'!$G$2)+SUMIFS('intervences kodi'!$U$5:$U$223,'intervences kodi'!$T$5:$T$223,'Visi kodi'!A169,'intervences kodi'!$J$5:$J$223,'Visi kodi'!$G$2)+SUMIFS('intervences kodi'!$W$5:$W$223,'intervences kodi'!$V$5:$V$223,'Visi kodi'!A169,'intervences kodi'!$J$5:$J$223,'Visi kodi'!$G$2)</f>
        <v>0</v>
      </c>
      <c r="H169" s="106">
        <f t="shared" si="12"/>
        <v>0</v>
      </c>
      <c r="I169" s="106">
        <f t="shared" si="13"/>
        <v>0</v>
      </c>
      <c r="J169" s="106">
        <f t="shared" si="14"/>
        <v>0</v>
      </c>
      <c r="K169" s="192">
        <f t="shared" si="15"/>
        <v>0</v>
      </c>
      <c r="L169" s="106">
        <f>SUMIFS('intervences kodi'!$M$5:$M$223,'intervences kodi'!$L$5:$L$223,'Visi kodi'!A169,'intervences kodi'!$J$5:$J$223,'Visi kodi'!$L$2)+SUMIFS('intervences kodi'!$M$5:$M$223,'intervences kodi'!$N$5:$N$223,'Visi kodi'!A169,'intervences kodi'!$J$5:$J$223,'Visi kodi'!$L$2)+SUMIFS('intervences kodi'!$M$5:$M$223,'intervences kodi'!$P$5:$P$223,'Visi kodi'!A169,'intervences kodi'!$J$5:$J$223,'Visi kodi'!$L$2)+SUMIFS('intervences kodi'!$M$5:$M$223,'intervences kodi'!$R$5:$R$223,'Visi kodi'!A169,'intervences kodi'!$J$5:$J$223,'Visi kodi'!$L$2)+SUMIFS('intervences kodi'!$M$5:$M$223,'intervences kodi'!$T$5:$T$223,'Visi kodi'!A169,'intervences kodi'!$J$5:$J$223,'Visi kodi'!$L$2)+SUMIFS('intervences kodi'!$M$5:$M$223,'intervences kodi'!$V$5:$V$223,'Visi kodi'!A169,'intervences kodi'!$J$5:$J$223,'Visi kodi'!$L$2)</f>
        <v>0</v>
      </c>
      <c r="M169" s="84">
        <f t="shared" si="16"/>
        <v>0</v>
      </c>
      <c r="N169" s="84"/>
      <c r="O169" s="84"/>
    </row>
    <row r="170" spans="1:15" ht="11.15" customHeight="1">
      <c r="A170" s="191">
        <v>162</v>
      </c>
      <c r="B170" s="194" t="s">
        <v>1674</v>
      </c>
      <c r="C170" s="193">
        <v>0</v>
      </c>
      <c r="D170" s="193">
        <v>0</v>
      </c>
      <c r="F170" s="106">
        <f>SUMIFS('intervences kodi'!$M$5:$M$223,'intervences kodi'!$L$5:$L$223,'Visi kodi'!A170,'intervences kodi'!$J$5:$J$223,'Visi kodi'!$F$2)+SUMIFS('intervences kodi'!$O$5:$O$223,'intervences kodi'!$N$5:$N$223,'Visi kodi'!A170,'intervences kodi'!$J$5:$J$223,'Visi kodi'!$F$2)+SUMIFS('intervences kodi'!$Q$5:$Q$223,'intervences kodi'!$P$5:$P$223,'Visi kodi'!A170,'intervences kodi'!$J$5:$J$223,'Visi kodi'!$F$2)+SUMIFS('intervences kodi'!$S$5:$S$223,'intervences kodi'!$R$5:$R$223,'Visi kodi'!A170,'intervences kodi'!$J$5:$J$223,'Visi kodi'!$F$2)+SUMIFS('intervences kodi'!$U$5:$U$223,'intervences kodi'!$T$5:$T$223,'Visi kodi'!A170,'intervences kodi'!$J$5:$J$223,'Visi kodi'!$F$2)+SUMIFS('intervences kodi'!$W$5:$W$223,'intervences kodi'!$V$5:$V$223,'Visi kodi'!A170,'intervences kodi'!$J$5:$J$223,'Visi kodi'!$F$2)</f>
        <v>0</v>
      </c>
      <c r="G170" s="106">
        <f>SUMIFS('intervences kodi'!$M$5:$M$223,'intervences kodi'!$L$5:$L$223,'Visi kodi'!A170,'intervences kodi'!$J$5:$J$223,'Visi kodi'!$G$2)+SUMIFS('intervences kodi'!$O$5:$O$223,'intervences kodi'!$N$5:$N$223,'Visi kodi'!A170,'intervences kodi'!$J$5:$J$223,'Visi kodi'!$G$2)+SUMIFS('intervences kodi'!$Q$5:$Q$223,'intervences kodi'!$P$5:$P$223,'Visi kodi'!A170,'intervences kodi'!$J$5:$J$223,'Visi kodi'!$G$2)+SUMIFS('intervences kodi'!$S$5:$S$223,'intervences kodi'!$R$5:$R$223,'Visi kodi'!A170,'intervences kodi'!$J$5:$J$223,'Visi kodi'!$G$2)+SUMIFS('intervences kodi'!$U$5:$U$223,'intervences kodi'!$T$5:$T$223,'Visi kodi'!A170,'intervences kodi'!$J$5:$J$223,'Visi kodi'!$G$2)+SUMIFS('intervences kodi'!$W$5:$W$223,'intervences kodi'!$V$5:$V$223,'Visi kodi'!A170,'intervences kodi'!$J$5:$J$223,'Visi kodi'!$G$2)</f>
        <v>0</v>
      </c>
      <c r="H170" s="106">
        <f t="shared" si="12"/>
        <v>0</v>
      </c>
      <c r="I170" s="106">
        <f t="shared" si="13"/>
        <v>0</v>
      </c>
      <c r="J170" s="106">
        <f t="shared" si="14"/>
        <v>0</v>
      </c>
      <c r="K170" s="192">
        <f t="shared" si="15"/>
        <v>0</v>
      </c>
      <c r="L170" s="106">
        <f>SUMIFS('intervences kodi'!$M$5:$M$223,'intervences kodi'!$L$5:$L$223,'Visi kodi'!A170,'intervences kodi'!$J$5:$J$223,'Visi kodi'!$L$2)+SUMIFS('intervences kodi'!$M$5:$M$223,'intervences kodi'!$N$5:$N$223,'Visi kodi'!A170,'intervences kodi'!$J$5:$J$223,'Visi kodi'!$L$2)+SUMIFS('intervences kodi'!$M$5:$M$223,'intervences kodi'!$P$5:$P$223,'Visi kodi'!A170,'intervences kodi'!$J$5:$J$223,'Visi kodi'!$L$2)+SUMIFS('intervences kodi'!$M$5:$M$223,'intervences kodi'!$R$5:$R$223,'Visi kodi'!A170,'intervences kodi'!$J$5:$J$223,'Visi kodi'!$L$2)+SUMIFS('intervences kodi'!$M$5:$M$223,'intervences kodi'!$T$5:$T$223,'Visi kodi'!A170,'intervences kodi'!$J$5:$J$223,'Visi kodi'!$L$2)+SUMIFS('intervences kodi'!$M$5:$M$223,'intervences kodi'!$V$5:$V$223,'Visi kodi'!A170,'intervences kodi'!$J$5:$J$223,'Visi kodi'!$L$2)</f>
        <v>0</v>
      </c>
      <c r="M170" s="84">
        <f t="shared" si="16"/>
        <v>0</v>
      </c>
      <c r="N170" s="84"/>
      <c r="O170" s="84"/>
    </row>
    <row r="171" spans="1:15" ht="11.15" customHeight="1">
      <c r="A171" s="191">
        <v>163</v>
      </c>
      <c r="B171" s="194" t="s">
        <v>1154</v>
      </c>
      <c r="C171" s="193">
        <v>0</v>
      </c>
      <c r="D171" s="193">
        <v>0</v>
      </c>
      <c r="F171" s="106">
        <f>SUMIFS('intervences kodi'!$M$5:$M$223,'intervences kodi'!$L$5:$L$223,'Visi kodi'!A171,'intervences kodi'!$J$5:$J$223,'Visi kodi'!$F$2)+SUMIFS('intervences kodi'!$O$5:$O$223,'intervences kodi'!$N$5:$N$223,'Visi kodi'!A171,'intervences kodi'!$J$5:$J$223,'Visi kodi'!$F$2)+SUMIFS('intervences kodi'!$Q$5:$Q$223,'intervences kodi'!$P$5:$P$223,'Visi kodi'!A171,'intervences kodi'!$J$5:$J$223,'Visi kodi'!$F$2)+SUMIFS('intervences kodi'!$S$5:$S$223,'intervences kodi'!$R$5:$R$223,'Visi kodi'!A171,'intervences kodi'!$J$5:$J$223,'Visi kodi'!$F$2)+SUMIFS('intervences kodi'!$U$5:$U$223,'intervences kodi'!$T$5:$T$223,'Visi kodi'!A171,'intervences kodi'!$J$5:$J$223,'Visi kodi'!$F$2)+SUMIFS('intervences kodi'!$W$5:$W$223,'intervences kodi'!$V$5:$V$223,'Visi kodi'!A171,'intervences kodi'!$J$5:$J$223,'Visi kodi'!$F$2)</f>
        <v>0</v>
      </c>
      <c r="G171" s="106">
        <f>SUMIFS('intervences kodi'!$M$5:$M$223,'intervences kodi'!$L$5:$L$223,'Visi kodi'!A171,'intervences kodi'!$J$5:$J$223,'Visi kodi'!$G$2)+SUMIFS('intervences kodi'!$O$5:$O$223,'intervences kodi'!$N$5:$N$223,'Visi kodi'!A171,'intervences kodi'!$J$5:$J$223,'Visi kodi'!$G$2)+SUMIFS('intervences kodi'!$Q$5:$Q$223,'intervences kodi'!$P$5:$P$223,'Visi kodi'!A171,'intervences kodi'!$J$5:$J$223,'Visi kodi'!$G$2)+SUMIFS('intervences kodi'!$S$5:$S$223,'intervences kodi'!$R$5:$R$223,'Visi kodi'!A171,'intervences kodi'!$J$5:$J$223,'Visi kodi'!$G$2)+SUMIFS('intervences kodi'!$U$5:$U$223,'intervences kodi'!$T$5:$T$223,'Visi kodi'!A171,'intervences kodi'!$J$5:$J$223,'Visi kodi'!$G$2)+SUMIFS('intervences kodi'!$W$5:$W$223,'intervences kodi'!$V$5:$V$223,'Visi kodi'!A171,'intervences kodi'!$J$5:$J$223,'Visi kodi'!$G$2)</f>
        <v>0</v>
      </c>
      <c r="H171" s="106">
        <f t="shared" si="12"/>
        <v>0</v>
      </c>
      <c r="I171" s="106">
        <f t="shared" si="13"/>
        <v>0</v>
      </c>
      <c r="J171" s="106">
        <f t="shared" si="14"/>
        <v>0</v>
      </c>
      <c r="K171" s="192">
        <f t="shared" si="15"/>
        <v>0</v>
      </c>
      <c r="L171" s="106">
        <f>SUMIFS('intervences kodi'!$M$5:$M$223,'intervences kodi'!$L$5:$L$223,'Visi kodi'!A171,'intervences kodi'!$J$5:$J$223,'Visi kodi'!$L$2)+SUMIFS('intervences kodi'!$M$5:$M$223,'intervences kodi'!$N$5:$N$223,'Visi kodi'!A171,'intervences kodi'!$J$5:$J$223,'Visi kodi'!$L$2)+SUMIFS('intervences kodi'!$M$5:$M$223,'intervences kodi'!$P$5:$P$223,'Visi kodi'!A171,'intervences kodi'!$J$5:$J$223,'Visi kodi'!$L$2)+SUMIFS('intervences kodi'!$M$5:$M$223,'intervences kodi'!$R$5:$R$223,'Visi kodi'!A171,'intervences kodi'!$J$5:$J$223,'Visi kodi'!$L$2)+SUMIFS('intervences kodi'!$M$5:$M$223,'intervences kodi'!$T$5:$T$223,'Visi kodi'!A171,'intervences kodi'!$J$5:$J$223,'Visi kodi'!$L$2)+SUMIFS('intervences kodi'!$M$5:$M$223,'intervences kodi'!$V$5:$V$223,'Visi kodi'!A171,'intervences kodi'!$J$5:$J$223,'Visi kodi'!$L$2)</f>
        <v>0</v>
      </c>
      <c r="M171" s="84">
        <f t="shared" si="16"/>
        <v>0</v>
      </c>
      <c r="N171" s="84"/>
      <c r="O171" s="84"/>
    </row>
    <row r="172" spans="1:15" ht="11.15" customHeight="1">
      <c r="A172" s="191">
        <v>164</v>
      </c>
      <c r="B172" s="194" t="s">
        <v>1675</v>
      </c>
      <c r="C172" s="193">
        <v>0</v>
      </c>
      <c r="D172" s="193">
        <v>0</v>
      </c>
      <c r="F172" s="106">
        <f>SUMIFS('intervences kodi'!$M$5:$M$223,'intervences kodi'!$L$5:$L$223,'Visi kodi'!A172,'intervences kodi'!$J$5:$J$223,'Visi kodi'!$F$2)+SUMIFS('intervences kodi'!$O$5:$O$223,'intervences kodi'!$N$5:$N$223,'Visi kodi'!A172,'intervences kodi'!$J$5:$J$223,'Visi kodi'!$F$2)+SUMIFS('intervences kodi'!$Q$5:$Q$223,'intervences kodi'!$P$5:$P$223,'Visi kodi'!A172,'intervences kodi'!$J$5:$J$223,'Visi kodi'!$F$2)+SUMIFS('intervences kodi'!$S$5:$S$223,'intervences kodi'!$R$5:$R$223,'Visi kodi'!A172,'intervences kodi'!$J$5:$J$223,'Visi kodi'!$F$2)+SUMIFS('intervences kodi'!$U$5:$U$223,'intervences kodi'!$T$5:$T$223,'Visi kodi'!A172,'intervences kodi'!$J$5:$J$223,'Visi kodi'!$F$2)+SUMIFS('intervences kodi'!$W$5:$W$223,'intervences kodi'!$V$5:$V$223,'Visi kodi'!A172,'intervences kodi'!$J$5:$J$223,'Visi kodi'!$F$2)</f>
        <v>0</v>
      </c>
      <c r="G172" s="106">
        <f>SUMIFS('intervences kodi'!$M$5:$M$223,'intervences kodi'!$L$5:$L$223,'Visi kodi'!A172,'intervences kodi'!$J$5:$J$223,'Visi kodi'!$G$2)+SUMIFS('intervences kodi'!$O$5:$O$223,'intervences kodi'!$N$5:$N$223,'Visi kodi'!A172,'intervences kodi'!$J$5:$J$223,'Visi kodi'!$G$2)+SUMIFS('intervences kodi'!$Q$5:$Q$223,'intervences kodi'!$P$5:$P$223,'Visi kodi'!A172,'intervences kodi'!$J$5:$J$223,'Visi kodi'!$G$2)+SUMIFS('intervences kodi'!$S$5:$S$223,'intervences kodi'!$R$5:$R$223,'Visi kodi'!A172,'intervences kodi'!$J$5:$J$223,'Visi kodi'!$G$2)+SUMIFS('intervences kodi'!$U$5:$U$223,'intervences kodi'!$T$5:$T$223,'Visi kodi'!A172,'intervences kodi'!$J$5:$J$223,'Visi kodi'!$G$2)+SUMIFS('intervences kodi'!$W$5:$W$223,'intervences kodi'!$V$5:$V$223,'Visi kodi'!A172,'intervences kodi'!$J$5:$J$223,'Visi kodi'!$G$2)</f>
        <v>0</v>
      </c>
      <c r="H172" s="106">
        <f t="shared" si="12"/>
        <v>0</v>
      </c>
      <c r="I172" s="106">
        <f t="shared" si="13"/>
        <v>0</v>
      </c>
      <c r="J172" s="106">
        <f t="shared" si="14"/>
        <v>0</v>
      </c>
      <c r="K172" s="192">
        <f t="shared" si="15"/>
        <v>0</v>
      </c>
      <c r="L172" s="106">
        <f>SUMIFS('intervences kodi'!$M$5:$M$223,'intervences kodi'!$L$5:$L$223,'Visi kodi'!A172,'intervences kodi'!$J$5:$J$223,'Visi kodi'!$L$2)+SUMIFS('intervences kodi'!$M$5:$M$223,'intervences kodi'!$N$5:$N$223,'Visi kodi'!A172,'intervences kodi'!$J$5:$J$223,'Visi kodi'!$L$2)+SUMIFS('intervences kodi'!$M$5:$M$223,'intervences kodi'!$P$5:$P$223,'Visi kodi'!A172,'intervences kodi'!$J$5:$J$223,'Visi kodi'!$L$2)+SUMIFS('intervences kodi'!$M$5:$M$223,'intervences kodi'!$R$5:$R$223,'Visi kodi'!A172,'intervences kodi'!$J$5:$J$223,'Visi kodi'!$L$2)+SUMIFS('intervences kodi'!$M$5:$M$223,'intervences kodi'!$T$5:$T$223,'Visi kodi'!A172,'intervences kodi'!$J$5:$J$223,'Visi kodi'!$L$2)+SUMIFS('intervences kodi'!$M$5:$M$223,'intervences kodi'!$V$5:$V$223,'Visi kodi'!A172,'intervences kodi'!$J$5:$J$223,'Visi kodi'!$L$2)</f>
        <v>0</v>
      </c>
      <c r="M172" s="84">
        <f t="shared" si="16"/>
        <v>0</v>
      </c>
      <c r="N172" s="84"/>
      <c r="O172" s="84"/>
    </row>
    <row r="173" spans="1:15" ht="11.15" customHeight="1">
      <c r="A173" s="199"/>
      <c r="B173" s="210" t="s">
        <v>1676</v>
      </c>
      <c r="C173" s="211"/>
      <c r="D173" s="212"/>
      <c r="F173" s="106">
        <f>SUMIFS('intervences kodi'!$M$5:$M$223,'intervences kodi'!$L$5:$L$223,'Visi kodi'!A173,'intervences kodi'!$J$5:$J$223,'Visi kodi'!$F$2)+SUMIFS('intervences kodi'!$O$5:$O$223,'intervences kodi'!$N$5:$N$223,'Visi kodi'!A173,'intervences kodi'!$J$5:$J$223,'Visi kodi'!$F$2)+SUMIFS('intervences kodi'!$Q$5:$Q$223,'intervences kodi'!$P$5:$P$223,'Visi kodi'!A173,'intervences kodi'!$J$5:$J$223,'Visi kodi'!$F$2)+SUMIFS('intervences kodi'!$S$5:$S$223,'intervences kodi'!$R$5:$R$223,'Visi kodi'!A173,'intervences kodi'!$J$5:$J$223,'Visi kodi'!$F$2)+SUMIFS('intervences kodi'!$U$5:$U$223,'intervences kodi'!$T$5:$T$223,'Visi kodi'!A173,'intervences kodi'!$J$5:$J$223,'Visi kodi'!$F$2)+SUMIFS('intervences kodi'!$W$5:$W$223,'intervences kodi'!$V$5:$V$223,'Visi kodi'!A173,'intervences kodi'!$J$5:$J$223,'Visi kodi'!$F$2)</f>
        <v>0</v>
      </c>
      <c r="G173" s="106">
        <f>SUMIFS('intervences kodi'!$M$5:$M$223,'intervences kodi'!$L$5:$L$223,'Visi kodi'!A173,'intervences kodi'!$J$5:$J$223,'Visi kodi'!$G$2)+SUMIFS('intervences kodi'!$O$5:$O$223,'intervences kodi'!$N$5:$N$223,'Visi kodi'!A173,'intervences kodi'!$J$5:$J$223,'Visi kodi'!$G$2)+SUMIFS('intervences kodi'!$Q$5:$Q$223,'intervences kodi'!$P$5:$P$223,'Visi kodi'!A173,'intervences kodi'!$J$5:$J$223,'Visi kodi'!$G$2)+SUMIFS('intervences kodi'!$S$5:$S$223,'intervences kodi'!$R$5:$R$223,'Visi kodi'!A173,'intervences kodi'!$J$5:$J$223,'Visi kodi'!$G$2)+SUMIFS('intervences kodi'!$U$5:$U$223,'intervences kodi'!$T$5:$T$223,'Visi kodi'!A173,'intervences kodi'!$J$5:$J$223,'Visi kodi'!$G$2)+SUMIFS('intervences kodi'!$W$5:$W$223,'intervences kodi'!$V$5:$V$223,'Visi kodi'!A173,'intervences kodi'!$J$5:$J$223,'Visi kodi'!$G$2)</f>
        <v>0</v>
      </c>
      <c r="H173" s="106">
        <f t="shared" si="12"/>
        <v>0</v>
      </c>
      <c r="I173" s="106">
        <f t="shared" si="13"/>
        <v>0</v>
      </c>
      <c r="J173" s="106">
        <f t="shared" si="14"/>
        <v>0</v>
      </c>
      <c r="K173" s="192">
        <f t="shared" si="15"/>
        <v>0</v>
      </c>
      <c r="L173" s="106">
        <f>SUMIFS('intervences kodi'!$M$5:$M$223,'intervences kodi'!$L$5:$L$223,'Visi kodi'!A173,'intervences kodi'!$J$5:$J$223,'Visi kodi'!$L$2)+SUMIFS('intervences kodi'!$M$5:$M$223,'intervences kodi'!$N$5:$N$223,'Visi kodi'!A173,'intervences kodi'!$J$5:$J$223,'Visi kodi'!$L$2)+SUMIFS('intervences kodi'!$M$5:$M$223,'intervences kodi'!$P$5:$P$223,'Visi kodi'!A173,'intervences kodi'!$J$5:$J$223,'Visi kodi'!$L$2)+SUMIFS('intervences kodi'!$M$5:$M$223,'intervences kodi'!$R$5:$R$223,'Visi kodi'!A173,'intervences kodi'!$J$5:$J$223,'Visi kodi'!$L$2)+SUMIFS('intervences kodi'!$M$5:$M$223,'intervences kodi'!$T$5:$T$223,'Visi kodi'!A173,'intervences kodi'!$J$5:$J$223,'Visi kodi'!$L$2)+SUMIFS('intervences kodi'!$M$5:$M$223,'intervences kodi'!$V$5:$V$223,'Visi kodi'!A173,'intervences kodi'!$J$5:$J$223,'Visi kodi'!$L$2)</f>
        <v>0</v>
      </c>
      <c r="M173" s="84">
        <f t="shared" si="16"/>
        <v>0</v>
      </c>
      <c r="N173" s="84"/>
      <c r="O173" s="84"/>
    </row>
    <row r="174" spans="1:15" ht="11.15" customHeight="1">
      <c r="A174" s="191">
        <v>165</v>
      </c>
      <c r="B174" s="63" t="s">
        <v>1677</v>
      </c>
      <c r="C174" s="56">
        <v>0</v>
      </c>
      <c r="D174" s="56">
        <v>0</v>
      </c>
      <c r="F174" s="106">
        <f>SUMIFS('intervences kodi'!$M$5:$M$223,'intervences kodi'!$L$5:$L$223,'Visi kodi'!A174,'intervences kodi'!$J$5:$J$223,'Visi kodi'!$F$2)+SUMIFS('intervences kodi'!$O$5:$O$223,'intervences kodi'!$N$5:$N$223,'Visi kodi'!A174,'intervences kodi'!$J$5:$J$223,'Visi kodi'!$F$2)+SUMIFS('intervences kodi'!$Q$5:$Q$223,'intervences kodi'!$P$5:$P$223,'Visi kodi'!A174,'intervences kodi'!$J$5:$J$223,'Visi kodi'!$F$2)+SUMIFS('intervences kodi'!$S$5:$S$223,'intervences kodi'!$R$5:$R$223,'Visi kodi'!A174,'intervences kodi'!$J$5:$J$223,'Visi kodi'!$F$2)+SUMIFS('intervences kodi'!$U$5:$U$223,'intervences kodi'!$T$5:$T$223,'Visi kodi'!A174,'intervences kodi'!$J$5:$J$223,'Visi kodi'!$F$2)+SUMIFS('intervences kodi'!$W$5:$W$223,'intervences kodi'!$V$5:$V$223,'Visi kodi'!A174,'intervences kodi'!$J$5:$J$223,'Visi kodi'!$F$2)</f>
        <v>0</v>
      </c>
      <c r="G174" s="106">
        <f>SUMIFS('intervences kodi'!$M$5:$M$223,'intervences kodi'!$L$5:$L$223,'Visi kodi'!A174,'intervences kodi'!$J$5:$J$223,'Visi kodi'!$G$2)+SUMIFS('intervences kodi'!$O$5:$O$223,'intervences kodi'!$N$5:$N$223,'Visi kodi'!A174,'intervences kodi'!$J$5:$J$223,'Visi kodi'!$G$2)+SUMIFS('intervences kodi'!$Q$5:$Q$223,'intervences kodi'!$P$5:$P$223,'Visi kodi'!A174,'intervences kodi'!$J$5:$J$223,'Visi kodi'!$G$2)+SUMIFS('intervences kodi'!$S$5:$S$223,'intervences kodi'!$R$5:$R$223,'Visi kodi'!A174,'intervences kodi'!$J$5:$J$223,'Visi kodi'!$G$2)+SUMIFS('intervences kodi'!$U$5:$U$223,'intervences kodi'!$T$5:$T$223,'Visi kodi'!A174,'intervences kodi'!$J$5:$J$223,'Visi kodi'!$G$2)+SUMIFS('intervences kodi'!$W$5:$W$223,'intervences kodi'!$V$5:$V$223,'Visi kodi'!A174,'intervences kodi'!$J$5:$J$223,'Visi kodi'!$G$2)</f>
        <v>0</v>
      </c>
      <c r="H174" s="106">
        <f t="shared" si="12"/>
        <v>0</v>
      </c>
      <c r="I174" s="106">
        <f t="shared" si="13"/>
        <v>0</v>
      </c>
      <c r="J174" s="106">
        <f t="shared" si="14"/>
        <v>0</v>
      </c>
      <c r="K174" s="192">
        <f t="shared" si="15"/>
        <v>0</v>
      </c>
      <c r="L174" s="106">
        <f>SUMIFS('intervences kodi'!$M$5:$M$223,'intervences kodi'!$L$5:$L$223,'Visi kodi'!A174,'intervences kodi'!$J$5:$J$223,'Visi kodi'!$L$2)+SUMIFS('intervences kodi'!$M$5:$M$223,'intervences kodi'!$N$5:$N$223,'Visi kodi'!A174,'intervences kodi'!$J$5:$J$223,'Visi kodi'!$L$2)+SUMIFS('intervences kodi'!$M$5:$M$223,'intervences kodi'!$P$5:$P$223,'Visi kodi'!A174,'intervences kodi'!$J$5:$J$223,'Visi kodi'!$L$2)+SUMIFS('intervences kodi'!$M$5:$M$223,'intervences kodi'!$R$5:$R$223,'Visi kodi'!A174,'intervences kodi'!$J$5:$J$223,'Visi kodi'!$L$2)+SUMIFS('intervences kodi'!$M$5:$M$223,'intervences kodi'!$T$5:$T$223,'Visi kodi'!A174,'intervences kodi'!$J$5:$J$223,'Visi kodi'!$L$2)+SUMIFS('intervences kodi'!$M$5:$M$223,'intervences kodi'!$V$5:$V$223,'Visi kodi'!A174,'intervences kodi'!$J$5:$J$223,'Visi kodi'!$L$2)</f>
        <v>0</v>
      </c>
      <c r="M174" s="84">
        <f t="shared" si="16"/>
        <v>0</v>
      </c>
      <c r="N174" s="84"/>
      <c r="O174" s="84"/>
    </row>
    <row r="175" spans="1:15" ht="11.15" customHeight="1">
      <c r="A175" s="191">
        <v>166</v>
      </c>
      <c r="B175" s="63" t="s">
        <v>1678</v>
      </c>
      <c r="C175" s="56">
        <v>0</v>
      </c>
      <c r="D175" s="56">
        <v>0</v>
      </c>
      <c r="F175" s="106">
        <f>SUMIFS('intervences kodi'!$M$5:$M$223,'intervences kodi'!$L$5:$L$223,'Visi kodi'!A175,'intervences kodi'!$J$5:$J$223,'Visi kodi'!$F$2)+SUMIFS('intervences kodi'!$O$5:$O$223,'intervences kodi'!$N$5:$N$223,'Visi kodi'!A175,'intervences kodi'!$J$5:$J$223,'Visi kodi'!$F$2)+SUMIFS('intervences kodi'!$Q$5:$Q$223,'intervences kodi'!$P$5:$P$223,'Visi kodi'!A175,'intervences kodi'!$J$5:$J$223,'Visi kodi'!$F$2)+SUMIFS('intervences kodi'!$S$5:$S$223,'intervences kodi'!$R$5:$R$223,'Visi kodi'!A175,'intervences kodi'!$J$5:$J$223,'Visi kodi'!$F$2)+SUMIFS('intervences kodi'!$U$5:$U$223,'intervences kodi'!$T$5:$T$223,'Visi kodi'!A175,'intervences kodi'!$J$5:$J$223,'Visi kodi'!$F$2)+SUMIFS('intervences kodi'!$W$5:$W$223,'intervences kodi'!$V$5:$V$223,'Visi kodi'!A175,'intervences kodi'!$J$5:$J$223,'Visi kodi'!$F$2)</f>
        <v>67981757</v>
      </c>
      <c r="G175" s="106">
        <f>SUMIFS('intervences kodi'!$M$5:$M$223,'intervences kodi'!$L$5:$L$223,'Visi kodi'!A175,'intervences kodi'!$J$5:$J$223,'Visi kodi'!$G$2)+SUMIFS('intervences kodi'!$O$5:$O$223,'intervences kodi'!$N$5:$N$223,'Visi kodi'!A175,'intervences kodi'!$J$5:$J$223,'Visi kodi'!$G$2)+SUMIFS('intervences kodi'!$Q$5:$Q$223,'intervences kodi'!$P$5:$P$223,'Visi kodi'!A175,'intervences kodi'!$J$5:$J$223,'Visi kodi'!$G$2)+SUMIFS('intervences kodi'!$S$5:$S$223,'intervences kodi'!$R$5:$R$223,'Visi kodi'!A175,'intervences kodi'!$J$5:$J$223,'Visi kodi'!$G$2)+SUMIFS('intervences kodi'!$U$5:$U$223,'intervences kodi'!$T$5:$T$223,'Visi kodi'!A175,'intervences kodi'!$J$5:$J$223,'Visi kodi'!$G$2)+SUMIFS('intervences kodi'!$W$5:$W$223,'intervences kodi'!$V$5:$V$223,'Visi kodi'!A175,'intervences kodi'!$J$5:$J$223,'Visi kodi'!$G$2)</f>
        <v>0</v>
      </c>
      <c r="H175" s="106">
        <f t="shared" si="12"/>
        <v>0</v>
      </c>
      <c r="I175" s="106">
        <f t="shared" si="13"/>
        <v>0</v>
      </c>
      <c r="J175" s="106">
        <f t="shared" si="14"/>
        <v>0</v>
      </c>
      <c r="K175" s="192">
        <f t="shared" si="15"/>
        <v>0</v>
      </c>
      <c r="L175" s="106">
        <f>SUMIFS('intervences kodi'!$M$5:$M$223,'intervences kodi'!$L$5:$L$223,'Visi kodi'!A175,'intervences kodi'!$J$5:$J$223,'Visi kodi'!$L$2)+SUMIFS('intervences kodi'!$M$5:$M$223,'intervences kodi'!$N$5:$N$223,'Visi kodi'!A175,'intervences kodi'!$J$5:$J$223,'Visi kodi'!$L$2)+SUMIFS('intervences kodi'!$M$5:$M$223,'intervences kodi'!$P$5:$P$223,'Visi kodi'!A175,'intervences kodi'!$J$5:$J$223,'Visi kodi'!$L$2)+SUMIFS('intervences kodi'!$M$5:$M$223,'intervences kodi'!$R$5:$R$223,'Visi kodi'!A175,'intervences kodi'!$J$5:$J$223,'Visi kodi'!$L$2)+SUMIFS('intervences kodi'!$M$5:$M$223,'intervences kodi'!$T$5:$T$223,'Visi kodi'!A175,'intervences kodi'!$J$5:$J$223,'Visi kodi'!$L$2)+SUMIFS('intervences kodi'!$M$5:$M$223,'intervences kodi'!$V$5:$V$223,'Visi kodi'!A175,'intervences kodi'!$J$5:$J$223,'Visi kodi'!$L$2)</f>
        <v>0</v>
      </c>
      <c r="M175" s="84">
        <f t="shared" si="16"/>
        <v>0</v>
      </c>
      <c r="N175" s="84"/>
      <c r="O175" s="84"/>
    </row>
    <row r="176" spans="1:15" ht="11.15" customHeight="1">
      <c r="A176" s="191">
        <v>167</v>
      </c>
      <c r="B176" s="213" t="s">
        <v>1679</v>
      </c>
      <c r="C176" s="56">
        <v>0</v>
      </c>
      <c r="D176" s="196">
        <v>1</v>
      </c>
      <c r="F176" s="106">
        <f>SUMIFS('intervences kodi'!$M$5:$M$223,'intervences kodi'!$L$5:$L$223,'Visi kodi'!A176,'intervences kodi'!$J$5:$J$223,'Visi kodi'!$F$2)+SUMIFS('intervences kodi'!$O$5:$O$223,'intervences kodi'!$N$5:$N$223,'Visi kodi'!A176,'intervences kodi'!$J$5:$J$223,'Visi kodi'!$F$2)+SUMIFS('intervences kodi'!$Q$5:$Q$223,'intervences kodi'!$P$5:$P$223,'Visi kodi'!A176,'intervences kodi'!$J$5:$J$223,'Visi kodi'!$F$2)+SUMIFS('intervences kodi'!$S$5:$S$223,'intervences kodi'!$R$5:$R$223,'Visi kodi'!A176,'intervences kodi'!$J$5:$J$223,'Visi kodi'!$F$2)+SUMIFS('intervences kodi'!$U$5:$U$223,'intervences kodi'!$T$5:$T$223,'Visi kodi'!A176,'intervences kodi'!$J$5:$J$223,'Visi kodi'!$F$2)+SUMIFS('intervences kodi'!$W$5:$W$223,'intervences kodi'!$V$5:$V$223,'Visi kodi'!A176,'intervences kodi'!$J$5:$J$223,'Visi kodi'!$F$2)</f>
        <v>0</v>
      </c>
      <c r="G176" s="106">
        <f>SUMIFS('intervences kodi'!$M$5:$M$223,'intervences kodi'!$L$5:$L$223,'Visi kodi'!A176,'intervences kodi'!$J$5:$J$223,'Visi kodi'!$G$2)+SUMIFS('intervences kodi'!$O$5:$O$223,'intervences kodi'!$N$5:$N$223,'Visi kodi'!A176,'intervences kodi'!$J$5:$J$223,'Visi kodi'!$G$2)+SUMIFS('intervences kodi'!$Q$5:$Q$223,'intervences kodi'!$P$5:$P$223,'Visi kodi'!A176,'intervences kodi'!$J$5:$J$223,'Visi kodi'!$G$2)+SUMIFS('intervences kodi'!$S$5:$S$223,'intervences kodi'!$R$5:$R$223,'Visi kodi'!A176,'intervences kodi'!$J$5:$J$223,'Visi kodi'!$G$2)+SUMIFS('intervences kodi'!$U$5:$U$223,'intervences kodi'!$T$5:$T$223,'Visi kodi'!A176,'intervences kodi'!$J$5:$J$223,'Visi kodi'!$G$2)+SUMIFS('intervences kodi'!$W$5:$W$223,'intervences kodi'!$V$5:$V$223,'Visi kodi'!A176,'intervences kodi'!$J$5:$J$223,'Visi kodi'!$G$2)</f>
        <v>0</v>
      </c>
      <c r="H176" s="106">
        <f t="shared" si="12"/>
        <v>0</v>
      </c>
      <c r="I176" s="106">
        <f t="shared" si="13"/>
        <v>0</v>
      </c>
      <c r="J176" s="106">
        <f t="shared" si="14"/>
        <v>0</v>
      </c>
      <c r="K176" s="192">
        <f t="shared" si="15"/>
        <v>0</v>
      </c>
      <c r="L176" s="106">
        <f>SUMIFS('intervences kodi'!$M$5:$M$223,'intervences kodi'!$L$5:$L$223,'Visi kodi'!A176,'intervences kodi'!$J$5:$J$223,'Visi kodi'!$L$2)+SUMIFS('intervences kodi'!$M$5:$M$223,'intervences kodi'!$N$5:$N$223,'Visi kodi'!A176,'intervences kodi'!$J$5:$J$223,'Visi kodi'!$L$2)+SUMIFS('intervences kodi'!$M$5:$M$223,'intervences kodi'!$P$5:$P$223,'Visi kodi'!A176,'intervences kodi'!$J$5:$J$223,'Visi kodi'!$L$2)+SUMIFS('intervences kodi'!$M$5:$M$223,'intervences kodi'!$R$5:$R$223,'Visi kodi'!A176,'intervences kodi'!$J$5:$J$223,'Visi kodi'!$L$2)+SUMIFS('intervences kodi'!$M$5:$M$223,'intervences kodi'!$T$5:$T$223,'Visi kodi'!A176,'intervences kodi'!$J$5:$J$223,'Visi kodi'!$L$2)+SUMIFS('intervences kodi'!$M$5:$M$223,'intervences kodi'!$V$5:$V$223,'Visi kodi'!A176,'intervences kodi'!$J$5:$J$223,'Visi kodi'!$L$2)</f>
        <v>0</v>
      </c>
      <c r="M176" s="84">
        <f t="shared" si="16"/>
        <v>0</v>
      </c>
      <c r="N176" s="205">
        <f>F176</f>
        <v>0</v>
      </c>
      <c r="O176" s="205">
        <f>G176</f>
        <v>0</v>
      </c>
    </row>
    <row r="177" spans="1:15" ht="11.15" customHeight="1">
      <c r="A177" s="191">
        <v>168</v>
      </c>
      <c r="B177" s="63" t="s">
        <v>1680</v>
      </c>
      <c r="C177" s="56">
        <v>0</v>
      </c>
      <c r="D177" s="56">
        <v>0</v>
      </c>
      <c r="F177" s="106">
        <f>SUMIFS('intervences kodi'!$M$5:$M$223,'intervences kodi'!$L$5:$L$223,'Visi kodi'!A177,'intervences kodi'!$J$5:$J$223,'Visi kodi'!$F$2)+SUMIFS('intervences kodi'!$O$5:$O$223,'intervences kodi'!$N$5:$N$223,'Visi kodi'!A177,'intervences kodi'!$J$5:$J$223,'Visi kodi'!$F$2)+SUMIFS('intervences kodi'!$Q$5:$Q$223,'intervences kodi'!$P$5:$P$223,'Visi kodi'!A177,'intervences kodi'!$J$5:$J$223,'Visi kodi'!$F$2)+SUMIFS('intervences kodi'!$S$5:$S$223,'intervences kodi'!$R$5:$R$223,'Visi kodi'!A177,'intervences kodi'!$J$5:$J$223,'Visi kodi'!$F$2)+SUMIFS('intervences kodi'!$U$5:$U$223,'intervences kodi'!$T$5:$T$223,'Visi kodi'!A177,'intervences kodi'!$J$5:$J$223,'Visi kodi'!$F$2)+SUMIFS('intervences kodi'!$W$5:$W$223,'intervences kodi'!$V$5:$V$223,'Visi kodi'!A177,'intervences kodi'!$J$5:$J$223,'Visi kodi'!$F$2)</f>
        <v>64251949</v>
      </c>
      <c r="G177" s="106">
        <f>SUMIFS('intervences kodi'!$M$5:$M$223,'intervences kodi'!$L$5:$L$223,'Visi kodi'!A177,'intervences kodi'!$J$5:$J$223,'Visi kodi'!$G$2)+SUMIFS('intervences kodi'!$O$5:$O$223,'intervences kodi'!$N$5:$N$223,'Visi kodi'!A177,'intervences kodi'!$J$5:$J$223,'Visi kodi'!$G$2)+SUMIFS('intervences kodi'!$Q$5:$Q$223,'intervences kodi'!$P$5:$P$223,'Visi kodi'!A177,'intervences kodi'!$J$5:$J$223,'Visi kodi'!$G$2)+SUMIFS('intervences kodi'!$S$5:$S$223,'intervences kodi'!$R$5:$R$223,'Visi kodi'!A177,'intervences kodi'!$J$5:$J$223,'Visi kodi'!$G$2)+SUMIFS('intervences kodi'!$U$5:$U$223,'intervences kodi'!$T$5:$T$223,'Visi kodi'!A177,'intervences kodi'!$J$5:$J$223,'Visi kodi'!$G$2)+SUMIFS('intervences kodi'!$W$5:$W$223,'intervences kodi'!$V$5:$V$223,'Visi kodi'!A177,'intervences kodi'!$J$5:$J$223,'Visi kodi'!$G$2)</f>
        <v>0</v>
      </c>
      <c r="H177" s="106">
        <f t="shared" si="12"/>
        <v>0</v>
      </c>
      <c r="I177" s="106">
        <f t="shared" si="13"/>
        <v>0</v>
      </c>
      <c r="J177" s="106">
        <f t="shared" si="14"/>
        <v>0</v>
      </c>
      <c r="K177" s="192">
        <f t="shared" si="15"/>
        <v>0</v>
      </c>
      <c r="L177" s="106">
        <f>SUMIFS('intervences kodi'!$M$5:$M$223,'intervences kodi'!$L$5:$L$223,'Visi kodi'!A177,'intervences kodi'!$J$5:$J$223,'Visi kodi'!$L$2)+SUMIFS('intervences kodi'!$M$5:$M$223,'intervences kodi'!$N$5:$N$223,'Visi kodi'!A177,'intervences kodi'!$J$5:$J$223,'Visi kodi'!$L$2)+SUMIFS('intervences kodi'!$M$5:$M$223,'intervences kodi'!$P$5:$P$223,'Visi kodi'!A177,'intervences kodi'!$J$5:$J$223,'Visi kodi'!$L$2)+SUMIFS('intervences kodi'!$M$5:$M$223,'intervences kodi'!$R$5:$R$223,'Visi kodi'!A177,'intervences kodi'!$J$5:$J$223,'Visi kodi'!$L$2)+SUMIFS('intervences kodi'!$M$5:$M$223,'intervences kodi'!$T$5:$T$223,'Visi kodi'!A177,'intervences kodi'!$J$5:$J$223,'Visi kodi'!$L$2)+SUMIFS('intervences kodi'!$M$5:$M$223,'intervences kodi'!$V$5:$V$223,'Visi kodi'!A177,'intervences kodi'!$J$5:$J$223,'Visi kodi'!$L$2)</f>
        <v>0</v>
      </c>
      <c r="M177" s="84">
        <f t="shared" si="16"/>
        <v>0</v>
      </c>
      <c r="N177" s="84"/>
      <c r="O177" s="84"/>
    </row>
    <row r="178" spans="1:15" ht="11.15" customHeight="1">
      <c r="A178" s="191">
        <v>169</v>
      </c>
      <c r="B178" s="63" t="s">
        <v>1681</v>
      </c>
      <c r="C178" s="56">
        <v>0</v>
      </c>
      <c r="D178" s="56">
        <v>0</v>
      </c>
      <c r="F178" s="106">
        <f>SUMIFS('intervences kodi'!$M$5:$M$223,'intervences kodi'!$L$5:$L$223,'Visi kodi'!A178,'intervences kodi'!$J$5:$J$223,'Visi kodi'!$F$2)+SUMIFS('intervences kodi'!$O$5:$O$223,'intervences kodi'!$N$5:$N$223,'Visi kodi'!A178,'intervences kodi'!$J$5:$J$223,'Visi kodi'!$F$2)+SUMIFS('intervences kodi'!$Q$5:$Q$223,'intervences kodi'!$P$5:$P$223,'Visi kodi'!A178,'intervences kodi'!$J$5:$J$223,'Visi kodi'!$F$2)+SUMIFS('intervences kodi'!$S$5:$S$223,'intervences kodi'!$R$5:$R$223,'Visi kodi'!A178,'intervences kodi'!$J$5:$J$223,'Visi kodi'!$F$2)+SUMIFS('intervences kodi'!$U$5:$U$223,'intervences kodi'!$T$5:$T$223,'Visi kodi'!A178,'intervences kodi'!$J$5:$J$223,'Visi kodi'!$F$2)+SUMIFS('intervences kodi'!$W$5:$W$223,'intervences kodi'!$V$5:$V$223,'Visi kodi'!A178,'intervences kodi'!$J$5:$J$223,'Visi kodi'!$F$2)</f>
        <v>377295</v>
      </c>
      <c r="G178" s="106">
        <f>SUMIFS('intervences kodi'!$M$5:$M$223,'intervences kodi'!$L$5:$L$223,'Visi kodi'!A178,'intervences kodi'!$J$5:$J$223,'Visi kodi'!$G$2)+SUMIFS('intervences kodi'!$O$5:$O$223,'intervences kodi'!$N$5:$N$223,'Visi kodi'!A178,'intervences kodi'!$J$5:$J$223,'Visi kodi'!$G$2)+SUMIFS('intervences kodi'!$Q$5:$Q$223,'intervences kodi'!$P$5:$P$223,'Visi kodi'!A178,'intervences kodi'!$J$5:$J$223,'Visi kodi'!$G$2)+SUMIFS('intervences kodi'!$S$5:$S$223,'intervences kodi'!$R$5:$R$223,'Visi kodi'!A178,'intervences kodi'!$J$5:$J$223,'Visi kodi'!$G$2)+SUMIFS('intervences kodi'!$U$5:$U$223,'intervences kodi'!$T$5:$T$223,'Visi kodi'!A178,'intervences kodi'!$J$5:$J$223,'Visi kodi'!$G$2)+SUMIFS('intervences kodi'!$W$5:$W$223,'intervences kodi'!$V$5:$V$223,'Visi kodi'!A178,'intervences kodi'!$J$5:$J$223,'Visi kodi'!$G$2)</f>
        <v>0</v>
      </c>
      <c r="H178" s="106">
        <f t="shared" si="12"/>
        <v>0</v>
      </c>
      <c r="I178" s="106">
        <f t="shared" si="13"/>
        <v>0</v>
      </c>
      <c r="J178" s="106">
        <f t="shared" si="14"/>
        <v>0</v>
      </c>
      <c r="K178" s="192">
        <f t="shared" si="15"/>
        <v>0</v>
      </c>
      <c r="L178" s="106">
        <f>SUMIFS('intervences kodi'!$M$5:$M$223,'intervences kodi'!$L$5:$L$223,'Visi kodi'!A178,'intervences kodi'!$J$5:$J$223,'Visi kodi'!$L$2)+SUMIFS('intervences kodi'!$M$5:$M$223,'intervences kodi'!$N$5:$N$223,'Visi kodi'!A178,'intervences kodi'!$J$5:$J$223,'Visi kodi'!$L$2)+SUMIFS('intervences kodi'!$M$5:$M$223,'intervences kodi'!$P$5:$P$223,'Visi kodi'!A178,'intervences kodi'!$J$5:$J$223,'Visi kodi'!$L$2)+SUMIFS('intervences kodi'!$M$5:$M$223,'intervences kodi'!$R$5:$R$223,'Visi kodi'!A178,'intervences kodi'!$J$5:$J$223,'Visi kodi'!$L$2)+SUMIFS('intervences kodi'!$M$5:$M$223,'intervences kodi'!$T$5:$T$223,'Visi kodi'!A178,'intervences kodi'!$J$5:$J$223,'Visi kodi'!$L$2)+SUMIFS('intervences kodi'!$M$5:$M$223,'intervences kodi'!$V$5:$V$223,'Visi kodi'!A178,'intervences kodi'!$J$5:$J$223,'Visi kodi'!$L$2)</f>
        <v>0</v>
      </c>
      <c r="M178" s="84">
        <f t="shared" si="16"/>
        <v>0</v>
      </c>
      <c r="N178" s="84"/>
      <c r="O178" s="84"/>
    </row>
    <row r="179" spans="1:15" ht="11.15" customHeight="1">
      <c r="A179" s="191"/>
      <c r="B179" s="214" t="s">
        <v>1682</v>
      </c>
      <c r="C179" s="214"/>
      <c r="D179" s="215"/>
      <c r="F179" s="106">
        <f>SUMIFS('intervences kodi'!$M$5:$M$223,'intervences kodi'!$L$5:$L$223,'Visi kodi'!A179,'intervences kodi'!$J$5:$J$223,'Visi kodi'!$F$2)+SUMIFS('intervences kodi'!$O$5:$O$223,'intervences kodi'!$N$5:$N$223,'Visi kodi'!A179,'intervences kodi'!$J$5:$J$223,'Visi kodi'!$F$2)+SUMIFS('intervences kodi'!$Q$5:$Q$223,'intervences kodi'!$P$5:$P$223,'Visi kodi'!A179,'intervences kodi'!$J$5:$J$223,'Visi kodi'!$F$2)+SUMIFS('intervences kodi'!$S$5:$S$223,'intervences kodi'!$R$5:$R$223,'Visi kodi'!A179,'intervences kodi'!$J$5:$J$223,'Visi kodi'!$F$2)+SUMIFS('intervences kodi'!$U$5:$U$223,'intervences kodi'!$T$5:$T$223,'Visi kodi'!A179,'intervences kodi'!$J$5:$J$223,'Visi kodi'!$F$2)+SUMIFS('intervences kodi'!$W$5:$W$223,'intervences kodi'!$V$5:$V$223,'Visi kodi'!A179,'intervences kodi'!$J$5:$J$223,'Visi kodi'!$F$2)</f>
        <v>0</v>
      </c>
      <c r="G179" s="106">
        <f>SUMIFS('intervences kodi'!$M$5:$M$223,'intervences kodi'!$L$5:$L$223,'Visi kodi'!A179,'intervences kodi'!$J$5:$J$223,'Visi kodi'!$G$2)+SUMIFS('intervences kodi'!$O$5:$O$223,'intervences kodi'!$N$5:$N$223,'Visi kodi'!A179,'intervences kodi'!$J$5:$J$223,'Visi kodi'!$G$2)+SUMIFS('intervences kodi'!$Q$5:$Q$223,'intervences kodi'!$P$5:$P$223,'Visi kodi'!A179,'intervences kodi'!$J$5:$J$223,'Visi kodi'!$G$2)+SUMIFS('intervences kodi'!$S$5:$S$223,'intervences kodi'!$R$5:$R$223,'Visi kodi'!A179,'intervences kodi'!$J$5:$J$223,'Visi kodi'!$G$2)+SUMIFS('intervences kodi'!$U$5:$U$223,'intervences kodi'!$T$5:$T$223,'Visi kodi'!A179,'intervences kodi'!$J$5:$J$223,'Visi kodi'!$G$2)+SUMIFS('intervences kodi'!$W$5:$W$223,'intervences kodi'!$V$5:$V$223,'Visi kodi'!A179,'intervences kodi'!$J$5:$J$223,'Visi kodi'!$G$2)</f>
        <v>0</v>
      </c>
      <c r="H179" s="106">
        <f t="shared" si="12"/>
        <v>0</v>
      </c>
      <c r="I179" s="106">
        <f t="shared" si="13"/>
        <v>0</v>
      </c>
      <c r="J179" s="106">
        <f t="shared" si="14"/>
        <v>0</v>
      </c>
      <c r="K179" s="192">
        <f t="shared" si="15"/>
        <v>0</v>
      </c>
      <c r="L179" s="106">
        <f>SUMIFS('intervences kodi'!$M$5:$M$223,'intervences kodi'!$L$5:$L$223,'Visi kodi'!A179,'intervences kodi'!$J$5:$J$223,'Visi kodi'!$L$2)+SUMIFS('intervences kodi'!$M$5:$M$223,'intervences kodi'!$N$5:$N$223,'Visi kodi'!A179,'intervences kodi'!$J$5:$J$223,'Visi kodi'!$L$2)+SUMIFS('intervences kodi'!$M$5:$M$223,'intervences kodi'!$P$5:$P$223,'Visi kodi'!A179,'intervences kodi'!$J$5:$J$223,'Visi kodi'!$L$2)+SUMIFS('intervences kodi'!$M$5:$M$223,'intervences kodi'!$R$5:$R$223,'Visi kodi'!A179,'intervences kodi'!$J$5:$J$223,'Visi kodi'!$L$2)+SUMIFS('intervences kodi'!$M$5:$M$223,'intervences kodi'!$T$5:$T$223,'Visi kodi'!A179,'intervences kodi'!$J$5:$J$223,'Visi kodi'!$L$2)+SUMIFS('intervences kodi'!$M$5:$M$223,'intervences kodi'!$V$5:$V$223,'Visi kodi'!A179,'intervences kodi'!$J$5:$J$223,'Visi kodi'!$L$2)</f>
        <v>0</v>
      </c>
      <c r="M179" s="84">
        <f t="shared" si="16"/>
        <v>0</v>
      </c>
      <c r="N179" s="84"/>
      <c r="O179" s="84"/>
    </row>
    <row r="180" spans="1:15" ht="11.15" customHeight="1">
      <c r="A180" s="191">
        <v>170</v>
      </c>
      <c r="B180" s="63" t="s">
        <v>1683</v>
      </c>
      <c r="C180" s="56">
        <v>0</v>
      </c>
      <c r="D180" s="56">
        <v>0</v>
      </c>
      <c r="F180" s="106">
        <f>SUMIFS('intervences kodi'!$M$5:$M$223,'intervences kodi'!$L$5:$L$223,'Visi kodi'!A180,'intervences kodi'!$J$5:$J$223,'Visi kodi'!$F$2)+SUMIFS('intervences kodi'!$O$5:$O$223,'intervences kodi'!$N$5:$N$223,'Visi kodi'!A180,'intervences kodi'!$J$5:$J$223,'Visi kodi'!$F$2)+SUMIFS('intervences kodi'!$Q$5:$Q$223,'intervences kodi'!$P$5:$P$223,'Visi kodi'!A180,'intervences kodi'!$J$5:$J$223,'Visi kodi'!$F$2)+SUMIFS('intervences kodi'!$S$5:$S$223,'intervences kodi'!$R$5:$R$223,'Visi kodi'!A180,'intervences kodi'!$J$5:$J$223,'Visi kodi'!$F$2)+SUMIFS('intervences kodi'!$U$5:$U$223,'intervences kodi'!$T$5:$T$223,'Visi kodi'!A180,'intervences kodi'!$J$5:$J$223,'Visi kodi'!$F$2)+SUMIFS('intervences kodi'!$W$5:$W$223,'intervences kodi'!$V$5:$V$223,'Visi kodi'!A180,'intervences kodi'!$J$5:$J$223,'Visi kodi'!$F$2)</f>
        <v>6057586</v>
      </c>
      <c r="G180" s="106">
        <f>SUMIFS('intervences kodi'!$M$5:$M$223,'intervences kodi'!$L$5:$L$223,'Visi kodi'!A180,'intervences kodi'!$J$5:$J$223,'Visi kodi'!$G$2)+SUMIFS('intervences kodi'!$O$5:$O$223,'intervences kodi'!$N$5:$N$223,'Visi kodi'!A180,'intervences kodi'!$J$5:$J$223,'Visi kodi'!$G$2)+SUMIFS('intervences kodi'!$Q$5:$Q$223,'intervences kodi'!$P$5:$P$223,'Visi kodi'!A180,'intervences kodi'!$J$5:$J$223,'Visi kodi'!$G$2)+SUMIFS('intervences kodi'!$S$5:$S$223,'intervences kodi'!$R$5:$R$223,'Visi kodi'!A180,'intervences kodi'!$J$5:$J$223,'Visi kodi'!$G$2)+SUMIFS('intervences kodi'!$U$5:$U$223,'intervences kodi'!$T$5:$T$223,'Visi kodi'!A180,'intervences kodi'!$J$5:$J$223,'Visi kodi'!$G$2)+SUMIFS('intervences kodi'!$W$5:$W$223,'intervences kodi'!$V$5:$V$223,'Visi kodi'!A180,'intervences kodi'!$J$5:$J$223,'Visi kodi'!$G$2)</f>
        <v>0</v>
      </c>
      <c r="H180" s="106">
        <f t="shared" si="12"/>
        <v>0</v>
      </c>
      <c r="I180" s="106">
        <f t="shared" si="13"/>
        <v>0</v>
      </c>
      <c r="J180" s="106">
        <f t="shared" si="14"/>
        <v>0</v>
      </c>
      <c r="K180" s="192">
        <f t="shared" si="15"/>
        <v>0</v>
      </c>
      <c r="L180" s="106">
        <f>SUMIFS('intervences kodi'!$M$5:$M$223,'intervences kodi'!$L$5:$L$223,'Visi kodi'!A180,'intervences kodi'!$J$5:$J$223,'Visi kodi'!$L$2)+SUMIFS('intervences kodi'!$M$5:$M$223,'intervences kodi'!$N$5:$N$223,'Visi kodi'!A180,'intervences kodi'!$J$5:$J$223,'Visi kodi'!$L$2)+SUMIFS('intervences kodi'!$M$5:$M$223,'intervences kodi'!$P$5:$P$223,'Visi kodi'!A180,'intervences kodi'!$J$5:$J$223,'Visi kodi'!$L$2)+SUMIFS('intervences kodi'!$M$5:$M$223,'intervences kodi'!$R$5:$R$223,'Visi kodi'!A180,'intervences kodi'!$J$5:$J$223,'Visi kodi'!$L$2)+SUMIFS('intervences kodi'!$M$5:$M$223,'intervences kodi'!$T$5:$T$223,'Visi kodi'!A180,'intervences kodi'!$J$5:$J$223,'Visi kodi'!$L$2)+SUMIFS('intervences kodi'!$M$5:$M$223,'intervences kodi'!$V$5:$V$223,'Visi kodi'!A180,'intervences kodi'!$J$5:$J$223,'Visi kodi'!$L$2)</f>
        <v>1532920</v>
      </c>
      <c r="M180" s="84">
        <f t="shared" si="16"/>
        <v>0</v>
      </c>
      <c r="N180" s="84"/>
      <c r="O180" s="84"/>
    </row>
    <row r="181" spans="1:15" ht="11.15" customHeight="1">
      <c r="A181" s="191">
        <v>171</v>
      </c>
      <c r="B181" s="63" t="s">
        <v>1684</v>
      </c>
      <c r="C181" s="56">
        <v>0</v>
      </c>
      <c r="D181" s="56">
        <v>0</v>
      </c>
      <c r="F181" s="106">
        <f>SUMIFS('intervences kodi'!$M$5:$M$223,'intervences kodi'!$L$5:$L$223,'Visi kodi'!A181,'intervences kodi'!$J$5:$J$223,'Visi kodi'!$F$2)+SUMIFS('intervences kodi'!$O$5:$O$223,'intervences kodi'!$N$5:$N$223,'Visi kodi'!A181,'intervences kodi'!$J$5:$J$223,'Visi kodi'!$F$2)+SUMIFS('intervences kodi'!$Q$5:$Q$223,'intervences kodi'!$P$5:$P$223,'Visi kodi'!A181,'intervences kodi'!$J$5:$J$223,'Visi kodi'!$F$2)+SUMIFS('intervences kodi'!$S$5:$S$223,'intervences kodi'!$R$5:$R$223,'Visi kodi'!A181,'intervences kodi'!$J$5:$J$223,'Visi kodi'!$F$2)+SUMIFS('intervences kodi'!$U$5:$U$223,'intervences kodi'!$T$5:$T$223,'Visi kodi'!A181,'intervences kodi'!$J$5:$J$223,'Visi kodi'!$F$2)+SUMIFS('intervences kodi'!$W$5:$W$223,'intervences kodi'!$V$5:$V$223,'Visi kodi'!A181,'intervences kodi'!$J$5:$J$223,'Visi kodi'!$F$2)</f>
        <v>8312810</v>
      </c>
      <c r="G181" s="106">
        <f>SUMIFS('intervences kodi'!$M$5:$M$223,'intervences kodi'!$L$5:$L$223,'Visi kodi'!A181,'intervences kodi'!$J$5:$J$223,'Visi kodi'!$G$2)+SUMIFS('intervences kodi'!$O$5:$O$223,'intervences kodi'!$N$5:$N$223,'Visi kodi'!A181,'intervences kodi'!$J$5:$J$223,'Visi kodi'!$G$2)+SUMIFS('intervences kodi'!$Q$5:$Q$223,'intervences kodi'!$P$5:$P$223,'Visi kodi'!A181,'intervences kodi'!$J$5:$J$223,'Visi kodi'!$G$2)+SUMIFS('intervences kodi'!$S$5:$S$223,'intervences kodi'!$R$5:$R$223,'Visi kodi'!A181,'intervences kodi'!$J$5:$J$223,'Visi kodi'!$G$2)+SUMIFS('intervences kodi'!$U$5:$U$223,'intervences kodi'!$T$5:$T$223,'Visi kodi'!A181,'intervences kodi'!$J$5:$J$223,'Visi kodi'!$G$2)+SUMIFS('intervences kodi'!$W$5:$W$223,'intervences kodi'!$V$5:$V$223,'Visi kodi'!A181,'intervences kodi'!$J$5:$J$223,'Visi kodi'!$G$2)</f>
        <v>0</v>
      </c>
      <c r="H181" s="106">
        <f t="shared" si="12"/>
        <v>0</v>
      </c>
      <c r="I181" s="106">
        <f t="shared" si="13"/>
        <v>0</v>
      </c>
      <c r="J181" s="106">
        <f t="shared" si="14"/>
        <v>0</v>
      </c>
      <c r="K181" s="192">
        <f t="shared" si="15"/>
        <v>0</v>
      </c>
      <c r="L181" s="106">
        <f>SUMIFS('intervences kodi'!$M$5:$M$223,'intervences kodi'!$L$5:$L$223,'Visi kodi'!A181,'intervences kodi'!$J$5:$J$223,'Visi kodi'!$L$2)+SUMIFS('intervences kodi'!$M$5:$M$223,'intervences kodi'!$N$5:$N$223,'Visi kodi'!A181,'intervences kodi'!$J$5:$J$223,'Visi kodi'!$L$2)+SUMIFS('intervences kodi'!$M$5:$M$223,'intervences kodi'!$P$5:$P$223,'Visi kodi'!A181,'intervences kodi'!$J$5:$J$223,'Visi kodi'!$L$2)+SUMIFS('intervences kodi'!$M$5:$M$223,'intervences kodi'!$R$5:$R$223,'Visi kodi'!A181,'intervences kodi'!$J$5:$J$223,'Visi kodi'!$L$2)+SUMIFS('intervences kodi'!$M$5:$M$223,'intervences kodi'!$T$5:$T$223,'Visi kodi'!A181,'intervences kodi'!$J$5:$J$223,'Visi kodi'!$L$2)+SUMIFS('intervences kodi'!$M$5:$M$223,'intervences kodi'!$V$5:$V$223,'Visi kodi'!A181,'intervences kodi'!$J$5:$J$223,'Visi kodi'!$L$2)</f>
        <v>0</v>
      </c>
      <c r="M181" s="84">
        <f t="shared" si="16"/>
        <v>0</v>
      </c>
      <c r="N181" s="84"/>
      <c r="O181" s="84"/>
    </row>
    <row r="182" spans="1:15" ht="11.15" customHeight="1">
      <c r="A182" s="191">
        <v>172</v>
      </c>
      <c r="B182" s="63" t="s">
        <v>1685</v>
      </c>
      <c r="C182" s="56">
        <v>0</v>
      </c>
      <c r="D182" s="56">
        <v>0</v>
      </c>
      <c r="F182" s="106">
        <f>SUMIFS('intervences kodi'!$M$5:$M$223,'intervences kodi'!$L$5:$L$223,'Visi kodi'!A182,'intervences kodi'!$J$5:$J$223,'Visi kodi'!$F$2)+SUMIFS('intervences kodi'!$O$5:$O$223,'intervences kodi'!$N$5:$N$223,'Visi kodi'!A182,'intervences kodi'!$J$5:$J$223,'Visi kodi'!$F$2)+SUMIFS('intervences kodi'!$Q$5:$Q$223,'intervences kodi'!$P$5:$P$223,'Visi kodi'!A182,'intervences kodi'!$J$5:$J$223,'Visi kodi'!$F$2)+SUMIFS('intervences kodi'!$S$5:$S$223,'intervences kodi'!$R$5:$R$223,'Visi kodi'!A182,'intervences kodi'!$J$5:$J$223,'Visi kodi'!$F$2)+SUMIFS('intervences kodi'!$U$5:$U$223,'intervences kodi'!$T$5:$T$223,'Visi kodi'!A182,'intervences kodi'!$J$5:$J$223,'Visi kodi'!$F$2)+SUMIFS('intervences kodi'!$W$5:$W$223,'intervences kodi'!$V$5:$V$223,'Visi kodi'!A182,'intervences kodi'!$J$5:$J$223,'Visi kodi'!$F$2)</f>
        <v>0</v>
      </c>
      <c r="G182" s="106">
        <f>SUMIFS('intervences kodi'!$M$5:$M$223,'intervences kodi'!$L$5:$L$223,'Visi kodi'!A182,'intervences kodi'!$J$5:$J$223,'Visi kodi'!$G$2)+SUMIFS('intervences kodi'!$O$5:$O$223,'intervences kodi'!$N$5:$N$223,'Visi kodi'!A182,'intervences kodi'!$J$5:$J$223,'Visi kodi'!$G$2)+SUMIFS('intervences kodi'!$Q$5:$Q$223,'intervences kodi'!$P$5:$P$223,'Visi kodi'!A182,'intervences kodi'!$J$5:$J$223,'Visi kodi'!$G$2)+SUMIFS('intervences kodi'!$S$5:$S$223,'intervences kodi'!$R$5:$R$223,'Visi kodi'!A182,'intervences kodi'!$J$5:$J$223,'Visi kodi'!$G$2)+SUMIFS('intervences kodi'!$U$5:$U$223,'intervences kodi'!$T$5:$T$223,'Visi kodi'!A182,'intervences kodi'!$J$5:$J$223,'Visi kodi'!$G$2)+SUMIFS('intervences kodi'!$W$5:$W$223,'intervences kodi'!$V$5:$V$223,'Visi kodi'!A182,'intervences kodi'!$J$5:$J$223,'Visi kodi'!$G$2)</f>
        <v>0</v>
      </c>
      <c r="H182" s="106">
        <f t="shared" si="12"/>
        <v>0</v>
      </c>
      <c r="I182" s="106">
        <f t="shared" si="13"/>
        <v>0</v>
      </c>
      <c r="J182" s="106">
        <f t="shared" si="14"/>
        <v>0</v>
      </c>
      <c r="K182" s="192">
        <f t="shared" si="15"/>
        <v>0</v>
      </c>
      <c r="L182" s="106">
        <f>SUMIFS('intervences kodi'!$M$5:$M$223,'intervences kodi'!$L$5:$L$223,'Visi kodi'!A182,'intervences kodi'!$J$5:$J$223,'Visi kodi'!$L$2)+SUMIFS('intervences kodi'!$M$5:$M$223,'intervences kodi'!$N$5:$N$223,'Visi kodi'!A182,'intervences kodi'!$J$5:$J$223,'Visi kodi'!$L$2)+SUMIFS('intervences kodi'!$M$5:$M$223,'intervences kodi'!$P$5:$P$223,'Visi kodi'!A182,'intervences kodi'!$J$5:$J$223,'Visi kodi'!$L$2)+SUMIFS('intervences kodi'!$M$5:$M$223,'intervences kodi'!$R$5:$R$223,'Visi kodi'!A182,'intervences kodi'!$J$5:$J$223,'Visi kodi'!$L$2)+SUMIFS('intervences kodi'!$M$5:$M$223,'intervences kodi'!$T$5:$T$223,'Visi kodi'!A182,'intervences kodi'!$J$5:$J$223,'Visi kodi'!$L$2)+SUMIFS('intervences kodi'!$M$5:$M$223,'intervences kodi'!$V$5:$V$223,'Visi kodi'!A182,'intervences kodi'!$J$5:$J$223,'Visi kodi'!$L$2)</f>
        <v>0</v>
      </c>
      <c r="M182" s="84">
        <f t="shared" si="16"/>
        <v>0</v>
      </c>
      <c r="N182" s="84"/>
      <c r="O182" s="84"/>
    </row>
    <row r="183" spans="1:15" ht="11.15" customHeight="1">
      <c r="A183" s="191">
        <v>173</v>
      </c>
      <c r="B183" s="194" t="s">
        <v>1686</v>
      </c>
      <c r="C183" s="193">
        <v>0</v>
      </c>
      <c r="D183" s="193">
        <v>0</v>
      </c>
      <c r="F183" s="106">
        <f>SUMIFS('intervences kodi'!$M$5:$M$223,'intervences kodi'!$L$5:$L$223,'Visi kodi'!A183,'intervences kodi'!$J$5:$J$223,'Visi kodi'!$F$2)+SUMIFS('intervences kodi'!$O$5:$O$223,'intervences kodi'!$N$5:$N$223,'Visi kodi'!A183,'intervences kodi'!$J$5:$J$223,'Visi kodi'!$F$2)+SUMIFS('intervences kodi'!$Q$5:$Q$223,'intervences kodi'!$P$5:$P$223,'Visi kodi'!A183,'intervences kodi'!$J$5:$J$223,'Visi kodi'!$F$2)+SUMIFS('intervences kodi'!$S$5:$S$223,'intervences kodi'!$R$5:$R$223,'Visi kodi'!A183,'intervences kodi'!$J$5:$J$223,'Visi kodi'!$F$2)+SUMIFS('intervences kodi'!$U$5:$U$223,'intervences kodi'!$T$5:$T$223,'Visi kodi'!A183,'intervences kodi'!$J$5:$J$223,'Visi kodi'!$F$2)+SUMIFS('intervences kodi'!$W$5:$W$223,'intervences kodi'!$V$5:$V$223,'Visi kodi'!A183,'intervences kodi'!$J$5:$J$223,'Visi kodi'!$F$2)</f>
        <v>0</v>
      </c>
      <c r="G183" s="106">
        <f>SUMIFS('intervences kodi'!$M$5:$M$223,'intervences kodi'!$L$5:$L$223,'Visi kodi'!A183,'intervences kodi'!$J$5:$J$223,'Visi kodi'!$G$2)+SUMIFS('intervences kodi'!$O$5:$O$223,'intervences kodi'!$N$5:$N$223,'Visi kodi'!A183,'intervences kodi'!$J$5:$J$223,'Visi kodi'!$G$2)+SUMIFS('intervences kodi'!$Q$5:$Q$223,'intervences kodi'!$P$5:$P$223,'Visi kodi'!A183,'intervences kodi'!$J$5:$J$223,'Visi kodi'!$G$2)+SUMIFS('intervences kodi'!$S$5:$S$223,'intervences kodi'!$R$5:$R$223,'Visi kodi'!A183,'intervences kodi'!$J$5:$J$223,'Visi kodi'!$G$2)+SUMIFS('intervences kodi'!$U$5:$U$223,'intervences kodi'!$T$5:$T$223,'Visi kodi'!A183,'intervences kodi'!$J$5:$J$223,'Visi kodi'!$G$2)+SUMIFS('intervences kodi'!$W$5:$W$223,'intervences kodi'!$V$5:$V$223,'Visi kodi'!A183,'intervences kodi'!$J$5:$J$223,'Visi kodi'!$G$2)</f>
        <v>0</v>
      </c>
      <c r="H183" s="106">
        <f t="shared" si="12"/>
        <v>0</v>
      </c>
      <c r="I183" s="106">
        <f t="shared" si="13"/>
        <v>0</v>
      </c>
      <c r="J183" s="106">
        <f t="shared" si="14"/>
        <v>0</v>
      </c>
      <c r="K183" s="192">
        <f t="shared" si="15"/>
        <v>0</v>
      </c>
      <c r="L183" s="106">
        <f>SUMIFS('intervences kodi'!$M$5:$M$223,'intervences kodi'!$L$5:$L$223,'Visi kodi'!A183,'intervences kodi'!$J$5:$J$223,'Visi kodi'!$L$2)+SUMIFS('intervences kodi'!$M$5:$M$223,'intervences kodi'!$N$5:$N$223,'Visi kodi'!A183,'intervences kodi'!$J$5:$J$223,'Visi kodi'!$L$2)+SUMIFS('intervences kodi'!$M$5:$M$223,'intervences kodi'!$P$5:$P$223,'Visi kodi'!A183,'intervences kodi'!$J$5:$J$223,'Visi kodi'!$L$2)+SUMIFS('intervences kodi'!$M$5:$M$223,'intervences kodi'!$R$5:$R$223,'Visi kodi'!A183,'intervences kodi'!$J$5:$J$223,'Visi kodi'!$L$2)+SUMIFS('intervences kodi'!$M$5:$M$223,'intervences kodi'!$T$5:$T$223,'Visi kodi'!A183,'intervences kodi'!$J$5:$J$223,'Visi kodi'!$L$2)+SUMIFS('intervences kodi'!$M$5:$M$223,'intervences kodi'!$V$5:$V$223,'Visi kodi'!A183,'intervences kodi'!$J$5:$J$223,'Visi kodi'!$L$2)</f>
        <v>0</v>
      </c>
      <c r="M183" s="84">
        <f t="shared" si="16"/>
        <v>0</v>
      </c>
      <c r="N183" s="84"/>
      <c r="O183" s="84"/>
    </row>
    <row r="184" spans="1:15" ht="11.15" customHeight="1">
      <c r="A184" s="191">
        <v>174</v>
      </c>
      <c r="B184" s="194" t="s">
        <v>1687</v>
      </c>
      <c r="C184" s="193">
        <v>0</v>
      </c>
      <c r="D184" s="193">
        <v>0</v>
      </c>
      <c r="F184" s="106">
        <f>SUMIFS('intervences kodi'!$M$5:$M$223,'intervences kodi'!$L$5:$L$223,'Visi kodi'!A184,'intervences kodi'!$J$5:$J$223,'Visi kodi'!$F$2)+SUMIFS('intervences kodi'!$O$5:$O$223,'intervences kodi'!$N$5:$N$223,'Visi kodi'!A184,'intervences kodi'!$J$5:$J$223,'Visi kodi'!$F$2)+SUMIFS('intervences kodi'!$Q$5:$Q$223,'intervences kodi'!$P$5:$P$223,'Visi kodi'!A184,'intervences kodi'!$J$5:$J$223,'Visi kodi'!$F$2)+SUMIFS('intervences kodi'!$S$5:$S$223,'intervences kodi'!$R$5:$R$223,'Visi kodi'!A184,'intervences kodi'!$J$5:$J$223,'Visi kodi'!$F$2)+SUMIFS('intervences kodi'!$U$5:$U$223,'intervences kodi'!$T$5:$T$223,'Visi kodi'!A184,'intervences kodi'!$J$5:$J$223,'Visi kodi'!$F$2)+SUMIFS('intervences kodi'!$W$5:$W$223,'intervences kodi'!$V$5:$V$223,'Visi kodi'!A184,'intervences kodi'!$J$5:$J$223,'Visi kodi'!$F$2)</f>
        <v>0</v>
      </c>
      <c r="G184" s="106">
        <f>SUMIFS('intervences kodi'!$M$5:$M$223,'intervences kodi'!$L$5:$L$223,'Visi kodi'!A184,'intervences kodi'!$J$5:$J$223,'Visi kodi'!$G$2)+SUMIFS('intervences kodi'!$O$5:$O$223,'intervences kodi'!$N$5:$N$223,'Visi kodi'!A184,'intervences kodi'!$J$5:$J$223,'Visi kodi'!$G$2)+SUMIFS('intervences kodi'!$Q$5:$Q$223,'intervences kodi'!$P$5:$P$223,'Visi kodi'!A184,'intervences kodi'!$J$5:$J$223,'Visi kodi'!$G$2)+SUMIFS('intervences kodi'!$S$5:$S$223,'intervences kodi'!$R$5:$R$223,'Visi kodi'!A184,'intervences kodi'!$J$5:$J$223,'Visi kodi'!$G$2)+SUMIFS('intervences kodi'!$U$5:$U$223,'intervences kodi'!$T$5:$T$223,'Visi kodi'!A184,'intervences kodi'!$J$5:$J$223,'Visi kodi'!$G$2)+SUMIFS('intervences kodi'!$W$5:$W$223,'intervences kodi'!$V$5:$V$223,'Visi kodi'!A184,'intervences kodi'!$J$5:$J$223,'Visi kodi'!$G$2)</f>
        <v>0</v>
      </c>
      <c r="H184" s="106">
        <f t="shared" si="12"/>
        <v>0</v>
      </c>
      <c r="I184" s="106">
        <f t="shared" si="13"/>
        <v>0</v>
      </c>
      <c r="J184" s="106">
        <f t="shared" si="14"/>
        <v>0</v>
      </c>
      <c r="K184" s="192">
        <f t="shared" si="15"/>
        <v>0</v>
      </c>
      <c r="L184" s="106">
        <f>SUMIFS('intervences kodi'!$M$5:$M$223,'intervences kodi'!$L$5:$L$223,'Visi kodi'!A184,'intervences kodi'!$J$5:$J$223,'Visi kodi'!$L$2)+SUMIFS('intervences kodi'!$M$5:$M$223,'intervences kodi'!$N$5:$N$223,'Visi kodi'!A184,'intervences kodi'!$J$5:$J$223,'Visi kodi'!$L$2)+SUMIFS('intervences kodi'!$M$5:$M$223,'intervences kodi'!$P$5:$P$223,'Visi kodi'!A184,'intervences kodi'!$J$5:$J$223,'Visi kodi'!$L$2)+SUMIFS('intervences kodi'!$M$5:$M$223,'intervences kodi'!$R$5:$R$223,'Visi kodi'!A184,'intervences kodi'!$J$5:$J$223,'Visi kodi'!$L$2)+SUMIFS('intervences kodi'!$M$5:$M$223,'intervences kodi'!$T$5:$T$223,'Visi kodi'!A184,'intervences kodi'!$J$5:$J$223,'Visi kodi'!$L$2)+SUMIFS('intervences kodi'!$M$5:$M$223,'intervences kodi'!$V$5:$V$223,'Visi kodi'!A184,'intervences kodi'!$J$5:$J$223,'Visi kodi'!$L$2)</f>
        <v>0</v>
      </c>
      <c r="M184" s="84">
        <f t="shared" si="16"/>
        <v>0</v>
      </c>
      <c r="N184" s="84"/>
      <c r="O184" s="84"/>
    </row>
    <row r="185" spans="1:15" ht="11.15" customHeight="1">
      <c r="A185" s="191">
        <v>175</v>
      </c>
      <c r="B185" s="194" t="s">
        <v>1688</v>
      </c>
      <c r="C185" s="193">
        <v>0</v>
      </c>
      <c r="D185" s="193">
        <v>0</v>
      </c>
      <c r="F185" s="106">
        <f>SUMIFS('intervences kodi'!$M$5:$M$223,'intervences kodi'!$L$5:$L$223,'Visi kodi'!A185,'intervences kodi'!$J$5:$J$223,'Visi kodi'!$F$2)+SUMIFS('intervences kodi'!$O$5:$O$223,'intervences kodi'!$N$5:$N$223,'Visi kodi'!A185,'intervences kodi'!$J$5:$J$223,'Visi kodi'!$F$2)+SUMIFS('intervences kodi'!$Q$5:$Q$223,'intervences kodi'!$P$5:$P$223,'Visi kodi'!A185,'intervences kodi'!$J$5:$J$223,'Visi kodi'!$F$2)+SUMIFS('intervences kodi'!$S$5:$S$223,'intervences kodi'!$R$5:$R$223,'Visi kodi'!A185,'intervences kodi'!$J$5:$J$223,'Visi kodi'!$F$2)+SUMIFS('intervences kodi'!$U$5:$U$223,'intervences kodi'!$T$5:$T$223,'Visi kodi'!A185,'intervences kodi'!$J$5:$J$223,'Visi kodi'!$F$2)+SUMIFS('intervences kodi'!$W$5:$W$223,'intervences kodi'!$V$5:$V$223,'Visi kodi'!A185,'intervences kodi'!$J$5:$J$223,'Visi kodi'!$F$2)</f>
        <v>0</v>
      </c>
      <c r="G185" s="106">
        <f>SUMIFS('intervences kodi'!$M$5:$M$223,'intervences kodi'!$L$5:$L$223,'Visi kodi'!A185,'intervences kodi'!$J$5:$J$223,'Visi kodi'!$G$2)+SUMIFS('intervences kodi'!$O$5:$O$223,'intervences kodi'!$N$5:$N$223,'Visi kodi'!A185,'intervences kodi'!$J$5:$J$223,'Visi kodi'!$G$2)+SUMIFS('intervences kodi'!$Q$5:$Q$223,'intervences kodi'!$P$5:$P$223,'Visi kodi'!A185,'intervences kodi'!$J$5:$J$223,'Visi kodi'!$G$2)+SUMIFS('intervences kodi'!$S$5:$S$223,'intervences kodi'!$R$5:$R$223,'Visi kodi'!A185,'intervences kodi'!$J$5:$J$223,'Visi kodi'!$G$2)+SUMIFS('intervences kodi'!$U$5:$U$223,'intervences kodi'!$T$5:$T$223,'Visi kodi'!A185,'intervences kodi'!$J$5:$J$223,'Visi kodi'!$G$2)+SUMIFS('intervences kodi'!$W$5:$W$223,'intervences kodi'!$V$5:$V$223,'Visi kodi'!A185,'intervences kodi'!$J$5:$J$223,'Visi kodi'!$G$2)</f>
        <v>0</v>
      </c>
      <c r="H185" s="106">
        <f t="shared" si="12"/>
        <v>0</v>
      </c>
      <c r="I185" s="106">
        <f t="shared" si="13"/>
        <v>0</v>
      </c>
      <c r="J185" s="106">
        <f t="shared" si="14"/>
        <v>0</v>
      </c>
      <c r="K185" s="192">
        <f t="shared" si="15"/>
        <v>0</v>
      </c>
      <c r="L185" s="106">
        <f>SUMIFS('intervences kodi'!$M$5:$M$223,'intervences kodi'!$L$5:$L$223,'Visi kodi'!A185,'intervences kodi'!$J$5:$J$223,'Visi kodi'!$L$2)+SUMIFS('intervences kodi'!$M$5:$M$223,'intervences kodi'!$N$5:$N$223,'Visi kodi'!A185,'intervences kodi'!$J$5:$J$223,'Visi kodi'!$L$2)+SUMIFS('intervences kodi'!$M$5:$M$223,'intervences kodi'!$P$5:$P$223,'Visi kodi'!A185,'intervences kodi'!$J$5:$J$223,'Visi kodi'!$L$2)+SUMIFS('intervences kodi'!$M$5:$M$223,'intervences kodi'!$R$5:$R$223,'Visi kodi'!A185,'intervences kodi'!$J$5:$J$223,'Visi kodi'!$L$2)+SUMIFS('intervences kodi'!$M$5:$M$223,'intervences kodi'!$T$5:$T$223,'Visi kodi'!A185,'intervences kodi'!$J$5:$J$223,'Visi kodi'!$L$2)+SUMIFS('intervences kodi'!$M$5:$M$223,'intervences kodi'!$V$5:$V$223,'Visi kodi'!A185,'intervences kodi'!$J$5:$J$223,'Visi kodi'!$L$2)</f>
        <v>0</v>
      </c>
      <c r="M185" s="84">
        <f t="shared" si="16"/>
        <v>0</v>
      </c>
      <c r="N185" s="84"/>
      <c r="O185" s="84"/>
    </row>
    <row r="186" spans="1:15" ht="11.15" customHeight="1">
      <c r="A186" s="191">
        <v>176</v>
      </c>
      <c r="B186" s="194" t="s">
        <v>1689</v>
      </c>
      <c r="C186" s="193">
        <v>0</v>
      </c>
      <c r="D186" s="193">
        <v>0</v>
      </c>
      <c r="F186" s="106">
        <f>SUMIFS('intervences kodi'!$M$5:$M$223,'intervences kodi'!$L$5:$L$223,'Visi kodi'!A186,'intervences kodi'!$J$5:$J$223,'Visi kodi'!$F$2)+SUMIFS('intervences kodi'!$O$5:$O$223,'intervences kodi'!$N$5:$N$223,'Visi kodi'!A186,'intervences kodi'!$J$5:$J$223,'Visi kodi'!$F$2)+SUMIFS('intervences kodi'!$Q$5:$Q$223,'intervences kodi'!$P$5:$P$223,'Visi kodi'!A186,'intervences kodi'!$J$5:$J$223,'Visi kodi'!$F$2)+SUMIFS('intervences kodi'!$S$5:$S$223,'intervences kodi'!$R$5:$R$223,'Visi kodi'!A186,'intervences kodi'!$J$5:$J$223,'Visi kodi'!$F$2)+SUMIFS('intervences kodi'!$U$5:$U$223,'intervences kodi'!$T$5:$T$223,'Visi kodi'!A186,'intervences kodi'!$J$5:$J$223,'Visi kodi'!$F$2)+SUMIFS('intervences kodi'!$W$5:$W$223,'intervences kodi'!$V$5:$V$223,'Visi kodi'!A186,'intervences kodi'!$J$5:$J$223,'Visi kodi'!$F$2)</f>
        <v>0</v>
      </c>
      <c r="G186" s="106">
        <f>SUMIFS('intervences kodi'!$M$5:$M$223,'intervences kodi'!$L$5:$L$223,'Visi kodi'!A186,'intervences kodi'!$J$5:$J$223,'Visi kodi'!$G$2)+SUMIFS('intervences kodi'!$O$5:$O$223,'intervences kodi'!$N$5:$N$223,'Visi kodi'!A186,'intervences kodi'!$J$5:$J$223,'Visi kodi'!$G$2)+SUMIFS('intervences kodi'!$Q$5:$Q$223,'intervences kodi'!$P$5:$P$223,'Visi kodi'!A186,'intervences kodi'!$J$5:$J$223,'Visi kodi'!$G$2)+SUMIFS('intervences kodi'!$S$5:$S$223,'intervences kodi'!$R$5:$R$223,'Visi kodi'!A186,'intervences kodi'!$J$5:$J$223,'Visi kodi'!$G$2)+SUMIFS('intervences kodi'!$U$5:$U$223,'intervences kodi'!$T$5:$T$223,'Visi kodi'!A186,'intervences kodi'!$J$5:$J$223,'Visi kodi'!$G$2)+SUMIFS('intervences kodi'!$W$5:$W$223,'intervences kodi'!$V$5:$V$223,'Visi kodi'!A186,'intervences kodi'!$J$5:$J$223,'Visi kodi'!$G$2)</f>
        <v>0</v>
      </c>
      <c r="H186" s="106">
        <f t="shared" si="12"/>
        <v>0</v>
      </c>
      <c r="I186" s="106">
        <f t="shared" si="13"/>
        <v>0</v>
      </c>
      <c r="J186" s="106">
        <f t="shared" si="14"/>
        <v>0</v>
      </c>
      <c r="K186" s="192">
        <f t="shared" si="15"/>
        <v>0</v>
      </c>
      <c r="L186" s="106">
        <f>SUMIFS('intervences kodi'!$M$5:$M$223,'intervences kodi'!$L$5:$L$223,'Visi kodi'!A186,'intervences kodi'!$J$5:$J$223,'Visi kodi'!$L$2)+SUMIFS('intervences kodi'!$M$5:$M$223,'intervences kodi'!$N$5:$N$223,'Visi kodi'!A186,'intervences kodi'!$J$5:$J$223,'Visi kodi'!$L$2)+SUMIFS('intervences kodi'!$M$5:$M$223,'intervences kodi'!$P$5:$P$223,'Visi kodi'!A186,'intervences kodi'!$J$5:$J$223,'Visi kodi'!$L$2)+SUMIFS('intervences kodi'!$M$5:$M$223,'intervences kodi'!$R$5:$R$223,'Visi kodi'!A186,'intervences kodi'!$J$5:$J$223,'Visi kodi'!$L$2)+SUMIFS('intervences kodi'!$M$5:$M$223,'intervences kodi'!$T$5:$T$223,'Visi kodi'!A186,'intervences kodi'!$J$5:$J$223,'Visi kodi'!$L$2)+SUMIFS('intervences kodi'!$M$5:$M$223,'intervences kodi'!$V$5:$V$223,'Visi kodi'!A186,'intervences kodi'!$J$5:$J$223,'Visi kodi'!$L$2)</f>
        <v>0</v>
      </c>
      <c r="M186" s="84">
        <f t="shared" si="16"/>
        <v>0</v>
      </c>
      <c r="N186" s="84"/>
      <c r="O186" s="84"/>
    </row>
    <row r="187" spans="1:15" ht="11.15" customHeight="1">
      <c r="A187" s="191">
        <v>177</v>
      </c>
      <c r="B187" s="194" t="s">
        <v>1690</v>
      </c>
      <c r="C187" s="195">
        <v>0.4</v>
      </c>
      <c r="D187" s="195">
        <v>0.4</v>
      </c>
      <c r="F187" s="106">
        <f>SUMIFS('intervences kodi'!$M$5:$M$223,'intervences kodi'!$L$5:$L$223,'Visi kodi'!A187,'intervences kodi'!$J$5:$J$223,'Visi kodi'!$F$2)+SUMIFS('intervences kodi'!$O$5:$O$223,'intervences kodi'!$N$5:$N$223,'Visi kodi'!A187,'intervences kodi'!$J$5:$J$223,'Visi kodi'!$F$2)+SUMIFS('intervences kodi'!$Q$5:$Q$223,'intervences kodi'!$P$5:$P$223,'Visi kodi'!A187,'intervences kodi'!$J$5:$J$223,'Visi kodi'!$F$2)+SUMIFS('intervences kodi'!$S$5:$S$223,'intervences kodi'!$R$5:$R$223,'Visi kodi'!A187,'intervences kodi'!$J$5:$J$223,'Visi kodi'!$F$2)+SUMIFS('intervences kodi'!$U$5:$U$223,'intervences kodi'!$T$5:$T$223,'Visi kodi'!A187,'intervences kodi'!$J$5:$J$223,'Visi kodi'!$F$2)+SUMIFS('intervences kodi'!$W$5:$W$223,'intervences kodi'!$V$5:$V$223,'Visi kodi'!A187,'intervences kodi'!$J$5:$J$223,'Visi kodi'!$F$2)</f>
        <v>0</v>
      </c>
      <c r="G187" s="106">
        <f>SUMIFS('intervences kodi'!$M$5:$M$223,'intervences kodi'!$L$5:$L$223,'Visi kodi'!A187,'intervences kodi'!$J$5:$J$223,'Visi kodi'!$G$2)+SUMIFS('intervences kodi'!$O$5:$O$223,'intervences kodi'!$N$5:$N$223,'Visi kodi'!A187,'intervences kodi'!$J$5:$J$223,'Visi kodi'!$G$2)+SUMIFS('intervences kodi'!$Q$5:$Q$223,'intervences kodi'!$P$5:$P$223,'Visi kodi'!A187,'intervences kodi'!$J$5:$J$223,'Visi kodi'!$G$2)+SUMIFS('intervences kodi'!$S$5:$S$223,'intervences kodi'!$R$5:$R$223,'Visi kodi'!A187,'intervences kodi'!$J$5:$J$223,'Visi kodi'!$G$2)+SUMIFS('intervences kodi'!$U$5:$U$223,'intervences kodi'!$T$5:$T$223,'Visi kodi'!A187,'intervences kodi'!$J$5:$J$223,'Visi kodi'!$G$2)+SUMIFS('intervences kodi'!$W$5:$W$223,'intervences kodi'!$V$5:$V$223,'Visi kodi'!A187,'intervences kodi'!$J$5:$J$223,'Visi kodi'!$G$2)</f>
        <v>0</v>
      </c>
      <c r="H187" s="106">
        <f t="shared" si="12"/>
        <v>0</v>
      </c>
      <c r="I187" s="106">
        <f t="shared" si="13"/>
        <v>0</v>
      </c>
      <c r="J187" s="106">
        <f t="shared" si="14"/>
        <v>0</v>
      </c>
      <c r="K187" s="192">
        <f t="shared" si="15"/>
        <v>0</v>
      </c>
      <c r="L187" s="106">
        <f>SUMIFS('intervences kodi'!$M$5:$M$223,'intervences kodi'!$L$5:$L$223,'Visi kodi'!A187,'intervences kodi'!$J$5:$J$223,'Visi kodi'!$L$2)+SUMIFS('intervences kodi'!$M$5:$M$223,'intervences kodi'!$N$5:$N$223,'Visi kodi'!A187,'intervences kodi'!$J$5:$J$223,'Visi kodi'!$L$2)+SUMIFS('intervences kodi'!$M$5:$M$223,'intervences kodi'!$P$5:$P$223,'Visi kodi'!A187,'intervences kodi'!$J$5:$J$223,'Visi kodi'!$L$2)+SUMIFS('intervences kodi'!$M$5:$M$223,'intervences kodi'!$R$5:$R$223,'Visi kodi'!A187,'intervences kodi'!$J$5:$J$223,'Visi kodi'!$L$2)+SUMIFS('intervences kodi'!$M$5:$M$223,'intervences kodi'!$T$5:$T$223,'Visi kodi'!A187,'intervences kodi'!$J$5:$J$223,'Visi kodi'!$L$2)+SUMIFS('intervences kodi'!$M$5:$M$223,'intervences kodi'!$V$5:$V$223,'Visi kodi'!A187,'intervences kodi'!$J$5:$J$223,'Visi kodi'!$L$2)</f>
        <v>0</v>
      </c>
      <c r="M187" s="84">
        <f t="shared" si="16"/>
        <v>0</v>
      </c>
      <c r="N187" s="84"/>
      <c r="O187" s="84"/>
    </row>
    <row r="188" spans="1:15" ht="11.15" customHeight="1">
      <c r="A188" s="191">
        <v>178</v>
      </c>
      <c r="B188" s="63" t="s">
        <v>1691</v>
      </c>
      <c r="C188" s="56">
        <v>0</v>
      </c>
      <c r="D188" s="56">
        <v>0</v>
      </c>
      <c r="F188" s="106">
        <f>SUMIFS('intervences kodi'!$M$5:$M$223,'intervences kodi'!$L$5:$L$223,'Visi kodi'!A188,'intervences kodi'!$J$5:$J$223,'Visi kodi'!$F$2)+SUMIFS('intervences kodi'!$O$5:$O$223,'intervences kodi'!$N$5:$N$223,'Visi kodi'!A188,'intervences kodi'!$J$5:$J$223,'Visi kodi'!$F$2)+SUMIFS('intervences kodi'!$Q$5:$Q$223,'intervences kodi'!$P$5:$P$223,'Visi kodi'!A188,'intervences kodi'!$J$5:$J$223,'Visi kodi'!$F$2)+SUMIFS('intervences kodi'!$S$5:$S$223,'intervences kodi'!$R$5:$R$223,'Visi kodi'!A188,'intervences kodi'!$J$5:$J$223,'Visi kodi'!$F$2)+SUMIFS('intervences kodi'!$U$5:$U$223,'intervences kodi'!$T$5:$T$223,'Visi kodi'!A188,'intervences kodi'!$J$5:$J$223,'Visi kodi'!$F$2)+SUMIFS('intervences kodi'!$W$5:$W$223,'intervences kodi'!$V$5:$V$223,'Visi kodi'!A188,'intervences kodi'!$J$5:$J$223,'Visi kodi'!$F$2)</f>
        <v>0</v>
      </c>
      <c r="G188" s="106">
        <f>SUMIFS('intervences kodi'!$M$5:$M$223,'intervences kodi'!$L$5:$L$223,'Visi kodi'!A188,'intervences kodi'!$J$5:$J$223,'Visi kodi'!$G$2)+SUMIFS('intervences kodi'!$O$5:$O$223,'intervences kodi'!$N$5:$N$223,'Visi kodi'!A188,'intervences kodi'!$J$5:$J$223,'Visi kodi'!$G$2)+SUMIFS('intervences kodi'!$Q$5:$Q$223,'intervences kodi'!$P$5:$P$223,'Visi kodi'!A188,'intervences kodi'!$J$5:$J$223,'Visi kodi'!$G$2)+SUMIFS('intervences kodi'!$S$5:$S$223,'intervences kodi'!$R$5:$R$223,'Visi kodi'!A188,'intervences kodi'!$J$5:$J$223,'Visi kodi'!$G$2)+SUMIFS('intervences kodi'!$U$5:$U$223,'intervences kodi'!$T$5:$T$223,'Visi kodi'!A188,'intervences kodi'!$J$5:$J$223,'Visi kodi'!$G$2)+SUMIFS('intervences kodi'!$W$5:$W$223,'intervences kodi'!$V$5:$V$223,'Visi kodi'!A188,'intervences kodi'!$J$5:$J$223,'Visi kodi'!$G$2)</f>
        <v>0</v>
      </c>
      <c r="H188" s="106">
        <f t="shared" si="12"/>
        <v>0</v>
      </c>
      <c r="I188" s="106">
        <f t="shared" si="13"/>
        <v>0</v>
      </c>
      <c r="J188" s="106">
        <f t="shared" si="14"/>
        <v>0</v>
      </c>
      <c r="K188" s="192">
        <f t="shared" si="15"/>
        <v>0</v>
      </c>
      <c r="L188" s="106">
        <f>SUMIFS('intervences kodi'!$M$5:$M$223,'intervences kodi'!$L$5:$L$223,'Visi kodi'!A188,'intervences kodi'!$J$5:$J$223,'Visi kodi'!$L$2)+SUMIFS('intervences kodi'!$M$5:$M$223,'intervences kodi'!$N$5:$N$223,'Visi kodi'!A188,'intervences kodi'!$J$5:$J$223,'Visi kodi'!$L$2)+SUMIFS('intervences kodi'!$M$5:$M$223,'intervences kodi'!$P$5:$P$223,'Visi kodi'!A188,'intervences kodi'!$J$5:$J$223,'Visi kodi'!$L$2)+SUMIFS('intervences kodi'!$M$5:$M$223,'intervences kodi'!$R$5:$R$223,'Visi kodi'!A188,'intervences kodi'!$J$5:$J$223,'Visi kodi'!$L$2)+SUMIFS('intervences kodi'!$M$5:$M$223,'intervences kodi'!$T$5:$T$223,'Visi kodi'!A188,'intervences kodi'!$J$5:$J$223,'Visi kodi'!$L$2)+SUMIFS('intervences kodi'!$M$5:$M$223,'intervences kodi'!$V$5:$V$223,'Visi kodi'!A188,'intervences kodi'!$J$5:$J$223,'Visi kodi'!$L$2)</f>
        <v>0</v>
      </c>
      <c r="M188" s="84">
        <f t="shared" si="16"/>
        <v>0</v>
      </c>
      <c r="N188" s="84"/>
      <c r="O188" s="84"/>
    </row>
    <row r="189" spans="1:15" ht="11.15" customHeight="1">
      <c r="A189" s="191"/>
      <c r="B189" s="400"/>
      <c r="C189" s="400"/>
      <c r="D189" s="400"/>
      <c r="F189" s="106">
        <f>SUMIFS('intervences kodi'!$M$5:$M$223,'intervences kodi'!$L$5:$L$223,'Visi kodi'!A189,'intervences kodi'!$J$5:$J$223,'Visi kodi'!$F$2)+SUMIFS('intervences kodi'!$O$5:$O$223,'intervences kodi'!$N$5:$N$223,'Visi kodi'!A189,'intervences kodi'!$J$5:$J$223,'Visi kodi'!$F$2)+SUMIFS('intervences kodi'!$Q$5:$Q$223,'intervences kodi'!$P$5:$P$223,'Visi kodi'!A189,'intervences kodi'!$J$5:$J$223,'Visi kodi'!$F$2)+SUMIFS('intervences kodi'!$S$5:$S$223,'intervences kodi'!$R$5:$R$223,'Visi kodi'!A189,'intervences kodi'!$J$5:$J$223,'Visi kodi'!$F$2)+SUMIFS('intervences kodi'!$U$5:$U$223,'intervences kodi'!$T$5:$T$223,'Visi kodi'!A189,'intervences kodi'!$J$5:$J$223,'Visi kodi'!$F$2)+SUMIFS('intervences kodi'!$W$5:$W$223,'intervences kodi'!$V$5:$V$223,'Visi kodi'!A189,'intervences kodi'!$J$5:$J$223,'Visi kodi'!$F$2)</f>
        <v>0</v>
      </c>
      <c r="G189" s="106">
        <f>SUMIFS('intervences kodi'!$M$5:$M$223,'intervences kodi'!$L$5:$L$223,'Visi kodi'!A189,'intervences kodi'!$J$5:$J$223,'Visi kodi'!$G$2)+SUMIFS('intervences kodi'!$O$5:$O$223,'intervences kodi'!$N$5:$N$223,'Visi kodi'!A189,'intervences kodi'!$J$5:$J$223,'Visi kodi'!$G$2)+SUMIFS('intervences kodi'!$Q$5:$Q$223,'intervences kodi'!$P$5:$P$223,'Visi kodi'!A189,'intervences kodi'!$J$5:$J$223,'Visi kodi'!$G$2)+SUMIFS('intervences kodi'!$S$5:$S$223,'intervences kodi'!$R$5:$R$223,'Visi kodi'!A189,'intervences kodi'!$J$5:$J$223,'Visi kodi'!$G$2)+SUMIFS('intervences kodi'!$U$5:$U$223,'intervences kodi'!$T$5:$T$223,'Visi kodi'!A189,'intervences kodi'!$J$5:$J$223,'Visi kodi'!$G$2)+SUMIFS('intervences kodi'!$W$5:$W$223,'intervences kodi'!$V$5:$V$223,'Visi kodi'!A189,'intervences kodi'!$J$5:$J$223,'Visi kodi'!$G$2)</f>
        <v>0</v>
      </c>
      <c r="H189" s="106">
        <f t="shared" si="12"/>
        <v>0</v>
      </c>
      <c r="I189" s="106">
        <f t="shared" si="13"/>
        <v>0</v>
      </c>
      <c r="J189" s="106">
        <f t="shared" si="14"/>
        <v>0</v>
      </c>
      <c r="K189" s="192">
        <f t="shared" si="15"/>
        <v>0</v>
      </c>
      <c r="L189" s="106">
        <f>SUMIFS('intervences kodi'!$M$5:$M$223,'intervences kodi'!$L$5:$L$223,'Visi kodi'!A189,'intervences kodi'!$J$5:$J$223,'Visi kodi'!$L$2)+SUMIFS('intervences kodi'!$M$5:$M$223,'intervences kodi'!$N$5:$N$223,'Visi kodi'!A189,'intervences kodi'!$J$5:$J$223,'Visi kodi'!$L$2)+SUMIFS('intervences kodi'!$M$5:$M$223,'intervences kodi'!$P$5:$P$223,'Visi kodi'!A189,'intervences kodi'!$J$5:$J$223,'Visi kodi'!$L$2)+SUMIFS('intervences kodi'!$M$5:$M$223,'intervences kodi'!$R$5:$R$223,'Visi kodi'!A189,'intervences kodi'!$J$5:$J$223,'Visi kodi'!$L$2)+SUMIFS('intervences kodi'!$M$5:$M$223,'intervences kodi'!$T$5:$T$223,'Visi kodi'!A189,'intervences kodi'!$J$5:$J$223,'Visi kodi'!$L$2)+SUMIFS('intervences kodi'!$M$5:$M$223,'intervences kodi'!$V$5:$V$223,'Visi kodi'!A189,'intervences kodi'!$J$5:$J$223,'Visi kodi'!$L$2)</f>
        <v>0</v>
      </c>
      <c r="M189" s="84">
        <f t="shared" si="16"/>
        <v>0</v>
      </c>
      <c r="N189" s="84"/>
      <c r="O189" s="84"/>
    </row>
    <row r="190" spans="1:15" ht="11.15" customHeight="1">
      <c r="A190" s="191">
        <v>179</v>
      </c>
      <c r="B190" s="63" t="s">
        <v>1692</v>
      </c>
      <c r="C190" s="56">
        <v>0</v>
      </c>
      <c r="D190" s="56">
        <v>0</v>
      </c>
      <c r="F190" s="106">
        <f>SUMIFS('intervences kodi'!$M$5:$M$223,'intervences kodi'!$L$5:$L$223,'Visi kodi'!A190,'intervences kodi'!$J$5:$J$223,'Visi kodi'!$F$2)+SUMIFS('intervences kodi'!$O$5:$O$223,'intervences kodi'!$N$5:$N$223,'Visi kodi'!A190,'intervences kodi'!$J$5:$J$223,'Visi kodi'!$F$2)+SUMIFS('intervences kodi'!$Q$5:$Q$223,'intervences kodi'!$P$5:$P$223,'Visi kodi'!A190,'intervences kodi'!$J$5:$J$223,'Visi kodi'!$F$2)+SUMIFS('intervences kodi'!$S$5:$S$223,'intervences kodi'!$R$5:$R$223,'Visi kodi'!A190,'intervences kodi'!$J$5:$J$223,'Visi kodi'!$F$2)+SUMIFS('intervences kodi'!$U$5:$U$223,'intervences kodi'!$T$5:$T$223,'Visi kodi'!A190,'intervences kodi'!$J$5:$J$223,'Visi kodi'!$F$2)+SUMIFS('intervences kodi'!$W$5:$W$223,'intervences kodi'!$V$5:$V$223,'Visi kodi'!A190,'intervences kodi'!$J$5:$J$223,'Visi kodi'!$F$2)</f>
        <v>0</v>
      </c>
      <c r="G190" s="106">
        <f>SUMIFS('intervences kodi'!$M$5:$M$223,'intervences kodi'!$L$5:$L$223,'Visi kodi'!A190,'intervences kodi'!$J$5:$J$223,'Visi kodi'!$G$2)+SUMIFS('intervences kodi'!$O$5:$O$223,'intervences kodi'!$N$5:$N$223,'Visi kodi'!A190,'intervences kodi'!$J$5:$J$223,'Visi kodi'!$G$2)+SUMIFS('intervences kodi'!$Q$5:$Q$223,'intervences kodi'!$P$5:$P$223,'Visi kodi'!A190,'intervences kodi'!$J$5:$J$223,'Visi kodi'!$G$2)+SUMIFS('intervences kodi'!$S$5:$S$223,'intervences kodi'!$R$5:$R$223,'Visi kodi'!A190,'intervences kodi'!$J$5:$J$223,'Visi kodi'!$G$2)+SUMIFS('intervences kodi'!$U$5:$U$223,'intervences kodi'!$T$5:$T$223,'Visi kodi'!A190,'intervences kodi'!$J$5:$J$223,'Visi kodi'!$G$2)+SUMIFS('intervences kodi'!$W$5:$W$223,'intervences kodi'!$V$5:$V$223,'Visi kodi'!A190,'intervences kodi'!$J$5:$J$223,'Visi kodi'!$G$2)</f>
        <v>0</v>
      </c>
      <c r="H190" s="106">
        <f t="shared" si="12"/>
        <v>0</v>
      </c>
      <c r="I190" s="106">
        <f t="shared" si="13"/>
        <v>0</v>
      </c>
      <c r="J190" s="106">
        <f t="shared" si="14"/>
        <v>0</v>
      </c>
      <c r="K190" s="192">
        <f t="shared" si="15"/>
        <v>0</v>
      </c>
      <c r="L190" s="106">
        <f>SUMIFS('intervences kodi'!$M$5:$M$223,'intervences kodi'!$L$5:$L$223,'Visi kodi'!A190,'intervences kodi'!$J$5:$J$223,'Visi kodi'!$L$2)+SUMIFS('intervences kodi'!$M$5:$M$223,'intervences kodi'!$N$5:$N$223,'Visi kodi'!A190,'intervences kodi'!$J$5:$J$223,'Visi kodi'!$L$2)+SUMIFS('intervences kodi'!$M$5:$M$223,'intervences kodi'!$P$5:$P$223,'Visi kodi'!A190,'intervences kodi'!$J$5:$J$223,'Visi kodi'!$L$2)+SUMIFS('intervences kodi'!$M$5:$M$223,'intervences kodi'!$R$5:$R$223,'Visi kodi'!A190,'intervences kodi'!$J$5:$J$223,'Visi kodi'!$L$2)+SUMIFS('intervences kodi'!$M$5:$M$223,'intervences kodi'!$T$5:$T$223,'Visi kodi'!A190,'intervences kodi'!$J$5:$J$223,'Visi kodi'!$L$2)+SUMIFS('intervences kodi'!$M$5:$M$223,'intervences kodi'!$V$5:$V$223,'Visi kodi'!A190,'intervences kodi'!$J$5:$J$223,'Visi kodi'!$L$2)</f>
        <v>0</v>
      </c>
      <c r="M190" s="84">
        <f t="shared" si="16"/>
        <v>0</v>
      </c>
      <c r="N190" s="84"/>
      <c r="O190" s="84"/>
    </row>
    <row r="191" spans="1:15" ht="11.15" customHeight="1">
      <c r="A191" s="191">
        <v>180</v>
      </c>
      <c r="B191" s="63" t="s">
        <v>1693</v>
      </c>
      <c r="C191" s="56">
        <v>0</v>
      </c>
      <c r="D191" s="56">
        <v>0</v>
      </c>
      <c r="F191" s="106">
        <f>SUMIFS('intervences kodi'!$M$5:$M$223,'intervences kodi'!$L$5:$L$223,'Visi kodi'!A191,'intervences kodi'!$J$5:$J$223,'Visi kodi'!$F$2)+SUMIFS('intervences kodi'!$O$5:$O$223,'intervences kodi'!$N$5:$N$223,'Visi kodi'!A191,'intervences kodi'!$J$5:$J$223,'Visi kodi'!$F$2)+SUMIFS('intervences kodi'!$Q$5:$Q$223,'intervences kodi'!$P$5:$P$223,'Visi kodi'!A191,'intervences kodi'!$J$5:$J$223,'Visi kodi'!$F$2)+SUMIFS('intervences kodi'!$S$5:$S$223,'intervences kodi'!$R$5:$R$223,'Visi kodi'!A191,'intervences kodi'!$J$5:$J$223,'Visi kodi'!$F$2)+SUMIFS('intervences kodi'!$U$5:$U$223,'intervences kodi'!$T$5:$T$223,'Visi kodi'!A191,'intervences kodi'!$J$5:$J$223,'Visi kodi'!$F$2)+SUMIFS('intervences kodi'!$W$5:$W$223,'intervences kodi'!$V$5:$V$223,'Visi kodi'!A191,'intervences kodi'!$J$5:$J$223,'Visi kodi'!$F$2)</f>
        <v>0</v>
      </c>
      <c r="G191" s="106">
        <f>SUMIFS('intervences kodi'!$M$5:$M$223,'intervences kodi'!$L$5:$L$223,'Visi kodi'!A191,'intervences kodi'!$J$5:$J$223,'Visi kodi'!$G$2)+SUMIFS('intervences kodi'!$O$5:$O$223,'intervences kodi'!$N$5:$N$223,'Visi kodi'!A191,'intervences kodi'!$J$5:$J$223,'Visi kodi'!$G$2)+SUMIFS('intervences kodi'!$Q$5:$Q$223,'intervences kodi'!$P$5:$P$223,'Visi kodi'!A191,'intervences kodi'!$J$5:$J$223,'Visi kodi'!$G$2)+SUMIFS('intervences kodi'!$S$5:$S$223,'intervences kodi'!$R$5:$R$223,'Visi kodi'!A191,'intervences kodi'!$J$5:$J$223,'Visi kodi'!$G$2)+SUMIFS('intervences kodi'!$U$5:$U$223,'intervences kodi'!$T$5:$T$223,'Visi kodi'!A191,'intervences kodi'!$J$5:$J$223,'Visi kodi'!$G$2)+SUMIFS('intervences kodi'!$W$5:$W$223,'intervences kodi'!$V$5:$V$223,'Visi kodi'!A191,'intervences kodi'!$J$5:$J$223,'Visi kodi'!$G$2)</f>
        <v>0</v>
      </c>
      <c r="H191" s="106">
        <f t="shared" si="12"/>
        <v>0</v>
      </c>
      <c r="I191" s="106">
        <f t="shared" si="13"/>
        <v>0</v>
      </c>
      <c r="J191" s="106">
        <f t="shared" si="14"/>
        <v>0</v>
      </c>
      <c r="K191" s="192">
        <f t="shared" si="15"/>
        <v>0</v>
      </c>
      <c r="L191" s="106">
        <f>SUMIFS('intervences kodi'!$M$5:$M$223,'intervences kodi'!$L$5:$L$223,'Visi kodi'!A191,'intervences kodi'!$J$5:$J$223,'Visi kodi'!$L$2)+SUMIFS('intervences kodi'!$M$5:$M$223,'intervences kodi'!$N$5:$N$223,'Visi kodi'!A191,'intervences kodi'!$J$5:$J$223,'Visi kodi'!$L$2)+SUMIFS('intervences kodi'!$M$5:$M$223,'intervences kodi'!$P$5:$P$223,'Visi kodi'!A191,'intervences kodi'!$J$5:$J$223,'Visi kodi'!$L$2)+SUMIFS('intervences kodi'!$M$5:$M$223,'intervences kodi'!$R$5:$R$223,'Visi kodi'!A191,'intervences kodi'!$J$5:$J$223,'Visi kodi'!$L$2)+SUMIFS('intervences kodi'!$M$5:$M$223,'intervences kodi'!$T$5:$T$223,'Visi kodi'!A191,'intervences kodi'!$J$5:$J$223,'Visi kodi'!$L$2)+SUMIFS('intervences kodi'!$M$5:$M$223,'intervences kodi'!$V$5:$V$223,'Visi kodi'!A191,'intervences kodi'!$J$5:$J$223,'Visi kodi'!$L$2)</f>
        <v>0</v>
      </c>
      <c r="M191" s="84">
        <f t="shared" si="16"/>
        <v>0</v>
      </c>
      <c r="N191" s="84"/>
      <c r="O191" s="84"/>
    </row>
    <row r="192" spans="1:15" ht="11.15" customHeight="1">
      <c r="A192" s="191">
        <v>181</v>
      </c>
      <c r="B192" s="63" t="s">
        <v>1694</v>
      </c>
      <c r="C192" s="56">
        <v>0</v>
      </c>
      <c r="D192" s="56">
        <v>0</v>
      </c>
      <c r="F192" s="106">
        <f>SUMIFS('intervences kodi'!$M$5:$M$223,'intervences kodi'!$L$5:$L$223,'Visi kodi'!A192,'intervences kodi'!$J$5:$J$223,'Visi kodi'!$F$2)+SUMIFS('intervences kodi'!$O$5:$O$223,'intervences kodi'!$N$5:$N$223,'Visi kodi'!A192,'intervences kodi'!$J$5:$J$223,'Visi kodi'!$F$2)+SUMIFS('intervences kodi'!$Q$5:$Q$223,'intervences kodi'!$P$5:$P$223,'Visi kodi'!A192,'intervences kodi'!$J$5:$J$223,'Visi kodi'!$F$2)+SUMIFS('intervences kodi'!$S$5:$S$223,'intervences kodi'!$R$5:$R$223,'Visi kodi'!A192,'intervences kodi'!$J$5:$J$223,'Visi kodi'!$F$2)+SUMIFS('intervences kodi'!$U$5:$U$223,'intervences kodi'!$T$5:$T$223,'Visi kodi'!A192,'intervences kodi'!$J$5:$J$223,'Visi kodi'!$F$2)+SUMIFS('intervences kodi'!$W$5:$W$223,'intervences kodi'!$V$5:$V$223,'Visi kodi'!A192,'intervences kodi'!$J$5:$J$223,'Visi kodi'!$F$2)</f>
        <v>0</v>
      </c>
      <c r="G192" s="106">
        <f>SUMIFS('intervences kodi'!$M$5:$M$223,'intervences kodi'!$L$5:$L$223,'Visi kodi'!A192,'intervences kodi'!$J$5:$J$223,'Visi kodi'!$G$2)+SUMIFS('intervences kodi'!$O$5:$O$223,'intervences kodi'!$N$5:$N$223,'Visi kodi'!A192,'intervences kodi'!$J$5:$J$223,'Visi kodi'!$G$2)+SUMIFS('intervences kodi'!$Q$5:$Q$223,'intervences kodi'!$P$5:$P$223,'Visi kodi'!A192,'intervences kodi'!$J$5:$J$223,'Visi kodi'!$G$2)+SUMIFS('intervences kodi'!$S$5:$S$223,'intervences kodi'!$R$5:$R$223,'Visi kodi'!A192,'intervences kodi'!$J$5:$J$223,'Visi kodi'!$G$2)+SUMIFS('intervences kodi'!$U$5:$U$223,'intervences kodi'!$T$5:$T$223,'Visi kodi'!A192,'intervences kodi'!$J$5:$J$223,'Visi kodi'!$G$2)+SUMIFS('intervences kodi'!$W$5:$W$223,'intervences kodi'!$V$5:$V$223,'Visi kodi'!A192,'intervences kodi'!$J$5:$J$223,'Visi kodi'!$G$2)</f>
        <v>0</v>
      </c>
      <c r="H192" s="106">
        <f t="shared" si="12"/>
        <v>0</v>
      </c>
      <c r="I192" s="106">
        <f t="shared" si="13"/>
        <v>0</v>
      </c>
      <c r="J192" s="106">
        <f t="shared" si="14"/>
        <v>0</v>
      </c>
      <c r="K192" s="192">
        <f t="shared" si="15"/>
        <v>0</v>
      </c>
      <c r="L192" s="106">
        <f>SUMIFS('intervences kodi'!$M$5:$M$223,'intervences kodi'!$L$5:$L$223,'Visi kodi'!A192,'intervences kodi'!$J$5:$J$223,'Visi kodi'!$L$2)+SUMIFS('intervences kodi'!$M$5:$M$223,'intervences kodi'!$N$5:$N$223,'Visi kodi'!A192,'intervences kodi'!$J$5:$J$223,'Visi kodi'!$L$2)+SUMIFS('intervences kodi'!$M$5:$M$223,'intervences kodi'!$P$5:$P$223,'Visi kodi'!A192,'intervences kodi'!$J$5:$J$223,'Visi kodi'!$L$2)+SUMIFS('intervences kodi'!$M$5:$M$223,'intervences kodi'!$R$5:$R$223,'Visi kodi'!A192,'intervences kodi'!$J$5:$J$223,'Visi kodi'!$L$2)+SUMIFS('intervences kodi'!$M$5:$M$223,'intervences kodi'!$T$5:$T$223,'Visi kodi'!A192,'intervences kodi'!$J$5:$J$223,'Visi kodi'!$L$2)+SUMIFS('intervences kodi'!$M$5:$M$223,'intervences kodi'!$V$5:$V$223,'Visi kodi'!A192,'intervences kodi'!$J$5:$J$223,'Visi kodi'!$L$2)</f>
        <v>0</v>
      </c>
      <c r="M192" s="84">
        <f t="shared" si="16"/>
        <v>0</v>
      </c>
      <c r="N192" s="84"/>
      <c r="O192" s="84"/>
    </row>
    <row r="193" spans="1:15" ht="11.15" customHeight="1">
      <c r="A193" s="216">
        <v>182</v>
      </c>
      <c r="B193" s="217" t="s">
        <v>1695</v>
      </c>
      <c r="C193" s="218">
        <v>0</v>
      </c>
      <c r="D193" s="218">
        <v>0</v>
      </c>
      <c r="F193" s="106">
        <f>SUMIFS('intervences kodi'!$M$5:$M$223,'intervences kodi'!$L$5:$L$223,'Visi kodi'!A193,'intervences kodi'!$J$5:$J$223,'Visi kodi'!$F$2)+SUMIFS('intervences kodi'!$O$5:$O$223,'intervences kodi'!$N$5:$N$223,'Visi kodi'!A193,'intervences kodi'!$J$5:$J$223,'Visi kodi'!$F$2)+SUMIFS('intervences kodi'!$Q$5:$Q$223,'intervences kodi'!$P$5:$P$223,'Visi kodi'!A193,'intervences kodi'!$J$5:$J$223,'Visi kodi'!$F$2)+SUMIFS('intervences kodi'!$S$5:$S$223,'intervences kodi'!$R$5:$R$223,'Visi kodi'!A193,'intervences kodi'!$J$5:$J$223,'Visi kodi'!$F$2)+SUMIFS('intervences kodi'!$U$5:$U$223,'intervences kodi'!$T$5:$T$223,'Visi kodi'!A193,'intervences kodi'!$J$5:$J$223,'Visi kodi'!$F$2)+SUMIFS('intervences kodi'!$W$5:$W$223,'intervences kodi'!$V$5:$V$223,'Visi kodi'!A193,'intervences kodi'!$J$5:$J$223,'Visi kodi'!$F$2)</f>
        <v>3000000</v>
      </c>
      <c r="G193" s="106">
        <f>SUMIFS('intervences kodi'!$M$5:$M$223,'intervences kodi'!$L$5:$L$223,'Visi kodi'!A193,'intervences kodi'!$J$5:$J$223,'Visi kodi'!$G$2)+SUMIFS('intervences kodi'!$O$5:$O$223,'intervences kodi'!$N$5:$N$223,'Visi kodi'!A193,'intervences kodi'!$J$5:$J$223,'Visi kodi'!$G$2)+SUMIFS('intervences kodi'!$Q$5:$Q$223,'intervences kodi'!$P$5:$P$223,'Visi kodi'!A193,'intervences kodi'!$J$5:$J$223,'Visi kodi'!$G$2)+SUMIFS('intervences kodi'!$S$5:$S$223,'intervences kodi'!$R$5:$R$223,'Visi kodi'!A193,'intervences kodi'!$J$5:$J$223,'Visi kodi'!$G$2)+SUMIFS('intervences kodi'!$U$5:$U$223,'intervences kodi'!$T$5:$T$223,'Visi kodi'!A193,'intervences kodi'!$J$5:$J$223,'Visi kodi'!$G$2)+SUMIFS('intervences kodi'!$W$5:$W$223,'intervences kodi'!$V$5:$V$223,'Visi kodi'!A193,'intervences kodi'!$J$5:$J$223,'Visi kodi'!$G$2)</f>
        <v>0</v>
      </c>
      <c r="H193" s="106">
        <f t="shared" si="12"/>
        <v>0</v>
      </c>
      <c r="I193" s="106">
        <f t="shared" si="13"/>
        <v>0</v>
      </c>
      <c r="J193" s="106">
        <f t="shared" si="14"/>
        <v>0</v>
      </c>
      <c r="K193" s="192">
        <f t="shared" si="15"/>
        <v>0</v>
      </c>
      <c r="L193" s="106">
        <f>SUMIFS('intervences kodi'!$M$5:$M$223,'intervences kodi'!$L$5:$L$223,'Visi kodi'!A193,'intervences kodi'!$J$5:$J$223,'Visi kodi'!$L$2)+SUMIFS('intervences kodi'!$M$5:$M$223,'intervences kodi'!$N$5:$N$223,'Visi kodi'!A193,'intervences kodi'!$J$5:$J$223,'Visi kodi'!$L$2)+SUMIFS('intervences kodi'!$M$5:$M$223,'intervences kodi'!$P$5:$P$223,'Visi kodi'!A193,'intervences kodi'!$J$5:$J$223,'Visi kodi'!$L$2)+SUMIFS('intervences kodi'!$M$5:$M$223,'intervences kodi'!$R$5:$R$223,'Visi kodi'!A193,'intervences kodi'!$J$5:$J$223,'Visi kodi'!$L$2)+SUMIFS('intervences kodi'!$M$5:$M$223,'intervences kodi'!$T$5:$T$223,'Visi kodi'!A193,'intervences kodi'!$J$5:$J$223,'Visi kodi'!$L$2)+SUMIFS('intervences kodi'!$M$5:$M$223,'intervences kodi'!$V$5:$V$223,'Visi kodi'!A193,'intervences kodi'!$J$5:$J$223,'Visi kodi'!$L$2)</f>
        <v>0</v>
      </c>
      <c r="M193" s="84">
        <f t="shared" si="16"/>
        <v>0</v>
      </c>
      <c r="N193" s="84"/>
      <c r="O193" s="84"/>
    </row>
    <row r="194" spans="1:15" ht="11.15" customHeight="1">
      <c r="A194" s="219" t="s">
        <v>1656</v>
      </c>
      <c r="B194" s="81" t="s">
        <v>1696</v>
      </c>
      <c r="C194" s="220">
        <v>0</v>
      </c>
      <c r="D194" s="220">
        <v>0</v>
      </c>
      <c r="F194" s="106">
        <f>SUMIFS('intervences kodi'!$M$5:$M$223,'intervences kodi'!$L$5:$L$223,'Visi kodi'!A194,'intervences kodi'!$J$5:$J$223,'Visi kodi'!$F$2)+SUMIFS('intervences kodi'!$O$5:$O$223,'intervences kodi'!$N$5:$N$223,'Visi kodi'!A194,'intervences kodi'!$J$5:$J$223,'Visi kodi'!$F$2)+SUMIFS('intervences kodi'!$Q$5:$Q$223,'intervences kodi'!$P$5:$P$223,'Visi kodi'!A194,'intervences kodi'!$J$5:$J$223,'Visi kodi'!$F$2)+SUMIFS('intervences kodi'!$S$5:$S$223,'intervences kodi'!$R$5:$R$223,'Visi kodi'!A194,'intervences kodi'!$J$5:$J$223,'Visi kodi'!$F$2)+SUMIFS('intervences kodi'!$U$5:$U$223,'intervences kodi'!$T$5:$T$223,'Visi kodi'!A194,'intervences kodi'!$J$5:$J$223,'Visi kodi'!$F$2)+SUMIFS('intervences kodi'!$W$5:$W$223,'intervences kodi'!$V$5:$V$223,'Visi kodi'!A194,'intervences kodi'!$J$5:$J$223,'Visi kodi'!$F$2)</f>
        <v>0</v>
      </c>
      <c r="G194" s="106">
        <f>SUMIFS('intervences kodi'!$M$5:$M$223,'intervences kodi'!$L$5:$L$223,'Visi kodi'!A194,'intervences kodi'!$J$5:$J$223,'Visi kodi'!$G$2)+SUMIFS('intervences kodi'!$O$5:$O$223,'intervences kodi'!$N$5:$N$223,'Visi kodi'!A194,'intervences kodi'!$J$5:$J$223,'Visi kodi'!$G$2)+SUMIFS('intervences kodi'!$Q$5:$Q$223,'intervences kodi'!$P$5:$P$223,'Visi kodi'!A194,'intervences kodi'!$J$5:$J$223,'Visi kodi'!$G$2)+SUMIFS('intervences kodi'!$S$5:$S$223,'intervences kodi'!$R$5:$R$223,'Visi kodi'!A194,'intervences kodi'!$J$5:$J$223,'Visi kodi'!$G$2)+SUMIFS('intervences kodi'!$U$5:$U$223,'intervences kodi'!$T$5:$T$223,'Visi kodi'!A194,'intervences kodi'!$J$5:$J$223,'Visi kodi'!$G$2)+SUMIFS('intervences kodi'!$W$5:$W$223,'intervences kodi'!$V$5:$V$223,'Visi kodi'!A194,'intervences kodi'!$J$5:$J$223,'Visi kodi'!$G$2)</f>
        <v>0</v>
      </c>
      <c r="H194" s="106">
        <f t="shared" ref="H194:H201" si="22">F194*C194</f>
        <v>0</v>
      </c>
      <c r="I194" s="106">
        <f t="shared" ref="I194:I201" si="23">G194*C194</f>
        <v>0</v>
      </c>
      <c r="J194" s="106">
        <f t="shared" ref="J194:J201" si="24">F194*D194</f>
        <v>0</v>
      </c>
      <c r="K194" s="192">
        <f t="shared" ref="K194:K201" si="25">G194*D194</f>
        <v>0</v>
      </c>
      <c r="L194" s="106">
        <f>SUMIFS('intervences kodi'!$M$5:$M$223,'intervences kodi'!$L$5:$L$223,'Visi kodi'!A194,'intervences kodi'!$J$5:$J$223,'Visi kodi'!$L$2)+SUMIFS('intervences kodi'!$M$5:$M$223,'intervences kodi'!$N$5:$N$223,'Visi kodi'!A194,'intervences kodi'!$J$5:$J$223,'Visi kodi'!$L$2)+SUMIFS('intervences kodi'!$M$5:$M$223,'intervences kodi'!$P$5:$P$223,'Visi kodi'!A194,'intervences kodi'!$J$5:$J$223,'Visi kodi'!$L$2)+SUMIFS('intervences kodi'!$M$5:$M$223,'intervences kodi'!$R$5:$R$223,'Visi kodi'!A194,'intervences kodi'!$J$5:$J$223,'Visi kodi'!$L$2)+SUMIFS('intervences kodi'!$M$5:$M$223,'intervences kodi'!$T$5:$T$223,'Visi kodi'!A194,'intervences kodi'!$J$5:$J$223,'Visi kodi'!$L$2)+SUMIFS('intervences kodi'!$M$5:$M$223,'intervences kodi'!$V$5:$V$223,'Visi kodi'!A194,'intervences kodi'!$J$5:$J$223,'Visi kodi'!$L$2)</f>
        <v>0</v>
      </c>
      <c r="M194" s="84">
        <f t="shared" ref="M194:M201" si="26">L194*C194</f>
        <v>0</v>
      </c>
      <c r="N194" s="84"/>
      <c r="O194" s="84"/>
    </row>
    <row r="195" spans="1:15" ht="11.15" customHeight="1">
      <c r="A195" s="219" t="s">
        <v>1697</v>
      </c>
      <c r="B195" s="81" t="s">
        <v>1698</v>
      </c>
      <c r="C195" s="221">
        <v>1</v>
      </c>
      <c r="D195" s="222">
        <v>0.4</v>
      </c>
      <c r="F195" s="106">
        <f>SUMIFS('intervences kodi'!$M$5:$M$223,'intervences kodi'!$L$5:$L$223,'Visi kodi'!A195,'intervences kodi'!$J$5:$J$223,'Visi kodi'!$F$2)+SUMIFS('intervences kodi'!$O$5:$O$223,'intervences kodi'!$N$5:$N$223,'Visi kodi'!A195,'intervences kodi'!$J$5:$J$223,'Visi kodi'!$F$2)+SUMIFS('intervences kodi'!$Q$5:$Q$223,'intervences kodi'!$P$5:$P$223,'Visi kodi'!A195,'intervences kodi'!$J$5:$J$223,'Visi kodi'!$F$2)+SUMIFS('intervences kodi'!$S$5:$S$223,'intervences kodi'!$R$5:$R$223,'Visi kodi'!A195,'intervences kodi'!$J$5:$J$223,'Visi kodi'!$F$2)+SUMIFS('intervences kodi'!$U$5:$U$223,'intervences kodi'!$T$5:$T$223,'Visi kodi'!A195,'intervences kodi'!$J$5:$J$223,'Visi kodi'!$F$2)+SUMIFS('intervences kodi'!$W$5:$W$223,'intervences kodi'!$V$5:$V$223,'Visi kodi'!A195,'intervences kodi'!$J$5:$J$223,'Visi kodi'!$F$2)</f>
        <v>0</v>
      </c>
      <c r="G195" s="106">
        <f>SUMIFS('intervences kodi'!$M$5:$M$223,'intervences kodi'!$L$5:$L$223,'Visi kodi'!A195,'intervences kodi'!$J$5:$J$223,'Visi kodi'!$G$2)+SUMIFS('intervences kodi'!$O$5:$O$223,'intervences kodi'!$N$5:$N$223,'Visi kodi'!A195,'intervences kodi'!$J$5:$J$223,'Visi kodi'!$G$2)+SUMIFS('intervences kodi'!$Q$5:$Q$223,'intervences kodi'!$P$5:$P$223,'Visi kodi'!A195,'intervences kodi'!$J$5:$J$223,'Visi kodi'!$G$2)+SUMIFS('intervences kodi'!$S$5:$S$223,'intervences kodi'!$R$5:$R$223,'Visi kodi'!A195,'intervences kodi'!$J$5:$J$223,'Visi kodi'!$G$2)+SUMIFS('intervences kodi'!$U$5:$U$223,'intervences kodi'!$T$5:$T$223,'Visi kodi'!A195,'intervences kodi'!$J$5:$J$223,'Visi kodi'!$G$2)+SUMIFS('intervences kodi'!$W$5:$W$223,'intervences kodi'!$V$5:$V$223,'Visi kodi'!A195,'intervences kodi'!$J$5:$J$223,'Visi kodi'!$G$2)</f>
        <v>0</v>
      </c>
      <c r="H195" s="106">
        <f t="shared" si="22"/>
        <v>0</v>
      </c>
      <c r="I195" s="106">
        <f t="shared" si="23"/>
        <v>0</v>
      </c>
      <c r="J195" s="106">
        <f t="shared" si="24"/>
        <v>0</v>
      </c>
      <c r="K195" s="192">
        <f t="shared" si="25"/>
        <v>0</v>
      </c>
      <c r="L195" s="106">
        <f>SUMIFS('intervences kodi'!$M$5:$M$223,'intervences kodi'!$L$5:$L$223,'Visi kodi'!A195,'intervences kodi'!$J$5:$J$223,'Visi kodi'!$L$2)+SUMIFS('intervences kodi'!$M$5:$M$223,'intervences kodi'!$N$5:$N$223,'Visi kodi'!A195,'intervences kodi'!$J$5:$J$223,'Visi kodi'!$L$2)+SUMIFS('intervences kodi'!$M$5:$M$223,'intervences kodi'!$P$5:$P$223,'Visi kodi'!A195,'intervences kodi'!$J$5:$J$223,'Visi kodi'!$L$2)+SUMIFS('intervences kodi'!$M$5:$M$223,'intervences kodi'!$R$5:$R$223,'Visi kodi'!A195,'intervences kodi'!$J$5:$J$223,'Visi kodi'!$L$2)+SUMIFS('intervences kodi'!$M$5:$M$223,'intervences kodi'!$T$5:$T$223,'Visi kodi'!A195,'intervences kodi'!$J$5:$J$223,'Visi kodi'!$L$2)+SUMIFS('intervences kodi'!$M$5:$M$223,'intervences kodi'!$V$5:$V$223,'Visi kodi'!A195,'intervences kodi'!$J$5:$J$223,'Visi kodi'!$L$2)</f>
        <v>0</v>
      </c>
      <c r="M195" s="84">
        <f t="shared" si="26"/>
        <v>0</v>
      </c>
      <c r="N195" s="84"/>
      <c r="O195" s="84"/>
    </row>
    <row r="196" spans="1:15" ht="11.15" customHeight="1">
      <c r="A196" s="219">
        <v>188</v>
      </c>
      <c r="B196" s="81" t="s">
        <v>1699</v>
      </c>
      <c r="C196" s="221">
        <v>1</v>
      </c>
      <c r="D196" s="222">
        <v>0.4</v>
      </c>
      <c r="F196" s="106">
        <f>SUMIFS('intervences kodi'!$M$5:$M$223,'intervences kodi'!$L$5:$L$223,'Visi kodi'!A196,'intervences kodi'!$J$5:$J$223,'Visi kodi'!$F$2)+SUMIFS('intervences kodi'!$O$5:$O$223,'intervences kodi'!$N$5:$N$223,'Visi kodi'!A196,'intervences kodi'!$J$5:$J$223,'Visi kodi'!$F$2)+SUMIFS('intervences kodi'!$Q$5:$Q$223,'intervences kodi'!$P$5:$P$223,'Visi kodi'!A196,'intervences kodi'!$J$5:$J$223,'Visi kodi'!$F$2)+SUMIFS('intervences kodi'!$S$5:$S$223,'intervences kodi'!$R$5:$R$223,'Visi kodi'!A196,'intervences kodi'!$J$5:$J$223,'Visi kodi'!$F$2)+SUMIFS('intervences kodi'!$U$5:$U$223,'intervences kodi'!$T$5:$T$223,'Visi kodi'!A196,'intervences kodi'!$J$5:$J$223,'Visi kodi'!$F$2)+SUMIFS('intervences kodi'!$W$5:$W$223,'intervences kodi'!$V$5:$V$223,'Visi kodi'!A196,'intervences kodi'!$J$5:$J$223,'Visi kodi'!$F$2)</f>
        <v>54884514</v>
      </c>
      <c r="G196" s="106">
        <f>SUMIFS('intervences kodi'!$M$5:$M$223,'intervences kodi'!$L$5:$L$223,'Visi kodi'!A196,'intervences kodi'!$J$5:$J$223,'Visi kodi'!$G$2)+SUMIFS('intervences kodi'!$O$5:$O$223,'intervences kodi'!$N$5:$N$223,'Visi kodi'!A196,'intervences kodi'!$J$5:$J$223,'Visi kodi'!$G$2)+SUMIFS('intervences kodi'!$Q$5:$Q$223,'intervences kodi'!$P$5:$P$223,'Visi kodi'!A196,'intervences kodi'!$J$5:$J$223,'Visi kodi'!$G$2)+SUMIFS('intervences kodi'!$S$5:$S$223,'intervences kodi'!$R$5:$R$223,'Visi kodi'!A196,'intervences kodi'!$J$5:$J$223,'Visi kodi'!$G$2)+SUMIFS('intervences kodi'!$U$5:$U$223,'intervences kodi'!$T$5:$T$223,'Visi kodi'!A196,'intervences kodi'!$J$5:$J$223,'Visi kodi'!$G$2)+SUMIFS('intervences kodi'!$W$5:$W$223,'intervences kodi'!$V$5:$V$223,'Visi kodi'!A196,'intervences kodi'!$J$5:$J$223,'Visi kodi'!$G$2)</f>
        <v>0</v>
      </c>
      <c r="H196" s="106">
        <f t="shared" si="22"/>
        <v>54884514</v>
      </c>
      <c r="I196" s="106">
        <f t="shared" si="23"/>
        <v>0</v>
      </c>
      <c r="J196" s="106">
        <f t="shared" si="24"/>
        <v>21953805.600000001</v>
      </c>
      <c r="K196" s="192">
        <f t="shared" si="25"/>
        <v>0</v>
      </c>
      <c r="L196" s="106">
        <f>SUMIFS('intervences kodi'!$M$5:$M$223,'intervences kodi'!$L$5:$L$223,'Visi kodi'!A196,'intervences kodi'!$J$5:$J$223,'Visi kodi'!$L$2)+SUMIFS('intervences kodi'!$M$5:$M$223,'intervences kodi'!$N$5:$N$223,'Visi kodi'!A196,'intervences kodi'!$J$5:$J$223,'Visi kodi'!$L$2)+SUMIFS('intervences kodi'!$M$5:$M$223,'intervences kodi'!$P$5:$P$223,'Visi kodi'!A196,'intervences kodi'!$J$5:$J$223,'Visi kodi'!$L$2)+SUMIFS('intervences kodi'!$M$5:$M$223,'intervences kodi'!$R$5:$R$223,'Visi kodi'!A196,'intervences kodi'!$J$5:$J$223,'Visi kodi'!$L$2)+SUMIFS('intervences kodi'!$M$5:$M$223,'intervences kodi'!$T$5:$T$223,'Visi kodi'!A196,'intervences kodi'!$J$5:$J$223,'Visi kodi'!$L$2)+SUMIFS('intervences kodi'!$M$5:$M$223,'intervences kodi'!$V$5:$V$223,'Visi kodi'!A196,'intervences kodi'!$J$5:$J$223,'Visi kodi'!$L$2)</f>
        <v>0</v>
      </c>
      <c r="M196" s="84">
        <f t="shared" si="26"/>
        <v>0</v>
      </c>
      <c r="N196" s="84"/>
      <c r="O196" s="84"/>
    </row>
    <row r="197" spans="1:15" ht="11.15" customHeight="1">
      <c r="A197" s="219">
        <v>189</v>
      </c>
      <c r="B197" s="81" t="s">
        <v>1700</v>
      </c>
      <c r="C197" s="221">
        <v>1</v>
      </c>
      <c r="D197" s="222">
        <v>0.4</v>
      </c>
      <c r="F197" s="106">
        <f>SUMIFS('intervences kodi'!$M$5:$M$223,'intervences kodi'!$L$5:$L$223,'Visi kodi'!A197,'intervences kodi'!$J$5:$J$223,'Visi kodi'!$F$2)+SUMIFS('intervences kodi'!$O$5:$O$223,'intervences kodi'!$N$5:$N$223,'Visi kodi'!A197,'intervences kodi'!$J$5:$J$223,'Visi kodi'!$F$2)+SUMIFS('intervences kodi'!$Q$5:$Q$223,'intervences kodi'!$P$5:$P$223,'Visi kodi'!A197,'intervences kodi'!$J$5:$J$223,'Visi kodi'!$F$2)+SUMIFS('intervences kodi'!$S$5:$S$223,'intervences kodi'!$R$5:$R$223,'Visi kodi'!A197,'intervences kodi'!$J$5:$J$223,'Visi kodi'!$F$2)+SUMIFS('intervences kodi'!$U$5:$U$223,'intervences kodi'!$T$5:$T$223,'Visi kodi'!A197,'intervences kodi'!$J$5:$J$223,'Visi kodi'!$F$2)+SUMIFS('intervences kodi'!$W$5:$W$223,'intervences kodi'!$V$5:$V$223,'Visi kodi'!A197,'intervences kodi'!$J$5:$J$223,'Visi kodi'!$F$2)</f>
        <v>0</v>
      </c>
      <c r="G197" s="106">
        <f>SUMIFS('intervences kodi'!$M$5:$M$223,'intervences kodi'!$L$5:$L$223,'Visi kodi'!A197,'intervences kodi'!$J$5:$J$223,'Visi kodi'!$G$2)+SUMIFS('intervences kodi'!$O$5:$O$223,'intervences kodi'!$N$5:$N$223,'Visi kodi'!A197,'intervences kodi'!$J$5:$J$223,'Visi kodi'!$G$2)+SUMIFS('intervences kodi'!$Q$5:$Q$223,'intervences kodi'!$P$5:$P$223,'Visi kodi'!A197,'intervences kodi'!$J$5:$J$223,'Visi kodi'!$G$2)+SUMIFS('intervences kodi'!$S$5:$S$223,'intervences kodi'!$R$5:$R$223,'Visi kodi'!A197,'intervences kodi'!$J$5:$J$223,'Visi kodi'!$G$2)+SUMIFS('intervences kodi'!$U$5:$U$223,'intervences kodi'!$T$5:$T$223,'Visi kodi'!A197,'intervences kodi'!$J$5:$J$223,'Visi kodi'!$G$2)+SUMIFS('intervences kodi'!$W$5:$W$223,'intervences kodi'!$V$5:$V$223,'Visi kodi'!A197,'intervences kodi'!$J$5:$J$223,'Visi kodi'!$G$2)</f>
        <v>0</v>
      </c>
      <c r="H197" s="106">
        <f t="shared" si="22"/>
        <v>0</v>
      </c>
      <c r="I197" s="106">
        <f t="shared" si="23"/>
        <v>0</v>
      </c>
      <c r="J197" s="106">
        <f t="shared" si="24"/>
        <v>0</v>
      </c>
      <c r="K197" s="192">
        <f t="shared" si="25"/>
        <v>0</v>
      </c>
      <c r="L197" s="106">
        <f>SUMIFS('intervences kodi'!$M$5:$M$223,'intervences kodi'!$L$5:$L$223,'Visi kodi'!A197,'intervences kodi'!$J$5:$J$223,'Visi kodi'!$L$2)+SUMIFS('intervences kodi'!$M$5:$M$223,'intervences kodi'!$N$5:$N$223,'Visi kodi'!A197,'intervences kodi'!$J$5:$J$223,'Visi kodi'!$L$2)+SUMIFS('intervences kodi'!$M$5:$M$223,'intervences kodi'!$P$5:$P$223,'Visi kodi'!A197,'intervences kodi'!$J$5:$J$223,'Visi kodi'!$L$2)+SUMIFS('intervences kodi'!$M$5:$M$223,'intervences kodi'!$R$5:$R$223,'Visi kodi'!A197,'intervences kodi'!$J$5:$J$223,'Visi kodi'!$L$2)+SUMIFS('intervences kodi'!$M$5:$M$223,'intervences kodi'!$T$5:$T$223,'Visi kodi'!A197,'intervences kodi'!$J$5:$J$223,'Visi kodi'!$L$2)+SUMIFS('intervences kodi'!$M$5:$M$223,'intervences kodi'!$V$5:$V$223,'Visi kodi'!A197,'intervences kodi'!$J$5:$J$223,'Visi kodi'!$L$2)</f>
        <v>0</v>
      </c>
      <c r="M197" s="84">
        <f t="shared" si="26"/>
        <v>0</v>
      </c>
      <c r="N197" s="84"/>
      <c r="O197" s="84"/>
    </row>
    <row r="198" spans="1:15" ht="11.15" customHeight="1">
      <c r="A198" s="219">
        <v>190</v>
      </c>
      <c r="B198" s="81" t="s">
        <v>1701</v>
      </c>
      <c r="C198" s="220">
        <v>0</v>
      </c>
      <c r="D198" s="220">
        <v>0</v>
      </c>
      <c r="F198" s="106">
        <f>SUMIFS('intervences kodi'!$M$5:$M$223,'intervences kodi'!$L$5:$L$223,'Visi kodi'!A198,'intervences kodi'!$J$5:$J$223,'Visi kodi'!$F$2)+SUMIFS('intervences kodi'!$O$5:$O$223,'intervences kodi'!$N$5:$N$223,'Visi kodi'!A198,'intervences kodi'!$J$5:$J$223,'Visi kodi'!$F$2)+SUMIFS('intervences kodi'!$Q$5:$Q$223,'intervences kodi'!$P$5:$P$223,'Visi kodi'!A198,'intervences kodi'!$J$5:$J$223,'Visi kodi'!$F$2)+SUMIFS('intervences kodi'!$S$5:$S$223,'intervences kodi'!$R$5:$R$223,'Visi kodi'!A198,'intervences kodi'!$J$5:$J$223,'Visi kodi'!$F$2)+SUMIFS('intervences kodi'!$U$5:$U$223,'intervences kodi'!$T$5:$T$223,'Visi kodi'!A198,'intervences kodi'!$J$5:$J$223,'Visi kodi'!$F$2)+SUMIFS('intervences kodi'!$W$5:$W$223,'intervences kodi'!$V$5:$V$223,'Visi kodi'!A198,'intervences kodi'!$J$5:$J$223,'Visi kodi'!$F$2)</f>
        <v>0</v>
      </c>
      <c r="G198" s="106">
        <f>SUMIFS('intervences kodi'!$M$5:$M$223,'intervences kodi'!$L$5:$L$223,'Visi kodi'!A198,'intervences kodi'!$J$5:$J$223,'Visi kodi'!$G$2)+SUMIFS('intervences kodi'!$O$5:$O$223,'intervences kodi'!$N$5:$N$223,'Visi kodi'!A198,'intervences kodi'!$J$5:$J$223,'Visi kodi'!$G$2)+SUMIFS('intervences kodi'!$Q$5:$Q$223,'intervences kodi'!$P$5:$P$223,'Visi kodi'!A198,'intervences kodi'!$J$5:$J$223,'Visi kodi'!$G$2)+SUMIFS('intervences kodi'!$S$5:$S$223,'intervences kodi'!$R$5:$R$223,'Visi kodi'!A198,'intervences kodi'!$J$5:$J$223,'Visi kodi'!$G$2)+SUMIFS('intervences kodi'!$U$5:$U$223,'intervences kodi'!$T$5:$T$223,'Visi kodi'!A198,'intervences kodi'!$J$5:$J$223,'Visi kodi'!$G$2)+SUMIFS('intervences kodi'!$W$5:$W$223,'intervences kodi'!$V$5:$V$223,'Visi kodi'!A198,'intervences kodi'!$J$5:$J$223,'Visi kodi'!$G$2)</f>
        <v>0</v>
      </c>
      <c r="H198" s="106">
        <f t="shared" si="22"/>
        <v>0</v>
      </c>
      <c r="I198" s="106">
        <f t="shared" si="23"/>
        <v>0</v>
      </c>
      <c r="J198" s="106">
        <f t="shared" si="24"/>
        <v>0</v>
      </c>
      <c r="K198" s="192">
        <f t="shared" si="25"/>
        <v>0</v>
      </c>
      <c r="L198" s="106">
        <f>SUMIFS('intervences kodi'!$M$5:$M$223,'intervences kodi'!$L$5:$L$223,'Visi kodi'!A198,'intervences kodi'!$J$5:$J$223,'Visi kodi'!$L$2)+SUMIFS('intervences kodi'!$M$5:$M$223,'intervences kodi'!$N$5:$N$223,'Visi kodi'!A198,'intervences kodi'!$J$5:$J$223,'Visi kodi'!$L$2)+SUMIFS('intervences kodi'!$M$5:$M$223,'intervences kodi'!$P$5:$P$223,'Visi kodi'!A198,'intervences kodi'!$J$5:$J$223,'Visi kodi'!$L$2)+SUMIFS('intervences kodi'!$M$5:$M$223,'intervences kodi'!$R$5:$R$223,'Visi kodi'!A198,'intervences kodi'!$J$5:$J$223,'Visi kodi'!$L$2)+SUMIFS('intervences kodi'!$M$5:$M$223,'intervences kodi'!$T$5:$T$223,'Visi kodi'!A198,'intervences kodi'!$J$5:$J$223,'Visi kodi'!$L$2)+SUMIFS('intervences kodi'!$M$5:$M$223,'intervences kodi'!$V$5:$V$223,'Visi kodi'!A198,'intervences kodi'!$J$5:$J$223,'Visi kodi'!$L$2)</f>
        <v>0</v>
      </c>
      <c r="M198" s="84">
        <f t="shared" si="26"/>
        <v>0</v>
      </c>
      <c r="N198" s="84"/>
      <c r="O198" s="84"/>
    </row>
    <row r="199" spans="1:15" ht="11.15" customHeight="1">
      <c r="A199" s="219">
        <v>191</v>
      </c>
      <c r="B199" s="81" t="s">
        <v>1702</v>
      </c>
      <c r="C199" s="220">
        <v>0</v>
      </c>
      <c r="D199" s="220">
        <v>0</v>
      </c>
      <c r="F199" s="106">
        <f>SUMIFS('intervences kodi'!$M$5:$M$223,'intervences kodi'!$L$5:$L$223,'Visi kodi'!A199,'intervences kodi'!$J$5:$J$223,'Visi kodi'!$F$2)+SUMIFS('intervences kodi'!$O$5:$O$223,'intervences kodi'!$N$5:$N$223,'Visi kodi'!A199,'intervences kodi'!$J$5:$J$223,'Visi kodi'!$F$2)+SUMIFS('intervences kodi'!$Q$5:$Q$223,'intervences kodi'!$P$5:$P$223,'Visi kodi'!A199,'intervences kodi'!$J$5:$J$223,'Visi kodi'!$F$2)+SUMIFS('intervences kodi'!$S$5:$S$223,'intervences kodi'!$R$5:$R$223,'Visi kodi'!A199,'intervences kodi'!$J$5:$J$223,'Visi kodi'!$F$2)+SUMIFS('intervences kodi'!$U$5:$U$223,'intervences kodi'!$T$5:$T$223,'Visi kodi'!A199,'intervences kodi'!$J$5:$J$223,'Visi kodi'!$F$2)+SUMIFS('intervences kodi'!$W$5:$W$223,'intervences kodi'!$V$5:$V$223,'Visi kodi'!A199,'intervences kodi'!$J$5:$J$223,'Visi kodi'!$F$2)</f>
        <v>0</v>
      </c>
      <c r="G199" s="106">
        <f>SUMIFS('intervences kodi'!$M$5:$M$223,'intervences kodi'!$L$5:$L$223,'Visi kodi'!A199,'intervences kodi'!$J$5:$J$223,'Visi kodi'!$G$2)+SUMIFS('intervences kodi'!$O$5:$O$223,'intervences kodi'!$N$5:$N$223,'Visi kodi'!A199,'intervences kodi'!$J$5:$J$223,'Visi kodi'!$G$2)+SUMIFS('intervences kodi'!$Q$5:$Q$223,'intervences kodi'!$P$5:$P$223,'Visi kodi'!A199,'intervences kodi'!$J$5:$J$223,'Visi kodi'!$G$2)+SUMIFS('intervences kodi'!$S$5:$S$223,'intervences kodi'!$R$5:$R$223,'Visi kodi'!A199,'intervences kodi'!$J$5:$J$223,'Visi kodi'!$G$2)+SUMIFS('intervences kodi'!$U$5:$U$223,'intervences kodi'!$T$5:$T$223,'Visi kodi'!A199,'intervences kodi'!$J$5:$J$223,'Visi kodi'!$G$2)+SUMIFS('intervences kodi'!$W$5:$W$223,'intervences kodi'!$V$5:$V$223,'Visi kodi'!A199,'intervences kodi'!$J$5:$J$223,'Visi kodi'!$G$2)</f>
        <v>0</v>
      </c>
      <c r="H199" s="106">
        <f t="shared" si="22"/>
        <v>0</v>
      </c>
      <c r="I199" s="106">
        <f t="shared" si="23"/>
        <v>0</v>
      </c>
      <c r="J199" s="106">
        <f t="shared" si="24"/>
        <v>0</v>
      </c>
      <c r="K199" s="192">
        <f t="shared" si="25"/>
        <v>0</v>
      </c>
      <c r="L199" s="106">
        <f>SUMIFS('intervences kodi'!$M$5:$M$223,'intervences kodi'!$L$5:$L$223,'Visi kodi'!A199,'intervences kodi'!$J$5:$J$223,'Visi kodi'!$L$2)+SUMIFS('intervences kodi'!$M$5:$M$223,'intervences kodi'!$N$5:$N$223,'Visi kodi'!A199,'intervences kodi'!$J$5:$J$223,'Visi kodi'!$L$2)+SUMIFS('intervences kodi'!$M$5:$M$223,'intervences kodi'!$P$5:$P$223,'Visi kodi'!A199,'intervences kodi'!$J$5:$J$223,'Visi kodi'!$L$2)+SUMIFS('intervences kodi'!$M$5:$M$223,'intervences kodi'!$R$5:$R$223,'Visi kodi'!A199,'intervences kodi'!$J$5:$J$223,'Visi kodi'!$L$2)+SUMIFS('intervences kodi'!$M$5:$M$223,'intervences kodi'!$T$5:$T$223,'Visi kodi'!A199,'intervences kodi'!$J$5:$J$223,'Visi kodi'!$L$2)+SUMIFS('intervences kodi'!$M$5:$M$223,'intervences kodi'!$V$5:$V$223,'Visi kodi'!A199,'intervences kodi'!$J$5:$J$223,'Visi kodi'!$L$2)</f>
        <v>0</v>
      </c>
      <c r="M199" s="84">
        <f t="shared" si="26"/>
        <v>0</v>
      </c>
      <c r="N199" s="84"/>
      <c r="O199" s="84"/>
    </row>
    <row r="200" spans="1:15" ht="11.15" customHeight="1">
      <c r="A200" s="219">
        <v>192</v>
      </c>
      <c r="B200" s="81" t="s">
        <v>1703</v>
      </c>
      <c r="C200" s="220">
        <v>0</v>
      </c>
      <c r="D200" s="220">
        <v>0</v>
      </c>
      <c r="F200" s="106">
        <f>SUMIFS('intervences kodi'!$M$5:$M$223,'intervences kodi'!$L$5:$L$223,'Visi kodi'!A200,'intervences kodi'!$J$5:$J$223,'Visi kodi'!$F$2)+SUMIFS('intervences kodi'!$O$5:$O$223,'intervences kodi'!$N$5:$N$223,'Visi kodi'!A200,'intervences kodi'!$J$5:$J$223,'Visi kodi'!$F$2)+SUMIFS('intervences kodi'!$Q$5:$Q$223,'intervences kodi'!$P$5:$P$223,'Visi kodi'!A200,'intervences kodi'!$J$5:$J$223,'Visi kodi'!$F$2)+SUMIFS('intervences kodi'!$S$5:$S$223,'intervences kodi'!$R$5:$R$223,'Visi kodi'!A200,'intervences kodi'!$J$5:$J$223,'Visi kodi'!$F$2)+SUMIFS('intervences kodi'!$U$5:$U$223,'intervences kodi'!$T$5:$T$223,'Visi kodi'!A200,'intervences kodi'!$J$5:$J$223,'Visi kodi'!$F$2)+SUMIFS('intervences kodi'!$W$5:$W$223,'intervences kodi'!$V$5:$V$223,'Visi kodi'!A200,'intervences kodi'!$J$5:$J$223,'Visi kodi'!$F$2)</f>
        <v>0</v>
      </c>
      <c r="G200" s="106">
        <f>SUMIFS('intervences kodi'!$M$5:$M$223,'intervences kodi'!$L$5:$L$223,'Visi kodi'!A200,'intervences kodi'!$J$5:$J$223,'Visi kodi'!$G$2)+SUMIFS('intervences kodi'!$O$5:$O$223,'intervences kodi'!$N$5:$N$223,'Visi kodi'!A200,'intervences kodi'!$J$5:$J$223,'Visi kodi'!$G$2)+SUMIFS('intervences kodi'!$Q$5:$Q$223,'intervences kodi'!$P$5:$P$223,'Visi kodi'!A200,'intervences kodi'!$J$5:$J$223,'Visi kodi'!$G$2)+SUMIFS('intervences kodi'!$S$5:$S$223,'intervences kodi'!$R$5:$R$223,'Visi kodi'!A200,'intervences kodi'!$J$5:$J$223,'Visi kodi'!$G$2)+SUMIFS('intervences kodi'!$U$5:$U$223,'intervences kodi'!$T$5:$T$223,'Visi kodi'!A200,'intervences kodi'!$J$5:$J$223,'Visi kodi'!$G$2)+SUMIFS('intervences kodi'!$W$5:$W$223,'intervences kodi'!$V$5:$V$223,'Visi kodi'!A200,'intervences kodi'!$J$5:$J$223,'Visi kodi'!$G$2)</f>
        <v>0</v>
      </c>
      <c r="H200" s="106">
        <f t="shared" si="22"/>
        <v>0</v>
      </c>
      <c r="I200" s="106">
        <f t="shared" si="23"/>
        <v>0</v>
      </c>
      <c r="J200" s="106">
        <f t="shared" si="24"/>
        <v>0</v>
      </c>
      <c r="K200" s="192">
        <f t="shared" si="25"/>
        <v>0</v>
      </c>
      <c r="L200" s="106">
        <f>SUMIFS('intervences kodi'!$M$5:$M$223,'intervences kodi'!$L$5:$L$223,'Visi kodi'!A200,'intervences kodi'!$J$5:$J$223,'Visi kodi'!$L$2)+SUMIFS('intervences kodi'!$M$5:$M$223,'intervences kodi'!$N$5:$N$223,'Visi kodi'!A200,'intervences kodi'!$J$5:$J$223,'Visi kodi'!$L$2)+SUMIFS('intervences kodi'!$M$5:$M$223,'intervences kodi'!$P$5:$P$223,'Visi kodi'!A200,'intervences kodi'!$J$5:$J$223,'Visi kodi'!$L$2)+SUMIFS('intervences kodi'!$M$5:$M$223,'intervences kodi'!$R$5:$R$223,'Visi kodi'!A200,'intervences kodi'!$J$5:$J$223,'Visi kodi'!$L$2)+SUMIFS('intervences kodi'!$M$5:$M$223,'intervences kodi'!$T$5:$T$223,'Visi kodi'!A200,'intervences kodi'!$J$5:$J$223,'Visi kodi'!$L$2)+SUMIFS('intervences kodi'!$M$5:$M$223,'intervences kodi'!$V$5:$V$223,'Visi kodi'!A200,'intervences kodi'!$J$5:$J$223,'Visi kodi'!$L$2)</f>
        <v>0</v>
      </c>
      <c r="M200" s="84">
        <f t="shared" si="26"/>
        <v>0</v>
      </c>
      <c r="N200" s="84"/>
      <c r="O200" s="84"/>
    </row>
    <row r="201" spans="1:15" ht="11.15" customHeight="1">
      <c r="A201" s="219">
        <v>193</v>
      </c>
      <c r="B201" s="81" t="s">
        <v>1704</v>
      </c>
      <c r="C201" s="220">
        <v>0</v>
      </c>
      <c r="D201" s="220">
        <v>0</v>
      </c>
      <c r="F201" s="106">
        <f>SUMIFS('intervences kodi'!$M$5:$M$223,'intervences kodi'!$L$5:$L$223,'Visi kodi'!A201,'intervences kodi'!$J$5:$J$223,'Visi kodi'!$F$2)+SUMIFS('intervences kodi'!$O$5:$O$223,'intervences kodi'!$N$5:$N$223,'Visi kodi'!A201,'intervences kodi'!$J$5:$J$223,'Visi kodi'!$F$2)+SUMIFS('intervences kodi'!$Q$5:$Q$223,'intervences kodi'!$P$5:$P$223,'Visi kodi'!A201,'intervences kodi'!$J$5:$J$223,'Visi kodi'!$F$2)+SUMIFS('intervences kodi'!$S$5:$S$223,'intervences kodi'!$R$5:$R$223,'Visi kodi'!A201,'intervences kodi'!$J$5:$J$223,'Visi kodi'!$F$2)+SUMIFS('intervences kodi'!$U$5:$U$223,'intervences kodi'!$T$5:$T$223,'Visi kodi'!A201,'intervences kodi'!$J$5:$J$223,'Visi kodi'!$F$2)+SUMIFS('intervences kodi'!$W$5:$W$223,'intervences kodi'!$V$5:$V$223,'Visi kodi'!A201,'intervences kodi'!$J$5:$J$223,'Visi kodi'!$F$2)</f>
        <v>0</v>
      </c>
      <c r="G201" s="106">
        <f>SUMIFS('intervences kodi'!$M$5:$M$223,'intervences kodi'!$L$5:$L$223,'Visi kodi'!A201,'intervences kodi'!$J$5:$J$223,'Visi kodi'!$G$2)+SUMIFS('intervences kodi'!$O$5:$O$223,'intervences kodi'!$N$5:$N$223,'Visi kodi'!A201,'intervences kodi'!$J$5:$J$223,'Visi kodi'!$G$2)+SUMIFS('intervences kodi'!$Q$5:$Q$223,'intervences kodi'!$P$5:$P$223,'Visi kodi'!A201,'intervences kodi'!$J$5:$J$223,'Visi kodi'!$G$2)+SUMIFS('intervences kodi'!$S$5:$S$223,'intervences kodi'!$R$5:$R$223,'Visi kodi'!A201,'intervences kodi'!$J$5:$J$223,'Visi kodi'!$G$2)+SUMIFS('intervences kodi'!$U$5:$U$223,'intervences kodi'!$T$5:$T$223,'Visi kodi'!A201,'intervences kodi'!$J$5:$J$223,'Visi kodi'!$G$2)+SUMIFS('intervences kodi'!$W$5:$W$223,'intervences kodi'!$V$5:$V$223,'Visi kodi'!A201,'intervences kodi'!$J$5:$J$223,'Visi kodi'!$G$2)</f>
        <v>0</v>
      </c>
      <c r="H201" s="106">
        <f t="shared" si="22"/>
        <v>0</v>
      </c>
      <c r="I201" s="106">
        <f t="shared" si="23"/>
        <v>0</v>
      </c>
      <c r="J201" s="106">
        <f t="shared" si="24"/>
        <v>0</v>
      </c>
      <c r="K201" s="192">
        <f t="shared" si="25"/>
        <v>0</v>
      </c>
      <c r="L201" s="106">
        <f>SUMIFS('intervences kodi'!$M$5:$M$223,'intervences kodi'!$L$5:$L$223,'Visi kodi'!A201,'intervences kodi'!$J$5:$J$223,'Visi kodi'!$L$2)+SUMIFS('intervences kodi'!$M$5:$M$223,'intervences kodi'!$N$5:$N$223,'Visi kodi'!A201,'intervences kodi'!$J$5:$J$223,'Visi kodi'!$L$2)+SUMIFS('intervences kodi'!$M$5:$M$223,'intervences kodi'!$P$5:$P$223,'Visi kodi'!A201,'intervences kodi'!$J$5:$J$223,'Visi kodi'!$L$2)+SUMIFS('intervences kodi'!$M$5:$M$223,'intervences kodi'!$R$5:$R$223,'Visi kodi'!A201,'intervences kodi'!$J$5:$J$223,'Visi kodi'!$L$2)+SUMIFS('intervences kodi'!$M$5:$M$223,'intervences kodi'!$T$5:$T$223,'Visi kodi'!A201,'intervences kodi'!$J$5:$J$223,'Visi kodi'!$L$2)+SUMIFS('intervences kodi'!$M$5:$M$223,'intervences kodi'!$V$5:$V$223,'Visi kodi'!A201,'intervences kodi'!$J$5:$J$223,'Visi kodi'!$L$2)</f>
        <v>0</v>
      </c>
      <c r="M201" s="84">
        <f t="shared" si="26"/>
        <v>0</v>
      </c>
      <c r="N201" s="84"/>
      <c r="O201" s="84"/>
    </row>
    <row r="202" spans="1:15" ht="11.15" customHeight="1">
      <c r="A202" s="310">
        <v>194</v>
      </c>
      <c r="B202" s="311" t="s">
        <v>1705</v>
      </c>
      <c r="C202" s="312">
        <v>0</v>
      </c>
      <c r="D202" s="312">
        <v>0</v>
      </c>
      <c r="F202" s="106">
        <f>SUMIFS('intervences kodi'!$M$5:$M$223,'intervences kodi'!$L$5:$L$223,'Visi kodi'!A202,'intervences kodi'!$J$5:$J$223,'Visi kodi'!$F$2)+SUMIFS('intervences kodi'!$O$5:$O$223,'intervences kodi'!$N$5:$N$223,'Visi kodi'!A202,'intervences kodi'!$J$5:$J$223,'Visi kodi'!$F$2)+SUMIFS('intervences kodi'!$Q$5:$Q$223,'intervences kodi'!$P$5:$P$223,'Visi kodi'!A202,'intervences kodi'!$J$5:$J$223,'Visi kodi'!$F$2)+SUMIFS('intervences kodi'!$S$5:$S$223,'intervences kodi'!$R$5:$R$223,'Visi kodi'!A202,'intervences kodi'!$J$5:$J$223,'Visi kodi'!$F$2)+SUMIFS('intervences kodi'!$U$5:$U$223,'intervences kodi'!$T$5:$T$223,'Visi kodi'!A202,'intervences kodi'!$J$5:$J$223,'Visi kodi'!$F$2)+SUMIFS('intervences kodi'!$W$5:$W$223,'intervences kodi'!$V$5:$V$223,'Visi kodi'!A202,'intervences kodi'!$J$5:$J$223,'Visi kodi'!$F$2)</f>
        <v>44625000</v>
      </c>
      <c r="G202" s="106">
        <f>SUMIFS('intervences kodi'!$M$5:$M$223,'intervences kodi'!$L$5:$L$223,'Visi kodi'!A202,'intervences kodi'!$J$5:$J$223,'Visi kodi'!$G$2)+SUMIFS('intervences kodi'!$O$5:$O$223,'intervences kodi'!$N$5:$N$223,'Visi kodi'!A202,'intervences kodi'!$J$5:$J$223,'Visi kodi'!$G$2)+SUMIFS('intervences kodi'!$Q$5:$Q$223,'intervences kodi'!$P$5:$P$223,'Visi kodi'!A202,'intervences kodi'!$J$5:$J$223,'Visi kodi'!$G$2)+SUMIFS('intervences kodi'!$S$5:$S$223,'intervences kodi'!$R$5:$R$223,'Visi kodi'!A202,'intervences kodi'!$J$5:$J$223,'Visi kodi'!$G$2)+SUMIFS('intervences kodi'!$U$5:$U$223,'intervences kodi'!$T$5:$T$223,'Visi kodi'!A202,'intervences kodi'!$J$5:$J$223,'Visi kodi'!$G$2)+SUMIFS('intervences kodi'!$W$5:$W$223,'intervences kodi'!$V$5:$V$223,'Visi kodi'!A202,'intervences kodi'!$J$5:$J$223,'Visi kodi'!$G$2)</f>
        <v>0</v>
      </c>
      <c r="H202" s="106">
        <f t="shared" ref="H202:H206" si="27">F202*C202</f>
        <v>0</v>
      </c>
      <c r="I202" s="106">
        <f t="shared" ref="I202:I206" si="28">G202*C202</f>
        <v>0</v>
      </c>
      <c r="J202" s="106">
        <f t="shared" ref="J202:J206" si="29">F202*D202</f>
        <v>0</v>
      </c>
      <c r="K202" s="192">
        <f t="shared" ref="K202:K206" si="30">G202*D202</f>
        <v>0</v>
      </c>
      <c r="L202" s="106">
        <f>SUMIFS('intervences kodi'!$M$5:$M$223,'intervences kodi'!$L$5:$L$223,'Visi kodi'!A202,'intervences kodi'!$J$5:$J$223,'Visi kodi'!$L$2)+SUMIFS('intervences kodi'!$M$5:$M$223,'intervences kodi'!$N$5:$N$223,'Visi kodi'!A202,'intervences kodi'!$J$5:$J$223,'Visi kodi'!$L$2)+SUMIFS('intervences kodi'!$M$5:$M$223,'intervences kodi'!$P$5:$P$223,'Visi kodi'!A202,'intervences kodi'!$J$5:$J$223,'Visi kodi'!$L$2)+SUMIFS('intervences kodi'!$M$5:$M$223,'intervences kodi'!$R$5:$R$223,'Visi kodi'!A202,'intervences kodi'!$J$5:$J$223,'Visi kodi'!$L$2)+SUMIFS('intervences kodi'!$M$5:$M$223,'intervences kodi'!$T$5:$T$223,'Visi kodi'!A202,'intervences kodi'!$J$5:$J$223,'Visi kodi'!$L$2)+SUMIFS('intervences kodi'!$M$5:$M$223,'intervences kodi'!$V$5:$V$223,'Visi kodi'!A202,'intervences kodi'!$J$5:$J$223,'Visi kodi'!$L$2)</f>
        <v>0</v>
      </c>
      <c r="M202" s="84">
        <f t="shared" ref="M202:M206" si="31">L202*C202</f>
        <v>0</v>
      </c>
      <c r="N202" s="84"/>
      <c r="O202" s="84"/>
    </row>
    <row r="203" spans="1:15" ht="11.15" customHeight="1">
      <c r="A203" s="310">
        <v>195</v>
      </c>
      <c r="B203" s="311" t="s">
        <v>1706</v>
      </c>
      <c r="C203" s="312">
        <v>0</v>
      </c>
      <c r="D203" s="312">
        <v>0</v>
      </c>
      <c r="F203" s="106">
        <f>SUMIFS('intervences kodi'!$M$5:$M$223,'intervences kodi'!$L$5:$L$223,'Visi kodi'!A203,'intervences kodi'!$J$5:$J$223,'Visi kodi'!$F$2)+SUMIFS('intervences kodi'!$O$5:$O$223,'intervences kodi'!$N$5:$N$223,'Visi kodi'!A203,'intervences kodi'!$J$5:$J$223,'Visi kodi'!$F$2)+SUMIFS('intervences kodi'!$Q$5:$Q$223,'intervences kodi'!$P$5:$P$223,'Visi kodi'!A203,'intervences kodi'!$J$5:$J$223,'Visi kodi'!$F$2)+SUMIFS('intervences kodi'!$S$5:$S$223,'intervences kodi'!$R$5:$R$223,'Visi kodi'!A203,'intervences kodi'!$J$5:$J$223,'Visi kodi'!$F$2)+SUMIFS('intervences kodi'!$U$5:$U$223,'intervences kodi'!$T$5:$T$223,'Visi kodi'!A203,'intervences kodi'!$J$5:$J$223,'Visi kodi'!$F$2)+SUMIFS('intervences kodi'!$W$5:$W$223,'intervences kodi'!$V$5:$V$223,'Visi kodi'!A203,'intervences kodi'!$J$5:$J$223,'Visi kodi'!$F$2)</f>
        <v>14875000</v>
      </c>
      <c r="G203" s="106">
        <f>SUMIFS('intervences kodi'!$M$5:$M$223,'intervences kodi'!$L$5:$L$223,'Visi kodi'!A203,'intervences kodi'!$J$5:$J$223,'Visi kodi'!$G$2)+SUMIFS('intervences kodi'!$O$5:$O$223,'intervences kodi'!$N$5:$N$223,'Visi kodi'!A203,'intervences kodi'!$J$5:$J$223,'Visi kodi'!$G$2)+SUMIFS('intervences kodi'!$Q$5:$Q$223,'intervences kodi'!$P$5:$P$223,'Visi kodi'!A203,'intervences kodi'!$J$5:$J$223,'Visi kodi'!$G$2)+SUMIFS('intervences kodi'!$S$5:$S$223,'intervences kodi'!$R$5:$R$223,'Visi kodi'!A203,'intervences kodi'!$J$5:$J$223,'Visi kodi'!$G$2)+SUMIFS('intervences kodi'!$U$5:$U$223,'intervences kodi'!$T$5:$T$223,'Visi kodi'!A203,'intervences kodi'!$J$5:$J$223,'Visi kodi'!$G$2)+SUMIFS('intervences kodi'!$W$5:$W$223,'intervences kodi'!$V$5:$V$223,'Visi kodi'!A203,'intervences kodi'!$J$5:$J$223,'Visi kodi'!$G$2)</f>
        <v>0</v>
      </c>
      <c r="H203" s="106">
        <f t="shared" si="27"/>
        <v>0</v>
      </c>
      <c r="I203" s="106">
        <f t="shared" si="28"/>
        <v>0</v>
      </c>
      <c r="J203" s="106">
        <f t="shared" si="29"/>
        <v>0</v>
      </c>
      <c r="K203" s="192">
        <f t="shared" si="30"/>
        <v>0</v>
      </c>
      <c r="L203" s="106">
        <f>SUMIFS('intervences kodi'!$M$5:$M$223,'intervences kodi'!$L$5:$L$223,'Visi kodi'!A203,'intervences kodi'!$J$5:$J$223,'Visi kodi'!$L$2)+SUMIFS('intervences kodi'!$M$5:$M$223,'intervences kodi'!$N$5:$N$223,'Visi kodi'!A203,'intervences kodi'!$J$5:$J$223,'Visi kodi'!$L$2)+SUMIFS('intervences kodi'!$M$5:$M$223,'intervences kodi'!$P$5:$P$223,'Visi kodi'!A203,'intervences kodi'!$J$5:$J$223,'Visi kodi'!$L$2)+SUMIFS('intervences kodi'!$M$5:$M$223,'intervences kodi'!$R$5:$R$223,'Visi kodi'!A203,'intervences kodi'!$J$5:$J$223,'Visi kodi'!$L$2)+SUMIFS('intervences kodi'!$M$5:$M$223,'intervences kodi'!$T$5:$T$223,'Visi kodi'!A203,'intervences kodi'!$J$5:$J$223,'Visi kodi'!$L$2)+SUMIFS('intervences kodi'!$M$5:$M$223,'intervences kodi'!$V$5:$V$223,'Visi kodi'!A203,'intervences kodi'!$J$5:$J$223,'Visi kodi'!$L$2)</f>
        <v>0</v>
      </c>
      <c r="M203" s="84">
        <f t="shared" si="31"/>
        <v>0</v>
      </c>
      <c r="N203" s="84"/>
      <c r="O203" s="84"/>
    </row>
    <row r="204" spans="1:15" ht="11.15" customHeight="1">
      <c r="A204" s="310">
        <v>196</v>
      </c>
      <c r="B204" s="311" t="s">
        <v>1707</v>
      </c>
      <c r="C204" s="221">
        <v>1</v>
      </c>
      <c r="D204" s="222">
        <v>0.4</v>
      </c>
      <c r="F204" s="106">
        <f>SUMIFS('intervences kodi'!$M$5:$M$223,'intervences kodi'!$L$5:$L$223,'Visi kodi'!A204,'intervences kodi'!$J$5:$J$223,'Visi kodi'!$F$2)+SUMIFS('intervences kodi'!$O$5:$O$223,'intervences kodi'!$N$5:$N$223,'Visi kodi'!A204,'intervences kodi'!$J$5:$J$223,'Visi kodi'!$F$2)+SUMIFS('intervences kodi'!$Q$5:$Q$223,'intervences kodi'!$P$5:$P$223,'Visi kodi'!A204,'intervences kodi'!$J$5:$J$223,'Visi kodi'!$F$2)+SUMIFS('intervences kodi'!$S$5:$S$223,'intervences kodi'!$R$5:$R$223,'Visi kodi'!A204,'intervences kodi'!$J$5:$J$223,'Visi kodi'!$F$2)+SUMIFS('intervences kodi'!$U$5:$U$223,'intervences kodi'!$T$5:$T$223,'Visi kodi'!A204,'intervences kodi'!$J$5:$J$223,'Visi kodi'!$F$2)+SUMIFS('intervences kodi'!$W$5:$W$223,'intervences kodi'!$V$5:$V$223,'Visi kodi'!A204,'intervences kodi'!$J$5:$J$223,'Visi kodi'!$F$2)</f>
        <v>31000000</v>
      </c>
      <c r="G204" s="106">
        <f>SUMIFS('intervences kodi'!$M$5:$M$223,'intervences kodi'!$L$5:$L$223,'Visi kodi'!A204,'intervences kodi'!$J$5:$J$223,'Visi kodi'!$G$2)+SUMIFS('intervences kodi'!$O$5:$O$223,'intervences kodi'!$N$5:$N$223,'Visi kodi'!A204,'intervences kodi'!$J$5:$J$223,'Visi kodi'!$G$2)+SUMIFS('intervences kodi'!$Q$5:$Q$223,'intervences kodi'!$P$5:$P$223,'Visi kodi'!A204,'intervences kodi'!$J$5:$J$223,'Visi kodi'!$G$2)+SUMIFS('intervences kodi'!$S$5:$S$223,'intervences kodi'!$R$5:$R$223,'Visi kodi'!A204,'intervences kodi'!$J$5:$J$223,'Visi kodi'!$G$2)+SUMIFS('intervences kodi'!$U$5:$U$223,'intervences kodi'!$T$5:$T$223,'Visi kodi'!A204,'intervences kodi'!$J$5:$J$223,'Visi kodi'!$G$2)+SUMIFS('intervences kodi'!$W$5:$W$223,'intervences kodi'!$V$5:$V$223,'Visi kodi'!A204,'intervences kodi'!$J$5:$J$223,'Visi kodi'!$G$2)</f>
        <v>0</v>
      </c>
      <c r="H204" s="106">
        <f t="shared" si="27"/>
        <v>31000000</v>
      </c>
      <c r="I204" s="106">
        <f t="shared" si="28"/>
        <v>0</v>
      </c>
      <c r="J204" s="106">
        <f t="shared" si="29"/>
        <v>12400000</v>
      </c>
      <c r="K204" s="192">
        <f t="shared" si="30"/>
        <v>0</v>
      </c>
      <c r="L204" s="106">
        <f>SUMIFS('intervences kodi'!$M$5:$M$223,'intervences kodi'!$L$5:$L$223,'Visi kodi'!A204,'intervences kodi'!$J$5:$J$223,'Visi kodi'!$L$2)+SUMIFS('intervences kodi'!$M$5:$M$223,'intervences kodi'!$N$5:$N$223,'Visi kodi'!A204,'intervences kodi'!$J$5:$J$223,'Visi kodi'!$L$2)+SUMIFS('intervences kodi'!$M$5:$M$223,'intervences kodi'!$P$5:$P$223,'Visi kodi'!A204,'intervences kodi'!$J$5:$J$223,'Visi kodi'!$L$2)+SUMIFS('intervences kodi'!$M$5:$M$223,'intervences kodi'!$R$5:$R$223,'Visi kodi'!A204,'intervences kodi'!$J$5:$J$223,'Visi kodi'!$L$2)+SUMIFS('intervences kodi'!$M$5:$M$223,'intervences kodi'!$T$5:$T$223,'Visi kodi'!A204,'intervences kodi'!$J$5:$J$223,'Visi kodi'!$L$2)+SUMIFS('intervences kodi'!$M$5:$M$223,'intervences kodi'!$V$5:$V$223,'Visi kodi'!A204,'intervences kodi'!$J$5:$J$223,'Visi kodi'!$L$2)</f>
        <v>0</v>
      </c>
      <c r="M204" s="84">
        <f t="shared" si="31"/>
        <v>0</v>
      </c>
      <c r="N204" s="84"/>
      <c r="O204" s="84"/>
    </row>
    <row r="205" spans="1:15" ht="11.15" customHeight="1">
      <c r="A205" s="310">
        <v>197</v>
      </c>
      <c r="B205" s="311" t="s">
        <v>1708</v>
      </c>
      <c r="C205" s="312">
        <v>0</v>
      </c>
      <c r="D205" s="222">
        <v>0.4</v>
      </c>
      <c r="F205" s="106">
        <f>SUMIFS('intervences kodi'!$M$5:$M$223,'intervences kodi'!$L$5:$L$223,'Visi kodi'!A205,'intervences kodi'!$J$5:$J$223,'Visi kodi'!$F$2)+SUMIFS('intervences kodi'!$O$5:$O$223,'intervences kodi'!$N$5:$N$223,'Visi kodi'!A205,'intervences kodi'!$J$5:$J$223,'Visi kodi'!$F$2)+SUMIFS('intervences kodi'!$Q$5:$Q$223,'intervences kodi'!$P$5:$P$223,'Visi kodi'!A205,'intervences kodi'!$J$5:$J$223,'Visi kodi'!$F$2)+SUMIFS('intervences kodi'!$S$5:$S$223,'intervences kodi'!$R$5:$R$223,'Visi kodi'!A205,'intervences kodi'!$J$5:$J$223,'Visi kodi'!$F$2)+SUMIFS('intervences kodi'!$U$5:$U$223,'intervences kodi'!$T$5:$T$223,'Visi kodi'!A205,'intervences kodi'!$J$5:$J$223,'Visi kodi'!$F$2)+SUMIFS('intervences kodi'!$W$5:$W$223,'intervences kodi'!$V$5:$V$223,'Visi kodi'!A205,'intervences kodi'!$J$5:$J$223,'Visi kodi'!$F$2)</f>
        <v>1954863</v>
      </c>
      <c r="G205" s="106">
        <f>SUMIFS('intervences kodi'!$M$5:$M$223,'intervences kodi'!$L$5:$L$223,'Visi kodi'!A205,'intervences kodi'!$J$5:$J$223,'Visi kodi'!$G$2)+SUMIFS('intervences kodi'!$O$5:$O$223,'intervences kodi'!$N$5:$N$223,'Visi kodi'!A205,'intervences kodi'!$J$5:$J$223,'Visi kodi'!$G$2)+SUMIFS('intervences kodi'!$Q$5:$Q$223,'intervences kodi'!$P$5:$P$223,'Visi kodi'!A205,'intervences kodi'!$J$5:$J$223,'Visi kodi'!$G$2)+SUMIFS('intervences kodi'!$S$5:$S$223,'intervences kodi'!$R$5:$R$223,'Visi kodi'!A205,'intervences kodi'!$J$5:$J$223,'Visi kodi'!$G$2)+SUMIFS('intervences kodi'!$U$5:$U$223,'intervences kodi'!$T$5:$T$223,'Visi kodi'!A205,'intervences kodi'!$J$5:$J$223,'Visi kodi'!$G$2)+SUMIFS('intervences kodi'!$W$5:$W$223,'intervences kodi'!$V$5:$V$223,'Visi kodi'!A205,'intervences kodi'!$J$5:$J$223,'Visi kodi'!$G$2)</f>
        <v>0</v>
      </c>
      <c r="H205" s="106">
        <f t="shared" si="27"/>
        <v>0</v>
      </c>
      <c r="I205" s="106">
        <f t="shared" si="28"/>
        <v>0</v>
      </c>
      <c r="J205" s="106">
        <f t="shared" si="29"/>
        <v>781945.20000000007</v>
      </c>
      <c r="K205" s="192">
        <f t="shared" si="30"/>
        <v>0</v>
      </c>
      <c r="L205" s="106">
        <f>SUMIFS('intervences kodi'!$M$5:$M$223,'intervences kodi'!$L$5:$L$223,'Visi kodi'!A205,'intervences kodi'!$J$5:$J$223,'Visi kodi'!$L$2)+SUMIFS('intervences kodi'!$M$5:$M$223,'intervences kodi'!$N$5:$N$223,'Visi kodi'!A205,'intervences kodi'!$J$5:$J$223,'Visi kodi'!$L$2)+SUMIFS('intervences kodi'!$M$5:$M$223,'intervences kodi'!$P$5:$P$223,'Visi kodi'!A205,'intervences kodi'!$J$5:$J$223,'Visi kodi'!$L$2)+SUMIFS('intervences kodi'!$M$5:$M$223,'intervences kodi'!$R$5:$R$223,'Visi kodi'!A205,'intervences kodi'!$J$5:$J$223,'Visi kodi'!$L$2)+SUMIFS('intervences kodi'!$M$5:$M$223,'intervences kodi'!$T$5:$T$223,'Visi kodi'!A205,'intervences kodi'!$J$5:$J$223,'Visi kodi'!$L$2)+SUMIFS('intervences kodi'!$M$5:$M$223,'intervences kodi'!$V$5:$V$223,'Visi kodi'!A205,'intervences kodi'!$J$5:$J$223,'Visi kodi'!$L$2)</f>
        <v>0</v>
      </c>
      <c r="M205" s="84">
        <f t="shared" si="31"/>
        <v>0</v>
      </c>
      <c r="N205" s="84"/>
      <c r="O205" s="84"/>
    </row>
    <row r="206" spans="1:15" ht="11.15" customHeight="1">
      <c r="A206" s="310">
        <v>198</v>
      </c>
      <c r="B206" s="311" t="s">
        <v>1709</v>
      </c>
      <c r="C206" s="312">
        <v>0</v>
      </c>
      <c r="D206" s="312">
        <v>0</v>
      </c>
      <c r="F206" s="106">
        <f>SUMIFS('intervences kodi'!$M$5:$M$223,'intervences kodi'!$L$5:$L$223,'Visi kodi'!A206,'intervences kodi'!$J$5:$J$223,'Visi kodi'!$F$2)+SUMIFS('intervences kodi'!$O$5:$O$223,'intervences kodi'!$N$5:$N$223,'Visi kodi'!A206,'intervences kodi'!$J$5:$J$223,'Visi kodi'!$F$2)+SUMIFS('intervences kodi'!$Q$5:$Q$223,'intervences kodi'!$P$5:$P$223,'Visi kodi'!A206,'intervences kodi'!$J$5:$J$223,'Visi kodi'!$F$2)+SUMIFS('intervences kodi'!$S$5:$S$223,'intervences kodi'!$R$5:$R$223,'Visi kodi'!A206,'intervences kodi'!$J$5:$J$223,'Visi kodi'!$F$2)+SUMIFS('intervences kodi'!$U$5:$U$223,'intervences kodi'!$T$5:$T$223,'Visi kodi'!A206,'intervences kodi'!$J$5:$J$223,'Visi kodi'!$F$2)+SUMIFS('intervences kodi'!$W$5:$W$223,'intervences kodi'!$V$5:$V$223,'Visi kodi'!A206,'intervences kodi'!$J$5:$J$223,'Visi kodi'!$F$2)</f>
        <v>18136127</v>
      </c>
      <c r="G206" s="106">
        <f>SUMIFS('intervences kodi'!$M$5:$M$223,'intervences kodi'!$L$5:$L$223,'Visi kodi'!A206,'intervences kodi'!$J$5:$J$223,'Visi kodi'!$G$2)+SUMIFS('intervences kodi'!$O$5:$O$223,'intervences kodi'!$N$5:$N$223,'Visi kodi'!A206,'intervences kodi'!$J$5:$J$223,'Visi kodi'!$G$2)+SUMIFS('intervences kodi'!$Q$5:$Q$223,'intervences kodi'!$P$5:$P$223,'Visi kodi'!A206,'intervences kodi'!$J$5:$J$223,'Visi kodi'!$G$2)+SUMIFS('intervences kodi'!$S$5:$S$223,'intervences kodi'!$R$5:$R$223,'Visi kodi'!A206,'intervences kodi'!$J$5:$J$223,'Visi kodi'!$G$2)+SUMIFS('intervences kodi'!$U$5:$U$223,'intervences kodi'!$T$5:$T$223,'Visi kodi'!A206,'intervences kodi'!$J$5:$J$223,'Visi kodi'!$G$2)+SUMIFS('intervences kodi'!$W$5:$W$223,'intervences kodi'!$V$5:$V$223,'Visi kodi'!A206,'intervences kodi'!$J$5:$J$223,'Visi kodi'!$G$2)</f>
        <v>21325092</v>
      </c>
      <c r="H206" s="106">
        <f t="shared" si="27"/>
        <v>0</v>
      </c>
      <c r="I206" s="106">
        <f t="shared" si="28"/>
        <v>0</v>
      </c>
      <c r="J206" s="106">
        <f t="shared" si="29"/>
        <v>0</v>
      </c>
      <c r="K206" s="192">
        <f t="shared" si="30"/>
        <v>0</v>
      </c>
      <c r="L206" s="106">
        <f>SUMIFS('intervences kodi'!$M$5:$M$223,'intervences kodi'!$L$5:$L$223,'Visi kodi'!A206,'intervences kodi'!$J$5:$J$223,'Visi kodi'!$L$2)+SUMIFS('intervences kodi'!$M$5:$M$223,'intervences kodi'!$N$5:$N$223,'Visi kodi'!A206,'intervences kodi'!$J$5:$J$223,'Visi kodi'!$L$2)+SUMIFS('intervences kodi'!$M$5:$M$223,'intervences kodi'!$P$5:$P$223,'Visi kodi'!A206,'intervences kodi'!$J$5:$J$223,'Visi kodi'!$L$2)+SUMIFS('intervences kodi'!$M$5:$M$223,'intervences kodi'!$R$5:$R$223,'Visi kodi'!A206,'intervences kodi'!$J$5:$J$223,'Visi kodi'!$L$2)+SUMIFS('intervences kodi'!$M$5:$M$223,'intervences kodi'!$T$5:$T$223,'Visi kodi'!A206,'intervences kodi'!$J$5:$J$223,'Visi kodi'!$L$2)+SUMIFS('intervences kodi'!$M$5:$M$223,'intervences kodi'!$V$5:$V$223,'Visi kodi'!A206,'intervences kodi'!$J$5:$J$223,'Visi kodi'!$L$2)</f>
        <v>0</v>
      </c>
      <c r="M206" s="84">
        <f t="shared" si="31"/>
        <v>0</v>
      </c>
      <c r="N206" s="84"/>
      <c r="O206" s="84"/>
    </row>
    <row r="207" spans="1:15" ht="11.15" customHeight="1" thickBot="1">
      <c r="A207" s="223"/>
      <c r="B207" s="23"/>
      <c r="C207" s="23"/>
      <c r="D207" s="23"/>
      <c r="F207" s="224">
        <f>SUM(F4:F206)</f>
        <v>2576247455</v>
      </c>
      <c r="G207" s="224">
        <f t="shared" ref="G207:N207" si="32">SUM(G4:G206)</f>
        <v>843377352</v>
      </c>
      <c r="H207" s="224">
        <f t="shared" si="32"/>
        <v>810771852.99999988</v>
      </c>
      <c r="I207" s="224">
        <f t="shared" si="32"/>
        <v>588887305.39999998</v>
      </c>
      <c r="J207" s="224">
        <f t="shared" si="32"/>
        <v>631731343.60000002</v>
      </c>
      <c r="K207" s="224">
        <f t="shared" si="32"/>
        <v>297006937</v>
      </c>
      <c r="L207" s="224">
        <f t="shared" si="32"/>
        <v>321559196</v>
      </c>
      <c r="M207" s="224">
        <f t="shared" si="32"/>
        <v>198150196</v>
      </c>
      <c r="N207" s="224">
        <f t="shared" si="32"/>
        <v>222289432</v>
      </c>
      <c r="O207" s="224">
        <f t="shared" ref="O207" si="33">SUM(O4:O201)</f>
        <v>0</v>
      </c>
    </row>
    <row r="208" spans="1:15" ht="18.600000000000001">
      <c r="A208" s="225"/>
      <c r="B208" s="226"/>
      <c r="C208" s="225"/>
      <c r="D208" s="227" t="s">
        <v>1710</v>
      </c>
      <c r="F208" s="84"/>
      <c r="G208" s="84"/>
      <c r="H208" s="375">
        <f>H207/I216</f>
        <v>0.30406801563786834</v>
      </c>
      <c r="I208" s="376">
        <f>I207/I217</f>
        <v>0.6812177617285835</v>
      </c>
      <c r="J208" s="375">
        <f>J207/I216</f>
        <v>0.23692151541020059</v>
      </c>
      <c r="K208" s="376">
        <f>K207/I217</f>
        <v>0.34357405735478164</v>
      </c>
      <c r="L208" s="377"/>
      <c r="M208" s="378">
        <f>M207/I218</f>
        <v>1.0341500215605584</v>
      </c>
      <c r="N208" s="379">
        <f>N207/I216</f>
        <v>8.3366370250039845E-2</v>
      </c>
      <c r="O208" s="377">
        <f>O207/I217</f>
        <v>0</v>
      </c>
    </row>
    <row r="209" spans="1:14">
      <c r="A209" s="199"/>
      <c r="B209" s="199"/>
      <c r="C209" s="103"/>
      <c r="D209" s="104"/>
      <c r="H209" s="6"/>
      <c r="I209" s="6"/>
      <c r="N209" s="137"/>
    </row>
    <row r="210" spans="1:14">
      <c r="A210" s="191">
        <v>1</v>
      </c>
      <c r="B210" s="81" t="s">
        <v>1711</v>
      </c>
      <c r="C210" s="103"/>
      <c r="D210" s="104">
        <f>SUMIFS('intervences kodi'!$Z$5:$Z$223,'intervences kodi'!$Y$5:$Y$223,'Visi kodi'!$A210)+SUMIFS('intervences kodi'!$AB$5:$AB$223,'intervences kodi'!$AA$5:$AA$223,'Visi kodi'!$A210)+SUMIFS('intervences kodi'!$AD$5:$AD$223,'intervences kodi'!$AC$5:$AC$223,'Visi kodi'!$A210)+SUMIFS('intervences kodi'!$AF$5:$AF$223,'intervences kodi'!$AE$5:$AE$223,'Visi kodi'!$A210)</f>
        <v>3792953151</v>
      </c>
      <c r="H210" s="228" t="s">
        <v>1712</v>
      </c>
      <c r="I210" s="228" t="s">
        <v>1712</v>
      </c>
      <c r="N210" s="20"/>
    </row>
    <row r="211" spans="1:14">
      <c r="A211" s="199" t="s">
        <v>1713</v>
      </c>
      <c r="B211" s="81" t="s">
        <v>1714</v>
      </c>
      <c r="C211" s="103"/>
      <c r="D211" s="104">
        <f>SUMIFS('intervences kodi'!$Z$5:$Z$223,'intervences kodi'!$Y$5:$Y$223,'Visi kodi'!$A211)+SUMIFS('intervences kodi'!$AB$5:$AB$223,'intervences kodi'!$AA$5:$AA$223,'Visi kodi'!$A211)+SUMIFS('intervences kodi'!$AD$5:$AD$223,'intervences kodi'!$AC$5:$AC$223,'Visi kodi'!$A211)+SUMIFS('intervences kodi'!$AF$5:$AF$223,'intervences kodi'!$AE$5:$AE$223,'Visi kodi'!$A211)</f>
        <v>0</v>
      </c>
      <c r="E211" s="23"/>
      <c r="H211" s="229">
        <v>0.3</v>
      </c>
      <c r="I211" s="229">
        <v>0.37</v>
      </c>
      <c r="J211" s="138"/>
      <c r="K211" s="138"/>
      <c r="N211" s="20"/>
    </row>
    <row r="212" spans="1:14">
      <c r="A212" s="191">
        <v>2</v>
      </c>
      <c r="B212" s="230" t="s">
        <v>1715</v>
      </c>
      <c r="C212" s="231">
        <f>D212/D217</f>
        <v>2.210542925996092E-2</v>
      </c>
      <c r="D212" s="104">
        <f>SUMIFS('intervences kodi'!$Z$5:$Z$223,'intervences kodi'!$Y$5:$Y$223,'Visi kodi'!$A212)+SUMIFS('intervences kodi'!$AB$5:$AB$223,'intervences kodi'!$AA$5:$AA$223,'Visi kodi'!$A212)+SUMIFS('intervences kodi'!$AD$5:$AD$223,'intervences kodi'!$AC$5:$AC$223,'Visi kodi'!$A212)+SUMIFS('intervences kodi'!$AF$5:$AF$223,'intervences kodi'!$AE$5:$AE$223,'Visi kodi'!$A212)</f>
        <v>93521354</v>
      </c>
      <c r="E212" s="23"/>
      <c r="F212" s="136"/>
      <c r="G212" s="136"/>
      <c r="J212" s="138"/>
      <c r="K212" s="138"/>
    </row>
    <row r="213" spans="1:14">
      <c r="A213" s="191">
        <v>3</v>
      </c>
      <c r="B213" s="230" t="s">
        <v>1716</v>
      </c>
      <c r="C213" s="231">
        <f>D213/D217</f>
        <v>2.6764351058502892E-2</v>
      </c>
      <c r="D213" s="104">
        <f>SUMIFS('intervences kodi'!$Z$5:$Z$223,'intervences kodi'!$Y$5:$Y$223,'Visi kodi'!$A213)+SUMIFS('intervences kodi'!$AB$5:$AB$223,'intervences kodi'!$AA$5:$AA$223,'Visi kodi'!$A213)+SUMIFS('intervences kodi'!$AD$5:$AD$223,'intervences kodi'!$AC$5:$AC$223,'Visi kodi'!$A213)+SUMIFS('intervences kodi'!$AF$5:$AF$223,'intervences kodi'!$AE$5:$AE$223,'Visi kodi'!$A213)</f>
        <v>113231836.41840523</v>
      </c>
      <c r="E213" s="23"/>
      <c r="F213" s="3"/>
      <c r="G213" s="3"/>
    </row>
    <row r="214" spans="1:14">
      <c r="A214" s="191">
        <v>4</v>
      </c>
      <c r="B214" s="230" t="s">
        <v>1717</v>
      </c>
      <c r="C214" s="231">
        <f>D214/D217</f>
        <v>7.97622707258255E-3</v>
      </c>
      <c r="D214" s="104">
        <f>SUMIFS('intervences kodi'!$Z$5:$Z$223,'intervences kodi'!$Y$5:$Y$223,'Visi kodi'!$A214)+SUMIFS('intervences kodi'!$AB$5:$AB$223,'intervences kodi'!$AA$5:$AA$223,'Visi kodi'!$A214)+SUMIFS('intervences kodi'!$AD$5:$AD$223,'intervences kodi'!$AC$5:$AC$223,'Visi kodi'!$A214)+SUMIFS('intervences kodi'!$AF$5:$AF$223,'intervences kodi'!$AE$5:$AE$223,'Visi kodi'!$A214)</f>
        <v>33744993</v>
      </c>
      <c r="G214" s="138"/>
      <c r="J214" s="232"/>
      <c r="K214" s="23"/>
    </row>
    <row r="215" spans="1:14">
      <c r="A215" s="191">
        <v>5</v>
      </c>
      <c r="B215" s="230" t="s">
        <v>1718</v>
      </c>
      <c r="C215" s="103"/>
      <c r="D215" s="104">
        <f>SUMIFS('intervences kodi'!$Z$5:$Z$223,'intervences kodi'!$Y$5:$Y$223,'Visi kodi'!$A215)+SUMIFS('intervences kodi'!$AB$5:$AB$223,'intervences kodi'!$AA$5:$AA$223,'Visi kodi'!$A215)+SUMIFS('intervences kodi'!$AD$5:$AD$223,'intervences kodi'!$AC$5:$AC$223,'Visi kodi'!$A215)+SUMIFS('intervences kodi'!$AF$5:$AF$223,'intervences kodi'!$AE$5:$AE$223,'Visi kodi'!$A215)</f>
        <v>197244794.58159477</v>
      </c>
      <c r="G215" s="232"/>
      <c r="H215" s="402" t="s">
        <v>1719</v>
      </c>
      <c r="I215" s="402"/>
    </row>
    <row r="216" spans="1:14" ht="15.05" customHeight="1">
      <c r="A216" s="191">
        <v>6</v>
      </c>
      <c r="B216" s="230" t="s">
        <v>1720</v>
      </c>
      <c r="C216" s="103"/>
      <c r="D216" s="104">
        <f>SUMIFS('intervences kodi'!$Z$5:$Z$223,'intervences kodi'!$Y$5:$Y$223,'Visi kodi'!$A216)+SUMIFS('intervences kodi'!$AB$5:$AB$223,'intervences kodi'!$AA$5:$AA$223,'Visi kodi'!$A216)+SUMIFS('intervences kodi'!$AD$5:$AD$223,'intervences kodi'!$AC$5:$AC$223,'Visi kodi'!$A216)+SUMIFS('intervences kodi'!$AF$5:$AF$223,'intervences kodi'!$AE$5:$AE$223,'Visi kodi'!$A216)</f>
        <v>0</v>
      </c>
      <c r="G216" s="232"/>
      <c r="H216" s="233" t="s">
        <v>1721</v>
      </c>
      <c r="I216" s="234">
        <v>2666416102</v>
      </c>
      <c r="L216" s="137"/>
    </row>
    <row r="217" spans="1:14">
      <c r="A217" s="199"/>
      <c r="B217" s="23"/>
      <c r="C217" s="23"/>
      <c r="D217" s="141">
        <f>SUM(D210:D216)</f>
        <v>4230696129</v>
      </c>
      <c r="G217" s="232"/>
      <c r="H217" s="233" t="s">
        <v>1722</v>
      </c>
      <c r="I217" s="234">
        <v>864462641</v>
      </c>
      <c r="L217" s="137"/>
    </row>
    <row r="218" spans="1:14" ht="13.75" customHeight="1">
      <c r="A218" s="225"/>
      <c r="B218" s="399"/>
      <c r="C218" s="399"/>
      <c r="D218" s="235" t="s">
        <v>1723</v>
      </c>
      <c r="E218" s="236"/>
      <c r="F218" s="236"/>
      <c r="G218" s="232"/>
      <c r="H218" s="233" t="s">
        <v>1317</v>
      </c>
      <c r="I218" s="234">
        <v>191606819</v>
      </c>
      <c r="L218" s="137"/>
    </row>
    <row r="219" spans="1:14" ht="13.75" customHeight="1">
      <c r="A219" s="199"/>
      <c r="B219" s="401"/>
      <c r="C219" s="401"/>
      <c r="D219" s="94" t="s">
        <v>45</v>
      </c>
      <c r="H219" s="20"/>
      <c r="I219" s="237"/>
      <c r="J219" s="20"/>
      <c r="K219" s="20"/>
      <c r="L219" s="137"/>
    </row>
    <row r="220" spans="1:14" ht="13.75" customHeight="1">
      <c r="A220" s="199"/>
      <c r="B220" s="238"/>
      <c r="C220" s="115" t="s">
        <v>1724</v>
      </c>
      <c r="D220" s="141"/>
      <c r="H220" s="25"/>
      <c r="I220" s="25"/>
    </row>
    <row r="221" spans="1:14" ht="10.4" customHeight="1">
      <c r="A221" s="191">
        <v>1</v>
      </c>
      <c r="B221" s="115" t="s">
        <v>1725</v>
      </c>
      <c r="C221" s="143" t="s">
        <v>1726</v>
      </c>
      <c r="D221" s="239">
        <f>SUMIFS('intervences kodi'!$AI$5:$AI$223,'intervences kodi'!$AH$5:$AH$223,'Visi kodi'!$A221)</f>
        <v>0</v>
      </c>
      <c r="H221" s="25"/>
      <c r="I221" s="25"/>
    </row>
    <row r="222" spans="1:14" ht="10.4" customHeight="1">
      <c r="A222" s="191">
        <v>2</v>
      </c>
      <c r="B222" s="115" t="s">
        <v>1727</v>
      </c>
      <c r="C222" s="143" t="s">
        <v>1726</v>
      </c>
      <c r="D222" s="239">
        <f>SUMIFS('intervences kodi'!$AI$5:$AI$223,'intervences kodi'!$AH$5:$AH$223,'Visi kodi'!$A222)</f>
        <v>0</v>
      </c>
      <c r="H222" s="240"/>
      <c r="I222" s="138"/>
      <c r="K222" s="138"/>
    </row>
    <row r="223" spans="1:14" ht="10.4" customHeight="1">
      <c r="A223" s="191">
        <v>3</v>
      </c>
      <c r="B223" s="241" t="s">
        <v>1728</v>
      </c>
      <c r="C223" s="143" t="s">
        <v>1726</v>
      </c>
      <c r="D223" s="239">
        <f>SUMIFS('intervences kodi'!$AI$5:$AI$223,'intervences kodi'!$AH$5:$AH$223,'Visi kodi'!$A223)</f>
        <v>0</v>
      </c>
      <c r="H223" s="240"/>
      <c r="I223" s="138"/>
    </row>
    <row r="224" spans="1:14" ht="10.4" customHeight="1">
      <c r="A224" s="191">
        <v>4</v>
      </c>
      <c r="B224" s="241" t="s">
        <v>1729</v>
      </c>
      <c r="C224" s="242"/>
      <c r="D224" s="141">
        <f>SUMIFS('intervences kodi'!$AI$5:$AI$223,'intervences kodi'!$AH$5:$AH$223,'Visi kodi'!$A224)</f>
        <v>0</v>
      </c>
      <c r="F224" s="243" t="s">
        <v>1730</v>
      </c>
      <c r="G224" s="244"/>
    </row>
    <row r="225" spans="1:11" ht="10.4" customHeight="1">
      <c r="A225" s="191">
        <v>5</v>
      </c>
      <c r="B225" s="241" t="s">
        <v>1731</v>
      </c>
      <c r="C225" s="242"/>
      <c r="D225" s="141">
        <f>SUMIFS('intervences kodi'!$AI$5:$AI$223,'intervences kodi'!$AH$5:$AH$223,'Visi kodi'!$A225)</f>
        <v>0</v>
      </c>
      <c r="F225" s="141"/>
      <c r="G225" s="36"/>
      <c r="K225" s="20"/>
    </row>
    <row r="226" spans="1:11" ht="10.4" customHeight="1">
      <c r="A226" s="191">
        <v>6</v>
      </c>
      <c r="B226" s="241" t="s">
        <v>1732</v>
      </c>
      <c r="C226" s="242"/>
      <c r="D226" s="141">
        <f>SUMIFS('intervences kodi'!$AI$5:$AI$223,'intervences kodi'!$AH$5:$AH$223,'Visi kodi'!$A226)</f>
        <v>0</v>
      </c>
      <c r="F226" s="137"/>
      <c r="G226" s="245"/>
      <c r="K226" s="20"/>
    </row>
    <row r="227" spans="1:11" ht="10.4" customHeight="1">
      <c r="A227" s="191">
        <v>7</v>
      </c>
      <c r="B227" s="241" t="s">
        <v>1733</v>
      </c>
      <c r="C227" s="242"/>
      <c r="D227" s="141">
        <f>SUMIFS('intervences kodi'!$AI$5:$AI$223,'intervences kodi'!$AH$5:$AH$223,'Visi kodi'!$A227)</f>
        <v>0</v>
      </c>
      <c r="F227" s="246">
        <f>G234/I216</f>
        <v>0.10070480064930241</v>
      </c>
      <c r="G227" s="247" t="s">
        <v>1734</v>
      </c>
      <c r="K227" s="138"/>
    </row>
    <row r="228" spans="1:11" ht="10.4" customHeight="1">
      <c r="A228" s="191">
        <v>8</v>
      </c>
      <c r="B228" s="241" t="s">
        <v>1735</v>
      </c>
      <c r="C228" s="242"/>
      <c r="D228" s="141">
        <f>SUMIFS('intervences kodi'!$AI$5:$AI$223,'intervences kodi'!$AH$5:$AH$223,'Visi kodi'!$A228)</f>
        <v>0</v>
      </c>
      <c r="F228" s="137">
        <v>0.08</v>
      </c>
      <c r="G228" s="36" t="s">
        <v>1712</v>
      </c>
    </row>
    <row r="229" spans="1:11" ht="10.4" customHeight="1">
      <c r="A229" s="199"/>
      <c r="B229" s="238"/>
      <c r="C229" s="115" t="s">
        <v>1736</v>
      </c>
      <c r="D229" s="141">
        <f>SUMIFS('intervences kodi'!$AI$5:$AI$223,'intervences kodi'!$AH$5:$AH$223,'Visi kodi'!$A229)</f>
        <v>0</v>
      </c>
      <c r="F229" s="137"/>
    </row>
    <row r="230" spans="1:11" ht="10.4" customHeight="1">
      <c r="A230" s="191">
        <v>9</v>
      </c>
      <c r="B230" s="115" t="s">
        <v>1725</v>
      </c>
      <c r="C230" s="143" t="s">
        <v>1726</v>
      </c>
      <c r="D230" s="239">
        <f>SUMIFS('intervences kodi'!$AI$5:$AI$223,'intervences kodi'!$AH$5:$AH$223,'Visi kodi'!$A230)</f>
        <v>0</v>
      </c>
      <c r="F230" s="141"/>
    </row>
    <row r="231" spans="1:11" ht="10.4" customHeight="1">
      <c r="A231" s="191">
        <v>10</v>
      </c>
      <c r="B231" s="115" t="s">
        <v>1737</v>
      </c>
      <c r="C231" s="143" t="s">
        <v>1726</v>
      </c>
      <c r="D231" s="239">
        <f>SUMIFS('intervences kodi'!$AI$5:$AI$223,'intervences kodi'!$AH$5:$AH$223,'Visi kodi'!$A231)</f>
        <v>0</v>
      </c>
    </row>
    <row r="232" spans="1:11" ht="10.4" customHeight="1">
      <c r="A232" s="191">
        <v>11</v>
      </c>
      <c r="B232" s="241" t="s">
        <v>1728</v>
      </c>
      <c r="C232" s="143" t="s">
        <v>1726</v>
      </c>
      <c r="D232" s="239">
        <f>SUMIFS('intervences kodi'!$AI$5:$AI$223,'intervences kodi'!$AH$5:$AH$223,'Visi kodi'!$A232)</f>
        <v>0</v>
      </c>
      <c r="G232" s="20"/>
    </row>
    <row r="233" spans="1:11" ht="10.4" customHeight="1">
      <c r="A233" s="191">
        <v>12</v>
      </c>
      <c r="B233" s="241" t="s">
        <v>1738</v>
      </c>
      <c r="C233" s="242"/>
      <c r="D233" s="141">
        <f>SUMIFS('intervences kodi'!$AI$5:$AI$223,'intervences kodi'!$AH$5:$AH$223,'Visi kodi'!$A233)</f>
        <v>0</v>
      </c>
      <c r="F233" s="4" t="s">
        <v>1739</v>
      </c>
      <c r="G233" s="20">
        <f>D240</f>
        <v>19769234</v>
      </c>
    </row>
    <row r="234" spans="1:11" ht="10.4" customHeight="1">
      <c r="A234" s="191">
        <v>13</v>
      </c>
      <c r="B234" s="241" t="s">
        <v>1731</v>
      </c>
      <c r="C234" s="242"/>
      <c r="D234" s="141">
        <f>SUMIFS('intervences kodi'!$AI$5:$AI$223,'intervences kodi'!$AH$5:$AH$223,'Visi kodi'!$A234)</f>
        <v>0</v>
      </c>
      <c r="F234" s="4" t="s">
        <v>1740</v>
      </c>
      <c r="G234" s="20">
        <f>D241</f>
        <v>268520902</v>
      </c>
    </row>
    <row r="235" spans="1:11" ht="10.4" customHeight="1">
      <c r="A235" s="191">
        <v>14</v>
      </c>
      <c r="B235" s="241" t="s">
        <v>1732</v>
      </c>
      <c r="C235" s="242"/>
      <c r="D235" s="141">
        <f>SUMIFS('intervences kodi'!$AI$5:$AI$223,'intervences kodi'!$AH$5:$AH$223,'Visi kodi'!$A235)</f>
        <v>0</v>
      </c>
    </row>
    <row r="236" spans="1:11" ht="10.4" customHeight="1">
      <c r="A236" s="191">
        <v>15</v>
      </c>
      <c r="B236" s="241" t="s">
        <v>1741</v>
      </c>
      <c r="C236" s="242"/>
      <c r="D236" s="141">
        <f>SUMIFS('intervences kodi'!$AI$5:$AI$223,'intervences kodi'!$AH$5:$AH$223,'Visi kodi'!$A236)</f>
        <v>0</v>
      </c>
    </row>
    <row r="237" spans="1:11" ht="10.4" customHeight="1">
      <c r="A237" s="191">
        <v>16</v>
      </c>
      <c r="B237" s="241" t="s">
        <v>1735</v>
      </c>
      <c r="C237" s="242"/>
      <c r="D237" s="141">
        <f>SUMIFS('intervences kodi'!$AI$5:$AI$223,'intervences kodi'!$AH$5:$AH$223,'Visi kodi'!$A237)</f>
        <v>0</v>
      </c>
      <c r="G237" s="4">
        <v>13812500</v>
      </c>
    </row>
    <row r="238" spans="1:11" ht="10.4" customHeight="1">
      <c r="A238" s="199"/>
      <c r="B238" s="238"/>
      <c r="C238" s="109" t="s">
        <v>1742</v>
      </c>
      <c r="D238" s="141">
        <f>SUMIFS('intervences kodi'!$AI$5:$AI$223,'intervences kodi'!$AH$5:$AH$223,'Visi kodi'!$A238)</f>
        <v>0</v>
      </c>
      <c r="G238" s="20">
        <f>G234-G237</f>
        <v>254708402</v>
      </c>
    </row>
    <row r="239" spans="1:11" ht="10.4" customHeight="1">
      <c r="A239" s="191">
        <v>17</v>
      </c>
      <c r="B239" s="63" t="s">
        <v>1725</v>
      </c>
      <c r="C239" s="143" t="s">
        <v>1726</v>
      </c>
      <c r="D239" s="239">
        <f>SUMIFS('intervences kodi'!$AI$5:$AI$223,'intervences kodi'!$AH$5:$AH$223,'Visi kodi'!$A239)</f>
        <v>0</v>
      </c>
      <c r="G239" s="246">
        <f>G238/I216</f>
        <v>9.5524626411065683E-2</v>
      </c>
    </row>
    <row r="240" spans="1:11" ht="10.4" customHeight="1">
      <c r="A240" s="191">
        <v>18</v>
      </c>
      <c r="B240" s="63" t="s">
        <v>1743</v>
      </c>
      <c r="C240" s="143" t="s">
        <v>1726</v>
      </c>
      <c r="D240" s="239">
        <f>SUMIFS('intervences kodi'!$AI$5:$AI$223,'intervences kodi'!$AH$5:$AH$223,'Visi kodi'!$A240)</f>
        <v>19769234</v>
      </c>
    </row>
    <row r="241" spans="1:6" ht="10.4" customHeight="1">
      <c r="A241" s="191">
        <v>19</v>
      </c>
      <c r="B241" s="194" t="s">
        <v>1728</v>
      </c>
      <c r="C241" s="143" t="s">
        <v>1726</v>
      </c>
      <c r="D241" s="239">
        <f>SUMIFS('intervences kodi'!$AI$5:$AI$223,'intervences kodi'!$AH$5:$AH$223,'Visi kodi'!$A241)</f>
        <v>268520902</v>
      </c>
    </row>
    <row r="242" spans="1:6" ht="10.4" customHeight="1">
      <c r="A242" s="191">
        <v>20</v>
      </c>
      <c r="B242" s="194" t="s">
        <v>1729</v>
      </c>
      <c r="C242" s="242"/>
      <c r="D242" s="141">
        <f>SUMIFS('intervences kodi'!$AI$5:$AI$223,'intervences kodi'!$AH$5:$AH$223,'Visi kodi'!$A242)</f>
        <v>0</v>
      </c>
    </row>
    <row r="243" spans="1:6" ht="10.4" customHeight="1">
      <c r="A243" s="191">
        <v>21</v>
      </c>
      <c r="B243" s="194" t="s">
        <v>1731</v>
      </c>
      <c r="C243" s="242"/>
      <c r="D243" s="141">
        <f>SUMIFS('intervences kodi'!$AI$5:$AI$223,'intervences kodi'!$AH$5:$AH$223,'Visi kodi'!$A243)</f>
        <v>0</v>
      </c>
    </row>
    <row r="244" spans="1:6" ht="10.4" customHeight="1">
      <c r="A244" s="191">
        <v>22</v>
      </c>
      <c r="B244" s="194" t="s">
        <v>1732</v>
      </c>
      <c r="C244" s="242"/>
      <c r="D244" s="141">
        <f>SUMIFS('intervences kodi'!$AI$5:$AI$223,'intervences kodi'!$AH$5:$AH$223,'Visi kodi'!$A244)</f>
        <v>0</v>
      </c>
    </row>
    <row r="245" spans="1:6" ht="10.4" customHeight="1">
      <c r="A245" s="191">
        <v>23</v>
      </c>
      <c r="B245" s="194" t="s">
        <v>1744</v>
      </c>
      <c r="C245" s="242"/>
      <c r="D245" s="141">
        <f>SUMIFS('intervences kodi'!$AI$5:$AI$223,'intervences kodi'!$AH$5:$AH$223,'Visi kodi'!$A245)</f>
        <v>0</v>
      </c>
    </row>
    <row r="246" spans="1:6" ht="10.4" customHeight="1">
      <c r="A246" s="191">
        <v>24</v>
      </c>
      <c r="B246" s="53" t="s">
        <v>1735</v>
      </c>
      <c r="C246" s="248"/>
      <c r="D246" s="141">
        <f>SUMIFS('intervences kodi'!$AI$5:$AI$223,'intervences kodi'!$AH$5:$AH$223,'Visi kodi'!$A246)</f>
        <v>0</v>
      </c>
    </row>
    <row r="247" spans="1:6" ht="10.4" customHeight="1">
      <c r="A247" s="191">
        <v>25</v>
      </c>
      <c r="B247" s="53" t="s">
        <v>1725</v>
      </c>
      <c r="C247" s="248"/>
      <c r="D247" s="141">
        <f>SUMIFS('intervences kodi'!$AI$5:$AI$223,'intervences kodi'!$AH$5:$AH$223,'Visi kodi'!$A247)</f>
        <v>0</v>
      </c>
    </row>
    <row r="248" spans="1:6" ht="10.4" customHeight="1">
      <c r="A248" s="191">
        <v>26</v>
      </c>
      <c r="B248" s="249" t="s">
        <v>1745</v>
      </c>
      <c r="C248" s="250"/>
      <c r="D248" s="141">
        <f>SUMIFS('intervences kodi'!$AI$5:$AI$223,'intervences kodi'!$AH$5:$AH$223,'Visi kodi'!$A248)</f>
        <v>0</v>
      </c>
    </row>
    <row r="249" spans="1:6" ht="10.4" customHeight="1">
      <c r="A249" s="191">
        <v>27</v>
      </c>
      <c r="B249" s="194" t="s">
        <v>1728</v>
      </c>
      <c r="C249" s="241"/>
      <c r="D249" s="141">
        <f>SUMIFS('intervences kodi'!$AI$5:$AI$223,'intervences kodi'!$AH$5:$AH$223,'Visi kodi'!$A249)</f>
        <v>0</v>
      </c>
    </row>
    <row r="250" spans="1:6" ht="10.4" customHeight="1">
      <c r="A250" s="191">
        <v>28</v>
      </c>
      <c r="B250" s="249" t="s">
        <v>1729</v>
      </c>
      <c r="C250" s="250"/>
      <c r="D250" s="141">
        <f>SUMIFS('intervences kodi'!$AI$5:$AI$223,'intervences kodi'!$AH$5:$AH$223,'Visi kodi'!$A250)</f>
        <v>0</v>
      </c>
    </row>
    <row r="251" spans="1:6" ht="10.4" customHeight="1">
      <c r="A251" s="191">
        <v>29</v>
      </c>
      <c r="B251" s="249" t="s">
        <v>1731</v>
      </c>
      <c r="C251" s="250"/>
      <c r="D251" s="141">
        <f>SUMIFS('intervences kodi'!$AI$5:$AI$223,'intervences kodi'!$AH$5:$AH$223,'Visi kodi'!$A251)</f>
        <v>0</v>
      </c>
    </row>
    <row r="252" spans="1:6" ht="10.4" customHeight="1">
      <c r="A252" s="191">
        <v>30</v>
      </c>
      <c r="B252" s="249" t="s">
        <v>1732</v>
      </c>
      <c r="C252" s="250"/>
      <c r="D252" s="141">
        <f>SUMIFS('intervences kodi'!$AI$5:$AI$223,'intervences kodi'!$AH$5:$AH$223,'Visi kodi'!$A252)</f>
        <v>0</v>
      </c>
    </row>
    <row r="253" spans="1:6" ht="10.4" customHeight="1">
      <c r="A253" s="191">
        <v>31</v>
      </c>
      <c r="B253" s="249" t="s">
        <v>1744</v>
      </c>
      <c r="C253" s="250"/>
      <c r="D253" s="141">
        <f>SUMIFS('intervences kodi'!$AI$5:$AI$223,'intervences kodi'!$AH$5:$AH$223,'Visi kodi'!$A253)</f>
        <v>0</v>
      </c>
    </row>
    <row r="254" spans="1:6" ht="10.4" customHeight="1">
      <c r="A254" s="191">
        <v>32</v>
      </c>
      <c r="B254" s="249" t="s">
        <v>1746</v>
      </c>
      <c r="C254" s="250"/>
      <c r="D254" s="239">
        <f>SUMIFS('intervences kodi'!$AI$5:$AI$223,'intervences kodi'!$AH$5:$AH$223,'Visi kodi'!$A254)</f>
        <v>159277847</v>
      </c>
    </row>
    <row r="255" spans="1:6" ht="10.4" customHeight="1">
      <c r="A255" s="191">
        <v>33</v>
      </c>
      <c r="B255" s="64" t="s">
        <v>1747</v>
      </c>
      <c r="C255" s="103"/>
      <c r="D255" s="239">
        <f>SUMIFS('intervences kodi'!$AI$5:$AI$223,'intervences kodi'!$AH$5:$AH$223,'Visi kodi'!$A255)</f>
        <v>3783128146</v>
      </c>
    </row>
    <row r="256" spans="1:6" ht="10.4" customHeight="1">
      <c r="A256" s="251"/>
      <c r="B256" s="142"/>
      <c r="C256" s="23"/>
      <c r="D256" s="141">
        <f>SUM(D221:D255)</f>
        <v>4230696129</v>
      </c>
      <c r="F256" s="4" t="b">
        <f>D217=D256</f>
        <v>1</v>
      </c>
    </row>
    <row r="257" spans="1:6" ht="10.4" customHeight="1">
      <c r="A257" s="225"/>
      <c r="B257" s="399"/>
      <c r="C257" s="399"/>
      <c r="D257" s="235" t="s">
        <v>1489</v>
      </c>
      <c r="E257" s="236"/>
    </row>
    <row r="258" spans="1:6" ht="10.4" customHeight="1">
      <c r="A258" s="199"/>
      <c r="B258" s="238"/>
      <c r="C258" s="109" t="s">
        <v>1748</v>
      </c>
      <c r="D258" s="23"/>
    </row>
    <row r="259" spans="1:6" ht="10.4" customHeight="1">
      <c r="A259" s="191">
        <v>1</v>
      </c>
      <c r="B259" s="115" t="s">
        <v>1749</v>
      </c>
      <c r="C259" s="252">
        <v>1</v>
      </c>
      <c r="D259" s="141">
        <f>SUMIFS('intervences kodi'!$AN$5:$AN$223,'intervences kodi'!$AM$5:$AM$223,'Visi kodi'!$A259)+SUMIFS('intervences kodi'!$AP$5:$AP$223,'intervences kodi'!$AO$5:$AO$223,'Visi kodi'!$A259)</f>
        <v>13210614</v>
      </c>
    </row>
    <row r="260" spans="1:6" ht="10.4" customHeight="1">
      <c r="A260" s="191">
        <v>2</v>
      </c>
      <c r="B260" s="115" t="s">
        <v>1750</v>
      </c>
      <c r="C260" s="253">
        <v>0</v>
      </c>
      <c r="D260" s="141">
        <f>SUMIFS('intervences kodi'!$AN$5:$AN$223,'intervences kodi'!$AM$5:$AM$223,'Visi kodi'!$A260)+SUMIFS('intervences kodi'!$AP$5:$AP$223,'intervences kodi'!$AO$5:$AO$223,'Visi kodi'!$A260)</f>
        <v>3685037</v>
      </c>
    </row>
    <row r="261" spans="1:6" ht="10.4" customHeight="1">
      <c r="A261" s="191">
        <v>3</v>
      </c>
      <c r="B261" s="115" t="s">
        <v>1751</v>
      </c>
      <c r="C261" s="253">
        <v>0</v>
      </c>
      <c r="D261" s="141">
        <f>SUMIFS('intervences kodi'!$AN$5:$AN$223,'intervences kodi'!$AM$5:$AM$223,'Visi kodi'!$A261)+SUMIFS('intervences kodi'!$AP$5:$AP$223,'intervences kodi'!$AO$5:$AO$223,'Visi kodi'!$A261)</f>
        <v>0</v>
      </c>
    </row>
    <row r="262" spans="1:6" ht="10.4" customHeight="1">
      <c r="A262" s="191">
        <v>4</v>
      </c>
      <c r="B262" s="115" t="s">
        <v>1752</v>
      </c>
      <c r="C262" s="253">
        <v>0</v>
      </c>
      <c r="D262" s="141">
        <f>SUMIFS('intervences kodi'!$AN$5:$AN$223,'intervences kodi'!$AM$5:$AM$223,'Visi kodi'!$A262)+SUMIFS('intervences kodi'!$AP$5:$AP$223,'intervences kodi'!$AO$5:$AO$223,'Visi kodi'!$A262)</f>
        <v>14280000</v>
      </c>
    </row>
    <row r="263" spans="1:6" ht="10.4" customHeight="1">
      <c r="A263" s="191">
        <v>5</v>
      </c>
      <c r="B263" s="115" t="s">
        <v>1753</v>
      </c>
      <c r="C263" s="253">
        <v>0</v>
      </c>
      <c r="D263" s="141">
        <f>SUMIFS('intervences kodi'!$AN$5:$AN$223,'intervences kodi'!$AM$5:$AM$223,'Visi kodi'!$A263)+SUMIFS('intervences kodi'!$AP$5:$AP$223,'intervences kodi'!$AO$5:$AO$223,'Visi kodi'!$A263)</f>
        <v>8636825</v>
      </c>
    </row>
    <row r="264" spans="1:6" ht="10.4" customHeight="1">
      <c r="A264" s="191">
        <v>6</v>
      </c>
      <c r="B264" s="115" t="s">
        <v>1754</v>
      </c>
      <c r="C264" s="253">
        <v>0</v>
      </c>
      <c r="D264" s="141">
        <f>SUMIFS('intervences kodi'!$AN$5:$AN$223,'intervences kodi'!$AM$5:$AM$223,'Visi kodi'!$A264)+SUMIFS('intervences kodi'!$AP$5:$AP$223,'intervences kodi'!$AO$5:$AO$223,'Visi kodi'!$A264)</f>
        <v>49117914</v>
      </c>
    </row>
    <row r="265" spans="1:6" ht="10.4" customHeight="1">
      <c r="A265" s="191">
        <v>7</v>
      </c>
      <c r="B265" s="115" t="s">
        <v>1755</v>
      </c>
      <c r="C265" s="253">
        <v>0</v>
      </c>
      <c r="D265" s="141">
        <f>SUMIFS('intervences kodi'!$AN$5:$AN$223,'intervences kodi'!$AM$5:$AM$223,'Visi kodi'!$A265)+SUMIFS('intervences kodi'!$AP$5:$AP$223,'intervences kodi'!$AO$5:$AO$223,'Visi kodi'!$A265)</f>
        <v>1448713</v>
      </c>
    </row>
    <row r="266" spans="1:6" ht="10.4" customHeight="1">
      <c r="A266" s="191">
        <v>8</v>
      </c>
      <c r="B266" s="115" t="s">
        <v>1756</v>
      </c>
      <c r="C266" s="253">
        <v>0</v>
      </c>
      <c r="D266" s="141">
        <f>SUMIFS('intervences kodi'!$AN$5:$AN$223,'intervences kodi'!$AM$5:$AM$223,'Visi kodi'!$A266)+SUMIFS('intervences kodi'!$AP$5:$AP$223,'intervences kodi'!$AO$5:$AO$223,'Visi kodi'!$A266)</f>
        <v>5102815</v>
      </c>
    </row>
    <row r="267" spans="1:6" ht="10.4" customHeight="1">
      <c r="A267" s="191">
        <v>9</v>
      </c>
      <c r="B267" s="115" t="s">
        <v>1757</v>
      </c>
      <c r="C267" s="253">
        <v>0</v>
      </c>
      <c r="D267" s="141">
        <f>SUMIFS('intervences kodi'!$AN$5:$AN$223,'intervences kodi'!$AM$5:$AM$223,'Visi kodi'!$A267)+SUMIFS('intervences kodi'!$AP$5:$AP$223,'intervences kodi'!$AO$5:$AO$223,'Visi kodi'!$A267)</f>
        <v>3610269848</v>
      </c>
    </row>
    <row r="268" spans="1:6" ht="10.4" customHeight="1">
      <c r="A268" s="191">
        <v>10</v>
      </c>
      <c r="B268" s="115" t="s">
        <v>1758</v>
      </c>
      <c r="C268" s="254">
        <v>0</v>
      </c>
      <c r="D268" s="141">
        <f>SUMIFS('intervences kodi'!$AN$5:$AN$223,'intervences kodi'!$AM$5:$AM$223,'Visi kodi'!$A268)+SUMIFS('intervences kodi'!$AP$5:$AP$223,'intervences kodi'!$AO$5:$AO$223,'Visi kodi'!$A268)</f>
        <v>524944363</v>
      </c>
    </row>
    <row r="269" spans="1:6" ht="10.4" customHeight="1">
      <c r="A269" s="305">
        <v>11</v>
      </c>
      <c r="B269" s="306" t="s">
        <v>1759</v>
      </c>
      <c r="C269" s="307">
        <v>0</v>
      </c>
      <c r="D269" s="141"/>
    </row>
    <row r="270" spans="1:6" ht="10.4" customHeight="1">
      <c r="A270" s="199"/>
      <c r="B270" s="23"/>
      <c r="C270" s="23"/>
      <c r="D270" s="141">
        <f>SUM(D259:D268)</f>
        <v>4230696129</v>
      </c>
      <c r="F270" s="4" t="b">
        <f>D256=D270</f>
        <v>1</v>
      </c>
    </row>
    <row r="271" spans="1:6" ht="10.4" customHeight="1">
      <c r="A271" s="225"/>
      <c r="B271" s="255" t="s">
        <v>1760</v>
      </c>
      <c r="C271" s="256"/>
      <c r="D271" s="235" t="s">
        <v>1490</v>
      </c>
    </row>
    <row r="272" spans="1:6" ht="10.4" customHeight="1">
      <c r="A272" s="199"/>
      <c r="B272" s="103"/>
      <c r="C272" s="103"/>
      <c r="D272" s="23"/>
    </row>
    <row r="273" spans="1:6" ht="10.4" customHeight="1">
      <c r="A273" s="199"/>
      <c r="B273" s="39" t="s">
        <v>1761</v>
      </c>
      <c r="C273" s="109" t="s">
        <v>1762</v>
      </c>
      <c r="D273" s="141"/>
    </row>
    <row r="274" spans="1:6" ht="10.4" customHeight="1">
      <c r="A274" s="191">
        <v>1</v>
      </c>
      <c r="B274" s="39" t="s">
        <v>1763</v>
      </c>
      <c r="C274" s="257">
        <v>1</v>
      </c>
      <c r="D274" s="141">
        <f>SUMIFS('intervences kodi'!$AS$5:$AS$223,'intervences kodi'!$AR$5:$AR$223,'Visi kodi'!$A274)</f>
        <v>1700000</v>
      </c>
    </row>
    <row r="275" spans="1:6" ht="10.4" customHeight="1">
      <c r="A275" s="191">
        <v>2</v>
      </c>
      <c r="B275" s="39" t="s">
        <v>1764</v>
      </c>
      <c r="C275" s="258">
        <v>0.4</v>
      </c>
      <c r="D275" s="141">
        <f>SUMIFS('intervences kodi'!$AS$5:$AS$223,'intervences kodi'!$AR$5:$AR$223,'Visi kodi'!$A275)</f>
        <v>623490147</v>
      </c>
    </row>
    <row r="276" spans="1:6" ht="10.4" customHeight="1">
      <c r="A276" s="191">
        <v>3</v>
      </c>
      <c r="B276" s="39" t="s">
        <v>1765</v>
      </c>
      <c r="C276" s="259">
        <v>0</v>
      </c>
      <c r="D276" s="141">
        <f>SUMIFS('intervences kodi'!$AS$5:$AS$223,'intervences kodi'!$AR$5:$AR$223,'Visi kodi'!$A276)</f>
        <v>3605505982</v>
      </c>
    </row>
    <row r="277" spans="1:6">
      <c r="D277" s="20">
        <f>SUM(D274:D276)</f>
        <v>4230696129</v>
      </c>
      <c r="F277" s="4" t="b">
        <f>D270=D277</f>
        <v>1</v>
      </c>
    </row>
  </sheetData>
  <autoFilter ref="A1:O206" xr:uid="{00000000-0001-0000-0500-000000000000}"/>
  <mergeCells count="5">
    <mergeCell ref="B257:C257"/>
    <mergeCell ref="B189:D189"/>
    <mergeCell ref="B218:C218"/>
    <mergeCell ref="B219:C219"/>
    <mergeCell ref="H215:I2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77F5-F5D7-4D5E-BCE1-D1058248E34C}">
  <sheetPr codeName="Sheet11">
    <tabColor theme="7" tint="0.79998168889431442"/>
  </sheetPr>
  <dimension ref="A1:N42"/>
  <sheetViews>
    <sheetView zoomScaleNormal="100" workbookViewId="0">
      <selection activeCell="K49" sqref="K49"/>
    </sheetView>
  </sheetViews>
  <sheetFormatPr defaultColWidth="8.5703125" defaultRowHeight="11.15"/>
  <cols>
    <col min="1" max="1" width="27.42578125" style="148" customWidth="1"/>
    <col min="2" max="2" width="19.5703125" style="148" customWidth="1"/>
    <col min="3" max="3" width="15.42578125" style="148" customWidth="1"/>
    <col min="4" max="4" width="14.42578125" style="148" customWidth="1"/>
    <col min="5" max="5" width="12.5703125" style="148" customWidth="1"/>
    <col min="6" max="6" width="18" style="148" customWidth="1"/>
    <col min="7" max="7" width="13.42578125" style="148" customWidth="1"/>
    <col min="8" max="8" width="10.5703125" style="148" customWidth="1"/>
    <col min="9" max="9" width="16.42578125" style="148" customWidth="1"/>
    <col min="10" max="10" width="10.5703125" style="148" customWidth="1"/>
    <col min="11" max="11" width="12.42578125" style="148" customWidth="1"/>
    <col min="12" max="13" width="9.5703125" style="148" bestFit="1" customWidth="1"/>
    <col min="14" max="16384" width="8.5703125" style="148"/>
  </cols>
  <sheetData>
    <row r="1" spans="1:4">
      <c r="A1" s="151" t="s">
        <v>1766</v>
      </c>
      <c r="B1" s="151"/>
      <c r="C1" s="151"/>
      <c r="D1" s="151"/>
    </row>
    <row r="2" spans="1:4" ht="22.3">
      <c r="A2" s="152" t="s">
        <v>1767</v>
      </c>
      <c r="B2" s="152" t="s">
        <v>1768</v>
      </c>
      <c r="C2" s="152" t="s">
        <v>1769</v>
      </c>
      <c r="D2" s="152" t="s">
        <v>1770</v>
      </c>
    </row>
    <row r="3" spans="1:4">
      <c r="A3" s="153" t="s">
        <v>1477</v>
      </c>
      <c r="B3" s="299">
        <v>0.29463430716906813</v>
      </c>
      <c r="C3" s="300">
        <v>0.25</v>
      </c>
      <c r="D3" s="154">
        <v>114989020.25</v>
      </c>
    </row>
    <row r="4" spans="1:4">
      <c r="A4" s="153" t="s">
        <v>1478</v>
      </c>
      <c r="B4" s="299">
        <v>0.30685225616263634</v>
      </c>
      <c r="C4" s="300">
        <v>0.3</v>
      </c>
      <c r="D4" s="154">
        <v>17653107.499999881</v>
      </c>
    </row>
    <row r="5" spans="1:4">
      <c r="A5" s="153" t="s">
        <v>1479</v>
      </c>
      <c r="B5" s="299">
        <v>0.10055643160256901</v>
      </c>
      <c r="C5" s="300">
        <v>0.08</v>
      </c>
      <c r="D5" s="154">
        <v>52958454.599999994</v>
      </c>
    </row>
    <row r="7" spans="1:4">
      <c r="A7" s="155" t="s">
        <v>1771</v>
      </c>
      <c r="B7" s="151"/>
      <c r="C7" s="151"/>
      <c r="D7" s="151"/>
    </row>
    <row r="8" spans="1:4" ht="22.3">
      <c r="A8" s="152" t="s">
        <v>1772</v>
      </c>
      <c r="B8" s="152" t="s">
        <v>1768</v>
      </c>
      <c r="C8" s="152" t="s">
        <v>1769</v>
      </c>
      <c r="D8" s="152" t="s">
        <v>1770</v>
      </c>
    </row>
    <row r="9" spans="1:4">
      <c r="A9" s="156" t="s">
        <v>1773</v>
      </c>
      <c r="B9" s="299">
        <v>0.32690000000000002</v>
      </c>
      <c r="C9" s="300">
        <v>0.25</v>
      </c>
      <c r="D9" s="154">
        <v>54704342.75</v>
      </c>
    </row>
    <row r="10" spans="1:4">
      <c r="A10" s="156" t="s">
        <v>1774</v>
      </c>
      <c r="B10" s="409">
        <v>8.4000000000000005E-2</v>
      </c>
      <c r="C10" s="410">
        <v>0.03</v>
      </c>
      <c r="D10" s="411">
        <v>38539963.289999999</v>
      </c>
    </row>
    <row r="11" spans="1:4">
      <c r="A11" s="156" t="s">
        <v>1775</v>
      </c>
      <c r="B11" s="409"/>
      <c r="C11" s="410"/>
      <c r="D11" s="411"/>
    </row>
    <row r="13" spans="1:4">
      <c r="A13" s="155" t="s">
        <v>1776</v>
      </c>
      <c r="B13" s="151"/>
      <c r="C13" s="151"/>
      <c r="D13" s="151"/>
    </row>
    <row r="14" spans="1:4" ht="22.3">
      <c r="A14" s="152" t="s">
        <v>1777</v>
      </c>
      <c r="B14" s="152" t="s">
        <v>1768</v>
      </c>
      <c r="C14" s="152" t="s">
        <v>1769</v>
      </c>
      <c r="D14" s="152" t="s">
        <v>1770</v>
      </c>
    </row>
    <row r="15" spans="1:4">
      <c r="A15" s="153" t="s">
        <v>1420</v>
      </c>
      <c r="B15" s="299">
        <v>0.30428120291931837</v>
      </c>
      <c r="C15" s="299">
        <v>0.3</v>
      </c>
      <c r="D15" s="154">
        <v>11415468.399999944</v>
      </c>
    </row>
    <row r="16" spans="1:4">
      <c r="A16" s="153" t="s">
        <v>1421</v>
      </c>
      <c r="B16" s="299">
        <v>0.6812177617285835</v>
      </c>
      <c r="C16" s="299">
        <v>0.37</v>
      </c>
      <c r="D16" s="154">
        <v>269036128.23000002</v>
      </c>
    </row>
    <row r="18" spans="1:14">
      <c r="A18" s="151" t="s">
        <v>1778</v>
      </c>
      <c r="B18" s="157"/>
      <c r="C18" s="157"/>
      <c r="D18" s="157"/>
      <c r="E18" s="157"/>
    </row>
    <row r="19" spans="1:14" ht="48.25" customHeight="1">
      <c r="A19" s="152" t="s">
        <v>1777</v>
      </c>
      <c r="B19" s="152" t="s">
        <v>1779</v>
      </c>
      <c r="C19" s="152" t="s">
        <v>1768</v>
      </c>
      <c r="D19" s="412" t="s">
        <v>1780</v>
      </c>
      <c r="E19" s="413"/>
    </row>
    <row r="20" spans="1:14">
      <c r="A20" s="158" t="s">
        <v>1420</v>
      </c>
      <c r="B20" s="150">
        <v>2493345640</v>
      </c>
      <c r="C20" s="150">
        <v>2666416102</v>
      </c>
      <c r="D20" s="301">
        <v>0</v>
      </c>
      <c r="E20" s="159">
        <v>0</v>
      </c>
      <c r="K20" s="160"/>
    </row>
    <row r="21" spans="1:14" ht="22.3">
      <c r="A21" s="161" t="s">
        <v>1781</v>
      </c>
      <c r="B21" s="150">
        <v>710604603</v>
      </c>
      <c r="C21" s="150">
        <v>739157361</v>
      </c>
      <c r="D21" s="301">
        <v>0</v>
      </c>
      <c r="E21" s="159">
        <v>0</v>
      </c>
      <c r="K21" s="160"/>
    </row>
    <row r="22" spans="1:14">
      <c r="A22" s="158" t="s">
        <v>1421</v>
      </c>
      <c r="B22" s="150">
        <v>1038729857</v>
      </c>
      <c r="C22" s="150">
        <v>864462641</v>
      </c>
      <c r="D22" s="301">
        <v>0</v>
      </c>
      <c r="E22" s="159">
        <v>0</v>
      </c>
      <c r="K22" s="160"/>
    </row>
    <row r="23" spans="1:14">
      <c r="A23" s="158" t="s">
        <v>1422</v>
      </c>
      <c r="B23" s="150">
        <v>191606819</v>
      </c>
      <c r="C23" s="150">
        <v>191606819</v>
      </c>
      <c r="D23" s="301">
        <v>0</v>
      </c>
      <c r="E23" s="150">
        <v>0</v>
      </c>
      <c r="K23" s="160"/>
    </row>
    <row r="24" spans="1:14">
      <c r="B24" s="162">
        <f>SUM(B20:B23)</f>
        <v>4434286919</v>
      </c>
      <c r="C24" s="162">
        <f>SUM(C20:C23)</f>
        <v>4461642923</v>
      </c>
      <c r="D24" s="162">
        <f t="shared" ref="D24:E24" si="0">SUM(D20:D23)</f>
        <v>0</v>
      </c>
      <c r="E24" s="162">
        <f t="shared" si="0"/>
        <v>0</v>
      </c>
    </row>
    <row r="26" spans="1:14" ht="11.9" thickBot="1">
      <c r="A26" s="163" t="s">
        <v>1782</v>
      </c>
      <c r="B26" s="157"/>
      <c r="C26" s="157"/>
      <c r="D26" s="157"/>
      <c r="E26" s="157"/>
      <c r="F26" s="157"/>
      <c r="G26" s="157"/>
      <c r="H26" s="157"/>
      <c r="I26" s="157"/>
      <c r="J26" s="157"/>
      <c r="K26" s="157"/>
      <c r="L26" s="157"/>
      <c r="M26" s="157"/>
    </row>
    <row r="27" spans="1:14">
      <c r="A27" s="371"/>
      <c r="B27" s="403" t="s">
        <v>1783</v>
      </c>
      <c r="C27" s="404"/>
      <c r="D27" s="404"/>
      <c r="E27" s="405"/>
      <c r="F27" s="406" t="s">
        <v>1784</v>
      </c>
      <c r="G27" s="407"/>
      <c r="H27" s="407"/>
      <c r="I27" s="408"/>
      <c r="J27" s="403" t="s">
        <v>1785</v>
      </c>
      <c r="K27" s="404"/>
      <c r="L27" s="404"/>
      <c r="M27" s="405"/>
      <c r="N27" s="149"/>
    </row>
    <row r="28" spans="1:14">
      <c r="A28" s="372"/>
      <c r="B28" s="164" t="s">
        <v>1420</v>
      </c>
      <c r="C28" s="165" t="s">
        <v>1421</v>
      </c>
      <c r="D28" s="165" t="s">
        <v>727</v>
      </c>
      <c r="E28" s="166" t="s">
        <v>1317</v>
      </c>
      <c r="F28" s="167" t="s">
        <v>1420</v>
      </c>
      <c r="G28" s="168" t="s">
        <v>1421</v>
      </c>
      <c r="H28" s="168" t="s">
        <v>727</v>
      </c>
      <c r="I28" s="169" t="s">
        <v>1317</v>
      </c>
      <c r="J28" s="164" t="s">
        <v>1420</v>
      </c>
      <c r="K28" s="170" t="s">
        <v>1421</v>
      </c>
      <c r="L28" s="165" t="s">
        <v>727</v>
      </c>
      <c r="M28" s="166" t="s">
        <v>1317</v>
      </c>
      <c r="N28" s="149"/>
    </row>
    <row r="29" spans="1:14">
      <c r="A29" s="373" t="s">
        <v>1419</v>
      </c>
      <c r="B29" s="363">
        <v>761269384</v>
      </c>
      <c r="C29" s="364"/>
      <c r="D29" s="364"/>
      <c r="E29" s="365"/>
      <c r="F29" s="366">
        <v>761269384</v>
      </c>
      <c r="G29" s="367">
        <v>0</v>
      </c>
      <c r="H29" s="367">
        <v>0</v>
      </c>
      <c r="I29" s="368">
        <v>0</v>
      </c>
      <c r="J29" s="172">
        <v>0</v>
      </c>
      <c r="K29" s="170">
        <v>0</v>
      </c>
      <c r="L29" s="170">
        <v>0</v>
      </c>
      <c r="M29" s="171">
        <f t="shared" ref="M29:M35" si="1">E29-I29</f>
        <v>0</v>
      </c>
      <c r="N29" s="149"/>
    </row>
    <row r="30" spans="1:14" ht="39" customHeight="1">
      <c r="A30" s="373" t="s">
        <v>1418</v>
      </c>
      <c r="B30" s="363">
        <v>838535884</v>
      </c>
      <c r="C30" s="364">
        <v>259791025</v>
      </c>
      <c r="D30" s="364"/>
      <c r="E30" s="365"/>
      <c r="F30" s="366">
        <v>844975782</v>
      </c>
      <c r="G30" s="367">
        <v>259791025</v>
      </c>
      <c r="H30" s="367">
        <v>0</v>
      </c>
      <c r="I30" s="368">
        <v>0</v>
      </c>
      <c r="J30" s="172">
        <v>6439898</v>
      </c>
      <c r="K30" s="170">
        <v>0</v>
      </c>
      <c r="L30" s="170">
        <v>0</v>
      </c>
      <c r="M30" s="171">
        <f t="shared" si="1"/>
        <v>0</v>
      </c>
      <c r="N30" s="149"/>
    </row>
    <row r="31" spans="1:14" ht="45.65" customHeight="1">
      <c r="A31" s="373" t="s">
        <v>1417</v>
      </c>
      <c r="B31" s="363">
        <v>78065727</v>
      </c>
      <c r="C31" s="364">
        <v>583586327</v>
      </c>
      <c r="D31" s="364"/>
      <c r="E31" s="365"/>
      <c r="F31" s="366">
        <v>78065727</v>
      </c>
      <c r="G31" s="367">
        <v>583586327</v>
      </c>
      <c r="H31" s="367">
        <v>0</v>
      </c>
      <c r="I31" s="368">
        <v>0</v>
      </c>
      <c r="J31" s="172">
        <v>0</v>
      </c>
      <c r="K31" s="170">
        <v>0</v>
      </c>
      <c r="L31" s="170">
        <v>0</v>
      </c>
      <c r="M31" s="171">
        <f t="shared" si="1"/>
        <v>0</v>
      </c>
      <c r="N31" s="149"/>
    </row>
    <row r="32" spans="1:14">
      <c r="A32" s="373" t="s">
        <v>1416</v>
      </c>
      <c r="B32" s="363">
        <v>640668058</v>
      </c>
      <c r="C32" s="364"/>
      <c r="D32" s="364">
        <v>625190147</v>
      </c>
      <c r="E32" s="365"/>
      <c r="F32" s="366">
        <v>629878311</v>
      </c>
      <c r="G32" s="367">
        <v>0</v>
      </c>
      <c r="H32" s="367">
        <v>625190147</v>
      </c>
      <c r="I32" s="368">
        <v>0</v>
      </c>
      <c r="J32" s="172">
        <v>-10789747</v>
      </c>
      <c r="K32" s="170">
        <v>0</v>
      </c>
      <c r="L32" s="170">
        <v>0</v>
      </c>
      <c r="M32" s="171">
        <f t="shared" si="1"/>
        <v>0</v>
      </c>
      <c r="N32" s="149"/>
    </row>
    <row r="33" spans="1:14">
      <c r="A33" s="373" t="s">
        <v>1415</v>
      </c>
      <c r="B33" s="363">
        <v>254708402</v>
      </c>
      <c r="C33" s="364"/>
      <c r="D33" s="364"/>
      <c r="E33" s="365"/>
      <c r="F33" s="366">
        <v>259058251</v>
      </c>
      <c r="G33" s="367">
        <v>0</v>
      </c>
      <c r="H33" s="367">
        <v>0</v>
      </c>
      <c r="I33" s="368">
        <v>0</v>
      </c>
      <c r="J33" s="172">
        <v>4349849</v>
      </c>
      <c r="K33" s="170">
        <v>0</v>
      </c>
      <c r="L33" s="170">
        <v>0</v>
      </c>
      <c r="M33" s="171">
        <f t="shared" si="1"/>
        <v>0</v>
      </c>
      <c r="N33" s="149"/>
    </row>
    <row r="34" spans="1:14">
      <c r="A34" s="373" t="s">
        <v>1414</v>
      </c>
      <c r="B34" s="363"/>
      <c r="C34" s="364"/>
      <c r="D34" s="364"/>
      <c r="E34" s="365">
        <v>184237327</v>
      </c>
      <c r="F34" s="366">
        <v>0</v>
      </c>
      <c r="G34" s="367">
        <v>0</v>
      </c>
      <c r="H34" s="367">
        <v>0</v>
      </c>
      <c r="I34" s="368">
        <v>184237327</v>
      </c>
      <c r="J34" s="172">
        <v>0</v>
      </c>
      <c r="K34" s="170">
        <v>0</v>
      </c>
      <c r="L34" s="170">
        <v>0</v>
      </c>
      <c r="M34" s="171">
        <f t="shared" si="1"/>
        <v>0</v>
      </c>
      <c r="N34" s="149"/>
    </row>
    <row r="35" spans="1:14">
      <c r="A35" s="373" t="s">
        <v>1476</v>
      </c>
      <c r="B35" s="363">
        <v>3000000</v>
      </c>
      <c r="C35" s="364"/>
      <c r="D35" s="364">
        <v>1643848</v>
      </c>
      <c r="E35" s="365"/>
      <c r="F35" s="366">
        <v>3000000</v>
      </c>
      <c r="G35" s="367">
        <v>0</v>
      </c>
      <c r="H35" s="367">
        <v>1643848</v>
      </c>
      <c r="I35" s="368">
        <v>0</v>
      </c>
      <c r="J35" s="172">
        <v>0</v>
      </c>
      <c r="K35" s="170">
        <v>0</v>
      </c>
      <c r="L35" s="170">
        <v>0</v>
      </c>
      <c r="M35" s="171">
        <f t="shared" si="1"/>
        <v>0</v>
      </c>
      <c r="N35" s="149"/>
    </row>
    <row r="36" spans="1:14">
      <c r="A36" s="373" t="s">
        <v>1786</v>
      </c>
      <c r="B36" s="174">
        <f>SUM(B29:B35)</f>
        <v>2576247455</v>
      </c>
      <c r="C36" s="175">
        <f t="shared" ref="C36:M36" si="2">SUM(C29:C35)</f>
        <v>843377352</v>
      </c>
      <c r="D36" s="175">
        <f t="shared" si="2"/>
        <v>626833995</v>
      </c>
      <c r="E36" s="176">
        <f t="shared" si="2"/>
        <v>184237327</v>
      </c>
      <c r="F36" s="174">
        <f t="shared" si="2"/>
        <v>2576247455</v>
      </c>
      <c r="G36" s="175">
        <f t="shared" si="2"/>
        <v>843377352</v>
      </c>
      <c r="H36" s="175">
        <f t="shared" si="2"/>
        <v>626833995</v>
      </c>
      <c r="I36" s="176">
        <f t="shared" si="2"/>
        <v>184237327</v>
      </c>
      <c r="J36" s="172">
        <f t="shared" ref="J36" si="3">F36-B36</f>
        <v>0</v>
      </c>
      <c r="K36" s="170">
        <f t="shared" ref="K36" si="4">G36-C36</f>
        <v>0</v>
      </c>
      <c r="L36" s="173">
        <f t="shared" si="2"/>
        <v>0</v>
      </c>
      <c r="M36" s="171">
        <f t="shared" si="2"/>
        <v>0</v>
      </c>
      <c r="N36" s="149"/>
    </row>
    <row r="37" spans="1:14" ht="11.9" thickBot="1">
      <c r="A37" s="374" t="s">
        <v>1787</v>
      </c>
      <c r="B37" s="177">
        <f>SUM(B36:E36)</f>
        <v>4230696129</v>
      </c>
      <c r="C37" s="178"/>
      <c r="D37" s="178"/>
      <c r="E37" s="179"/>
      <c r="F37" s="177">
        <f>SUM(F36:I36)</f>
        <v>4230696129</v>
      </c>
      <c r="G37" s="178"/>
      <c r="H37" s="178"/>
      <c r="I37" s="179"/>
      <c r="J37" s="370">
        <v>0</v>
      </c>
      <c r="K37" s="178"/>
      <c r="L37" s="178"/>
      <c r="M37" s="179"/>
      <c r="N37" s="149"/>
    </row>
    <row r="38" spans="1:14">
      <c r="N38" s="162"/>
    </row>
    <row r="39" spans="1:14">
      <c r="A39" s="180" t="s">
        <v>1788</v>
      </c>
      <c r="N39" s="162"/>
    </row>
    <row r="42" spans="1:14">
      <c r="J42" s="337"/>
    </row>
  </sheetData>
  <mergeCells count="7">
    <mergeCell ref="B27:E27"/>
    <mergeCell ref="F27:I27"/>
    <mergeCell ref="J27:M27"/>
    <mergeCell ref="B10:B11"/>
    <mergeCell ref="C10:C11"/>
    <mergeCell ref="D10:D11"/>
    <mergeCell ref="D19:E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customXml/itemProps2.xml><?xml version="1.0" encoding="utf-8"?>
<ds:datastoreItem xmlns:ds="http://schemas.openxmlformats.org/officeDocument/2006/customXml" ds:itemID="{C44D4614-FAFF-4AE3-BA09-A9652BE7D3F2}">
  <ds:schemaRefs>
    <ds:schemaRef ds:uri="http://schemas.microsoft.com/sharepoint/v3/contenttype/forms"/>
  </ds:schemaRefs>
</ds:datastoreItem>
</file>

<file path=customXml/itemProps3.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Pasākumi_kārtas</vt:lpstr>
      <vt:lpstr>SAM</vt:lpstr>
      <vt:lpstr>intervences kodi</vt:lpstr>
      <vt:lpstr>Visi kodi</vt:lpstr>
      <vt:lpstr>atbilstiba Regulām</vt:lpstr>
      <vt:lpstr>Pasākumi_kārtas!Print_Titles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Anna Pukse</cp:lastModifiedBy>
  <cp:revision/>
  <dcterms:created xsi:type="dcterms:W3CDTF">2020-05-13T15:28:21Z</dcterms:created>
  <dcterms:modified xsi:type="dcterms:W3CDTF">2026-06-11T09:16:44Z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